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A455771-6C4B-4E3E-B515-099DD47462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20" r:id="rId2"/>
    <sheet name="Q_fit" sheetId="4" r:id="rId3"/>
    <sheet name="Q_fit (4)" sheetId="15" r:id="rId4"/>
    <sheet name="A (2)" sheetId="6" r:id="rId5"/>
    <sheet name="Q_fit (2)" sheetId="14" r:id="rId6"/>
    <sheet name="A (3)" sheetId="12" r:id="rId7"/>
    <sheet name="Q_fit (3)" sheetId="13" r:id="rId8"/>
    <sheet name="Sheet1" sheetId="9" r:id="rId9"/>
    <sheet name="BAV" sheetId="17" r:id="rId10"/>
    <sheet name="O-C Gateway" sheetId="16" r:id="rId11"/>
    <sheet name="A (old)" sheetId="18" r:id="rId12"/>
    <sheet name="Q_fit (old)" sheetId="19" r:id="rId13"/>
  </sheets>
  <definedNames>
    <definedName name="solver_adj" localSheetId="4" hidden="1">'A (2)'!$E$11:$E$13</definedName>
    <definedName name="solver_adj" localSheetId="6" hidden="1">'A (3)'!$E$11:$E$13</definedName>
    <definedName name="solver_adj" localSheetId="11" hidden="1">'A (old)'!$E$11:$E$13</definedName>
    <definedName name="solver_adj" localSheetId="0" hidden="1">'Active 1'!$E$11:$E$13</definedName>
    <definedName name="solver_cvg" localSheetId="4" hidden="1">0.0001</definedName>
    <definedName name="solver_cvg" localSheetId="6" hidden="1">0.0001</definedName>
    <definedName name="solver_cvg" localSheetId="11" hidden="1">0.0001</definedName>
    <definedName name="solver_cvg" localSheetId="0" hidden="1">0.0001</definedName>
    <definedName name="solver_drv" localSheetId="4" hidden="1">1</definedName>
    <definedName name="solver_drv" localSheetId="6" hidden="1">1</definedName>
    <definedName name="solver_drv" localSheetId="11" hidden="1">1</definedName>
    <definedName name="solver_drv" localSheetId="0" hidden="1">1</definedName>
    <definedName name="solver_est" localSheetId="4" hidden="1">1</definedName>
    <definedName name="solver_est" localSheetId="6" hidden="1">1</definedName>
    <definedName name="solver_est" localSheetId="11" hidden="1">1</definedName>
    <definedName name="solver_est" localSheetId="0" hidden="1">1</definedName>
    <definedName name="solver_itr" localSheetId="4" hidden="1">100</definedName>
    <definedName name="solver_itr" localSheetId="6" hidden="1">100</definedName>
    <definedName name="solver_itr" localSheetId="11" hidden="1">100</definedName>
    <definedName name="solver_itr" localSheetId="0" hidden="1">100</definedName>
    <definedName name="solver_lin" localSheetId="4" hidden="1">2</definedName>
    <definedName name="solver_lin" localSheetId="6" hidden="1">2</definedName>
    <definedName name="solver_lin" localSheetId="11" hidden="1">2</definedName>
    <definedName name="solver_lin" localSheetId="0" hidden="1">2</definedName>
    <definedName name="solver_neg" localSheetId="4" hidden="1">2</definedName>
    <definedName name="solver_neg" localSheetId="6" hidden="1">2</definedName>
    <definedName name="solver_neg" localSheetId="11" hidden="1">2</definedName>
    <definedName name="solver_neg" localSheetId="0" hidden="1">2</definedName>
    <definedName name="solver_num" localSheetId="4" hidden="1">0</definedName>
    <definedName name="solver_num" localSheetId="6" hidden="1">0</definedName>
    <definedName name="solver_num" localSheetId="11" hidden="1">0</definedName>
    <definedName name="solver_num" localSheetId="0" hidden="1">0</definedName>
    <definedName name="solver_nwt" localSheetId="4" hidden="1">1</definedName>
    <definedName name="solver_nwt" localSheetId="6" hidden="1">1</definedName>
    <definedName name="solver_nwt" localSheetId="11" hidden="1">1</definedName>
    <definedName name="solver_nwt" localSheetId="0" hidden="1">1</definedName>
    <definedName name="solver_opt" localSheetId="4" hidden="1">'A (2)'!$E$14</definedName>
    <definedName name="solver_opt" localSheetId="6" hidden="1">'A (3)'!$E$14</definedName>
    <definedName name="solver_opt" localSheetId="11" hidden="1">'A (old)'!$E$14</definedName>
    <definedName name="solver_opt" localSheetId="0" hidden="1">'Active 1'!$E$14</definedName>
    <definedName name="solver_pre" localSheetId="4" hidden="1">0.000001</definedName>
    <definedName name="solver_pre" localSheetId="6" hidden="1">0.000001</definedName>
    <definedName name="solver_pre" localSheetId="11" hidden="1">0.000001</definedName>
    <definedName name="solver_pre" localSheetId="0" hidden="1">0.000001</definedName>
    <definedName name="solver_scl" localSheetId="4" hidden="1">2</definedName>
    <definedName name="solver_scl" localSheetId="6" hidden="1">2</definedName>
    <definedName name="solver_scl" localSheetId="11" hidden="1">2</definedName>
    <definedName name="solver_scl" localSheetId="0" hidden="1">2</definedName>
    <definedName name="solver_sho" localSheetId="4" hidden="1">2</definedName>
    <definedName name="solver_sho" localSheetId="6" hidden="1">2</definedName>
    <definedName name="solver_sho" localSheetId="11" hidden="1">2</definedName>
    <definedName name="solver_sho" localSheetId="0" hidden="1">2</definedName>
    <definedName name="solver_tim" localSheetId="4" hidden="1">100</definedName>
    <definedName name="solver_tim" localSheetId="6" hidden="1">100</definedName>
    <definedName name="solver_tim" localSheetId="11" hidden="1">100</definedName>
    <definedName name="solver_tim" localSheetId="0" hidden="1">100</definedName>
    <definedName name="solver_tol" localSheetId="4" hidden="1">0.05</definedName>
    <definedName name="solver_tol" localSheetId="6" hidden="1">0.05</definedName>
    <definedName name="solver_tol" localSheetId="11" hidden="1">0.05</definedName>
    <definedName name="solver_tol" localSheetId="0" hidden="1">0.05</definedName>
    <definedName name="solver_typ" localSheetId="4" hidden="1">2</definedName>
    <definedName name="solver_typ" localSheetId="6" hidden="1">2</definedName>
    <definedName name="solver_typ" localSheetId="11" hidden="1">2</definedName>
    <definedName name="solver_typ" localSheetId="0" hidden="1">2</definedName>
    <definedName name="solver_val" localSheetId="4" hidden="1">0</definedName>
    <definedName name="solver_val" localSheetId="6" hidden="1">0</definedName>
    <definedName name="solver_val" localSheetId="11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08" i="3" l="1"/>
  <c r="F208" i="3" s="1"/>
  <c r="Q208" i="3"/>
  <c r="E209" i="3"/>
  <c r="F209" i="3" s="1"/>
  <c r="Q209" i="3"/>
  <c r="E210" i="3"/>
  <c r="F210" i="3" s="1"/>
  <c r="Q210" i="3"/>
  <c r="E211" i="3"/>
  <c r="F211" i="3"/>
  <c r="G211" i="3" s="1"/>
  <c r="Q211" i="3"/>
  <c r="E213" i="3"/>
  <c r="F213" i="3" s="1"/>
  <c r="Q213" i="3"/>
  <c r="E214" i="3"/>
  <c r="F214" i="3" s="1"/>
  <c r="Q214" i="3"/>
  <c r="E215" i="3"/>
  <c r="F215" i="3" s="1"/>
  <c r="Q215" i="3"/>
  <c r="Q206" i="3"/>
  <c r="Q207" i="3"/>
  <c r="Q212" i="3"/>
  <c r="Q202" i="3"/>
  <c r="Q203" i="3"/>
  <c r="Q204" i="3"/>
  <c r="Q205" i="3"/>
  <c r="D11" i="3"/>
  <c r="D12" i="3"/>
  <c r="D13" i="3"/>
  <c r="Q197" i="3"/>
  <c r="Q200" i="3"/>
  <c r="Q201" i="3"/>
  <c r="Q196" i="3"/>
  <c r="Q198" i="3"/>
  <c r="E212" i="3"/>
  <c r="F212" i="3" s="1"/>
  <c r="G212" i="3" s="1"/>
  <c r="Q199" i="3"/>
  <c r="D9" i="3"/>
  <c r="C9" i="3"/>
  <c r="Q195" i="3"/>
  <c r="Q194" i="3"/>
  <c r="Q193" i="3"/>
  <c r="Q189" i="3"/>
  <c r="Q185" i="3"/>
  <c r="Q186" i="3"/>
  <c r="Q192" i="3"/>
  <c r="Q191" i="3"/>
  <c r="Q190" i="3"/>
  <c r="Q188" i="3"/>
  <c r="Q187" i="3"/>
  <c r="A9" i="4"/>
  <c r="C9" i="4" s="1"/>
  <c r="H13" i="4" s="1"/>
  <c r="D21" i="4"/>
  <c r="F21" i="4" s="1"/>
  <c r="D22" i="4"/>
  <c r="F22" i="4" s="1"/>
  <c r="D23" i="4"/>
  <c r="F23" i="4" s="1"/>
  <c r="D24" i="4"/>
  <c r="D25" i="4"/>
  <c r="K25" i="4" s="1"/>
  <c r="D26" i="4"/>
  <c r="I26" i="4" s="1"/>
  <c r="D27" i="4"/>
  <c r="F27" i="4" s="1"/>
  <c r="D28" i="4"/>
  <c r="J28" i="4" s="1"/>
  <c r="D29" i="4"/>
  <c r="D30" i="4"/>
  <c r="K30" i="4" s="1"/>
  <c r="D31" i="4"/>
  <c r="F31" i="4" s="1"/>
  <c r="D32" i="4"/>
  <c r="D33" i="4"/>
  <c r="D34" i="4"/>
  <c r="I34" i="4" s="1"/>
  <c r="D35" i="4"/>
  <c r="F35" i="4" s="1"/>
  <c r="D36" i="4"/>
  <c r="J36" i="4" s="1"/>
  <c r="D37" i="4"/>
  <c r="D38" i="4"/>
  <c r="H38" i="4" s="1"/>
  <c r="D39" i="4"/>
  <c r="D40" i="4"/>
  <c r="D41" i="4"/>
  <c r="D42" i="4"/>
  <c r="F42" i="4" s="1"/>
  <c r="D43" i="4"/>
  <c r="J43" i="4" s="1"/>
  <c r="D44" i="4"/>
  <c r="J44" i="4" s="1"/>
  <c r="D45" i="4"/>
  <c r="D46" i="4"/>
  <c r="F46" i="4" s="1"/>
  <c r="D47" i="4"/>
  <c r="J47" i="4" s="1"/>
  <c r="D48" i="4"/>
  <c r="D49" i="4"/>
  <c r="D50" i="4"/>
  <c r="I50" i="4" s="1"/>
  <c r="D51" i="4"/>
  <c r="F51" i="4" s="1"/>
  <c r="D52" i="4"/>
  <c r="I23" i="4"/>
  <c r="H23" i="4"/>
  <c r="H26" i="4"/>
  <c r="H31" i="4"/>
  <c r="H50" i="4"/>
  <c r="J23" i="4"/>
  <c r="J26" i="4"/>
  <c r="J31" i="4"/>
  <c r="J39" i="4"/>
  <c r="A9" i="19"/>
  <c r="C9" i="19" s="1"/>
  <c r="D21" i="19"/>
  <c r="D22" i="19"/>
  <c r="H22" i="19" s="1"/>
  <c r="D23" i="19"/>
  <c r="D24" i="19"/>
  <c r="H24" i="19" s="1"/>
  <c r="D25" i="19"/>
  <c r="J25" i="19" s="1"/>
  <c r="D26" i="19"/>
  <c r="H26" i="19" s="1"/>
  <c r="D27" i="19"/>
  <c r="F27" i="19" s="1"/>
  <c r="D28" i="19"/>
  <c r="H28" i="19" s="1"/>
  <c r="D29" i="19"/>
  <c r="H29" i="19" s="1"/>
  <c r="D30" i="19"/>
  <c r="H30" i="19" s="1"/>
  <c r="D31" i="19"/>
  <c r="D32" i="19"/>
  <c r="H32" i="19" s="1"/>
  <c r="D33" i="19"/>
  <c r="H33" i="19" s="1"/>
  <c r="D34" i="19"/>
  <c r="H34" i="19" s="1"/>
  <c r="D35" i="19"/>
  <c r="D36" i="19"/>
  <c r="H36" i="19" s="1"/>
  <c r="D37" i="19"/>
  <c r="H37" i="19" s="1"/>
  <c r="D38" i="19"/>
  <c r="D39" i="19"/>
  <c r="F39" i="19" s="1"/>
  <c r="D40" i="19"/>
  <c r="H40" i="19" s="1"/>
  <c r="D41" i="19"/>
  <c r="H41" i="19" s="1"/>
  <c r="D42" i="19"/>
  <c r="D43" i="19"/>
  <c r="K43" i="19" s="1"/>
  <c r="D44" i="19"/>
  <c r="D45" i="19"/>
  <c r="F45" i="19" s="1"/>
  <c r="D46" i="19"/>
  <c r="D47" i="19"/>
  <c r="L47" i="19" s="1"/>
  <c r="D48" i="19"/>
  <c r="J48" i="19" s="1"/>
  <c r="D49" i="19"/>
  <c r="H49" i="19"/>
  <c r="D50" i="19"/>
  <c r="H50" i="19" s="1"/>
  <c r="D51" i="19"/>
  <c r="I51" i="19" s="1"/>
  <c r="D52" i="19"/>
  <c r="H52" i="19" s="1"/>
  <c r="D53" i="19"/>
  <c r="L53" i="19" s="1"/>
  <c r="D54" i="19"/>
  <c r="L54" i="19" s="1"/>
  <c r="D55" i="19"/>
  <c r="J55" i="19" s="1"/>
  <c r="D56" i="19"/>
  <c r="H56" i="19" s="1"/>
  <c r="D57" i="19"/>
  <c r="D58" i="19"/>
  <c r="H58" i="19" s="1"/>
  <c r="D59" i="19"/>
  <c r="I59" i="19" s="1"/>
  <c r="D60" i="19"/>
  <c r="H60" i="19" s="1"/>
  <c r="D61" i="19"/>
  <c r="D62" i="19"/>
  <c r="J62" i="19" s="1"/>
  <c r="D63" i="19"/>
  <c r="D64" i="19"/>
  <c r="D65" i="19"/>
  <c r="H65" i="19" s="1"/>
  <c r="D66" i="19"/>
  <c r="H66" i="19" s="1"/>
  <c r="D67" i="19"/>
  <c r="D68" i="19"/>
  <c r="K68" i="19" s="1"/>
  <c r="H68" i="19"/>
  <c r="D69" i="19"/>
  <c r="H69" i="19" s="1"/>
  <c r="D70" i="19"/>
  <c r="D71" i="19"/>
  <c r="J71" i="19" s="1"/>
  <c r="D72" i="19"/>
  <c r="H72" i="19" s="1"/>
  <c r="D73" i="19"/>
  <c r="H73" i="19" s="1"/>
  <c r="D74" i="19"/>
  <c r="H74" i="19" s="1"/>
  <c r="D75" i="19"/>
  <c r="I75" i="19" s="1"/>
  <c r="D76" i="19"/>
  <c r="D77" i="19"/>
  <c r="D78" i="19"/>
  <c r="H78" i="19" s="1"/>
  <c r="D79" i="19"/>
  <c r="D80" i="19"/>
  <c r="I80" i="19" s="1"/>
  <c r="D81" i="19"/>
  <c r="H81" i="19" s="1"/>
  <c r="D82" i="19"/>
  <c r="H82" i="19" s="1"/>
  <c r="D83" i="19"/>
  <c r="I83" i="19" s="1"/>
  <c r="D84" i="19"/>
  <c r="J41" i="19"/>
  <c r="J49" i="19"/>
  <c r="J57" i="19"/>
  <c r="J72" i="19"/>
  <c r="I41" i="19"/>
  <c r="I49" i="19"/>
  <c r="F25" i="19"/>
  <c r="F29" i="19"/>
  <c r="F40" i="19"/>
  <c r="F41" i="19"/>
  <c r="F49" i="19"/>
  <c r="F51" i="19"/>
  <c r="F59" i="19"/>
  <c r="F61" i="19"/>
  <c r="F72" i="19"/>
  <c r="G4" i="19"/>
  <c r="G5" i="19"/>
  <c r="G6" i="19"/>
  <c r="G7" i="19"/>
  <c r="O15" i="19"/>
  <c r="C16" i="19"/>
  <c r="C15" i="19"/>
  <c r="C12" i="19"/>
  <c r="D16" i="19"/>
  <c r="D15" i="19"/>
  <c r="E16" i="19"/>
  <c r="E15" i="19"/>
  <c r="F16" i="19"/>
  <c r="F15" i="19"/>
  <c r="G16" i="19"/>
  <c r="G15" i="19"/>
  <c r="H16" i="19"/>
  <c r="H15" i="19"/>
  <c r="I16" i="19"/>
  <c r="I15" i="19"/>
  <c r="J16" i="19"/>
  <c r="J15" i="19"/>
  <c r="K16" i="19"/>
  <c r="K15" i="19"/>
  <c r="L16" i="19"/>
  <c r="L15" i="19"/>
  <c r="M16" i="19"/>
  <c r="M15" i="19"/>
  <c r="N16" i="19"/>
  <c r="N15" i="19"/>
  <c r="O16" i="19"/>
  <c r="P16" i="19"/>
  <c r="P15" i="19"/>
  <c r="Q16" i="19"/>
  <c r="Q15" i="19"/>
  <c r="E21" i="19"/>
  <c r="G21" i="19"/>
  <c r="E22" i="19"/>
  <c r="E23" i="19"/>
  <c r="E24" i="19"/>
  <c r="G24" i="19"/>
  <c r="E25" i="19"/>
  <c r="E26" i="19"/>
  <c r="G26" i="19"/>
  <c r="E27" i="19"/>
  <c r="G27" i="19"/>
  <c r="E28" i="19"/>
  <c r="G28" i="19"/>
  <c r="E29" i="19"/>
  <c r="G29" i="19"/>
  <c r="E30" i="19"/>
  <c r="G30" i="19"/>
  <c r="E31" i="19"/>
  <c r="G31" i="19"/>
  <c r="E32" i="19"/>
  <c r="G32" i="19"/>
  <c r="E33" i="19"/>
  <c r="E34" i="19"/>
  <c r="G34" i="19"/>
  <c r="E35" i="19"/>
  <c r="E36" i="19"/>
  <c r="G36" i="19"/>
  <c r="E37" i="19"/>
  <c r="G37" i="19"/>
  <c r="E38" i="19"/>
  <c r="G38" i="19"/>
  <c r="E39" i="19"/>
  <c r="G39" i="19"/>
  <c r="E40" i="19"/>
  <c r="G40" i="19"/>
  <c r="E41" i="19"/>
  <c r="E42" i="19"/>
  <c r="G42" i="19"/>
  <c r="E43" i="19"/>
  <c r="G43" i="19"/>
  <c r="E44" i="19"/>
  <c r="G44" i="19"/>
  <c r="E45" i="19"/>
  <c r="G45" i="19"/>
  <c r="E46" i="19"/>
  <c r="G46" i="19"/>
  <c r="E47" i="19"/>
  <c r="G47" i="19"/>
  <c r="E48" i="19"/>
  <c r="G48" i="19"/>
  <c r="E49" i="19"/>
  <c r="E50" i="19"/>
  <c r="G50" i="19"/>
  <c r="E51" i="19"/>
  <c r="G51" i="19"/>
  <c r="E52" i="19"/>
  <c r="G52" i="19"/>
  <c r="E53" i="19"/>
  <c r="G53" i="19"/>
  <c r="E54" i="19"/>
  <c r="G54" i="19"/>
  <c r="E55" i="19"/>
  <c r="G55" i="19"/>
  <c r="E56" i="19"/>
  <c r="G56" i="19"/>
  <c r="E57" i="19"/>
  <c r="E58" i="19"/>
  <c r="G58" i="19"/>
  <c r="E59" i="19"/>
  <c r="G59" i="19"/>
  <c r="E60" i="19"/>
  <c r="G60" i="19"/>
  <c r="E61" i="19"/>
  <c r="G61" i="19"/>
  <c r="E62" i="19"/>
  <c r="G62" i="19"/>
  <c r="E63" i="19"/>
  <c r="G63" i="19"/>
  <c r="E64" i="19"/>
  <c r="G64" i="19"/>
  <c r="E65" i="19"/>
  <c r="E66" i="19"/>
  <c r="G66" i="19"/>
  <c r="E67" i="19"/>
  <c r="G67" i="19"/>
  <c r="E68" i="19"/>
  <c r="G68" i="19"/>
  <c r="E69" i="19"/>
  <c r="G69" i="19"/>
  <c r="E70" i="19"/>
  <c r="G70" i="19"/>
  <c r="E71" i="19"/>
  <c r="K71" i="19"/>
  <c r="E72" i="19"/>
  <c r="E73" i="19"/>
  <c r="E74" i="19"/>
  <c r="G74" i="19"/>
  <c r="E75" i="19"/>
  <c r="G75" i="19"/>
  <c r="E76" i="19"/>
  <c r="G76" i="19"/>
  <c r="E77" i="19"/>
  <c r="G77" i="19"/>
  <c r="E78" i="19"/>
  <c r="G78" i="19"/>
  <c r="E79" i="19"/>
  <c r="E80" i="19"/>
  <c r="G80" i="19"/>
  <c r="E81" i="19"/>
  <c r="E82" i="19"/>
  <c r="G82" i="19"/>
  <c r="E83" i="19"/>
  <c r="G83" i="19"/>
  <c r="E84" i="19"/>
  <c r="G84" i="19"/>
  <c r="D85" i="19"/>
  <c r="I85" i="19"/>
  <c r="E85" i="19"/>
  <c r="F85" i="19"/>
  <c r="J85" i="19"/>
  <c r="D86" i="19"/>
  <c r="F86" i="19"/>
  <c r="H86" i="19"/>
  <c r="E86" i="19"/>
  <c r="G86" i="19"/>
  <c r="L86" i="19"/>
  <c r="D87" i="19"/>
  <c r="E87" i="19"/>
  <c r="G87" i="19"/>
  <c r="D88" i="19"/>
  <c r="I88" i="19"/>
  <c r="E88" i="19"/>
  <c r="J88" i="19"/>
  <c r="L88" i="19"/>
  <c r="D89" i="19"/>
  <c r="E89" i="19"/>
  <c r="G89" i="19"/>
  <c r="D90" i="19"/>
  <c r="E90" i="19"/>
  <c r="G90" i="19"/>
  <c r="F90" i="19"/>
  <c r="D91" i="19"/>
  <c r="L91" i="19"/>
  <c r="E91" i="19"/>
  <c r="G91" i="19"/>
  <c r="D92" i="19"/>
  <c r="K92" i="19"/>
  <c r="E92" i="19"/>
  <c r="G92" i="19"/>
  <c r="J92" i="19"/>
  <c r="L92" i="19"/>
  <c r="D93" i="19"/>
  <c r="E93" i="19"/>
  <c r="F93" i="19"/>
  <c r="H93" i="19"/>
  <c r="I93" i="19"/>
  <c r="J93" i="19"/>
  <c r="D94" i="19"/>
  <c r="I94" i="19"/>
  <c r="E94" i="19"/>
  <c r="G94" i="19"/>
  <c r="F94" i="19"/>
  <c r="H94" i="19"/>
  <c r="L94" i="19"/>
  <c r="D95" i="19"/>
  <c r="L95" i="19"/>
  <c r="E95" i="19"/>
  <c r="G95" i="19"/>
  <c r="D96" i="19"/>
  <c r="E96" i="19"/>
  <c r="G96" i="19"/>
  <c r="J96" i="19"/>
  <c r="D97" i="19"/>
  <c r="K97" i="19"/>
  <c r="E97" i="19"/>
  <c r="G97" i="19"/>
  <c r="D98" i="19"/>
  <c r="I98" i="19"/>
  <c r="E98" i="19"/>
  <c r="G98" i="19"/>
  <c r="F98" i="19"/>
  <c r="H98" i="19"/>
  <c r="D99" i="19"/>
  <c r="E99" i="19"/>
  <c r="G99" i="19"/>
  <c r="L99" i="19"/>
  <c r="D100" i="19"/>
  <c r="J100" i="19"/>
  <c r="E100" i="19"/>
  <c r="K100" i="19"/>
  <c r="G100" i="19"/>
  <c r="D101" i="19"/>
  <c r="I101" i="19"/>
  <c r="E101" i="19"/>
  <c r="K101" i="19"/>
  <c r="F101" i="19"/>
  <c r="H101" i="19"/>
  <c r="J101" i="19"/>
  <c r="D102" i="19"/>
  <c r="I102" i="19"/>
  <c r="E102" i="19"/>
  <c r="L102" i="19"/>
  <c r="G102" i="19"/>
  <c r="F102" i="19"/>
  <c r="H102" i="19"/>
  <c r="D103" i="19"/>
  <c r="E103" i="19"/>
  <c r="L103" i="19"/>
  <c r="G103" i="19"/>
  <c r="D104" i="19"/>
  <c r="K104" i="19"/>
  <c r="E104" i="19"/>
  <c r="J104" i="19"/>
  <c r="D105" i="19"/>
  <c r="E105" i="19"/>
  <c r="K105" i="19"/>
  <c r="F105" i="19"/>
  <c r="G105" i="19"/>
  <c r="I105" i="19"/>
  <c r="D106" i="19"/>
  <c r="E106" i="19"/>
  <c r="G106" i="19"/>
  <c r="F106" i="19"/>
  <c r="L106" i="19"/>
  <c r="D107" i="19"/>
  <c r="E107" i="19"/>
  <c r="G107" i="19"/>
  <c r="L107" i="19"/>
  <c r="D108" i="19"/>
  <c r="K108" i="19"/>
  <c r="E108" i="19"/>
  <c r="G108" i="19"/>
  <c r="J108" i="19"/>
  <c r="L108" i="19"/>
  <c r="D109" i="19"/>
  <c r="E109" i="19"/>
  <c r="F109" i="19"/>
  <c r="H109" i="19"/>
  <c r="I109" i="19"/>
  <c r="J109" i="19"/>
  <c r="D110" i="19"/>
  <c r="F110" i="19"/>
  <c r="I110" i="19"/>
  <c r="E110" i="19"/>
  <c r="H110" i="19"/>
  <c r="D111" i="19"/>
  <c r="L111" i="19"/>
  <c r="E111" i="19"/>
  <c r="G111" i="19"/>
  <c r="D112" i="19"/>
  <c r="J112" i="19"/>
  <c r="E112" i="19"/>
  <c r="G112" i="19"/>
  <c r="D113" i="19"/>
  <c r="E113" i="19"/>
  <c r="G113" i="19"/>
  <c r="K113" i="19"/>
  <c r="H113" i="19"/>
  <c r="D114" i="19"/>
  <c r="I114" i="19"/>
  <c r="E114" i="19"/>
  <c r="G114" i="19"/>
  <c r="F114" i="19"/>
  <c r="H114" i="19"/>
  <c r="D115" i="19"/>
  <c r="E115" i="19"/>
  <c r="G115" i="19"/>
  <c r="F115" i="19"/>
  <c r="D116" i="19"/>
  <c r="E116" i="19"/>
  <c r="L116" i="19"/>
  <c r="G116" i="19"/>
  <c r="J116" i="19"/>
  <c r="D117" i="19"/>
  <c r="E117" i="19"/>
  <c r="G117" i="19"/>
  <c r="D118" i="19"/>
  <c r="E118" i="19"/>
  <c r="D119" i="19"/>
  <c r="J119" i="19"/>
  <c r="E119" i="19"/>
  <c r="G119" i="19"/>
  <c r="F119" i="19"/>
  <c r="L119" i="19"/>
  <c r="D120" i="19"/>
  <c r="E120" i="19"/>
  <c r="G120" i="19"/>
  <c r="D121" i="19"/>
  <c r="E121" i="19"/>
  <c r="K121" i="19"/>
  <c r="G121" i="19"/>
  <c r="H121" i="19"/>
  <c r="I121" i="19"/>
  <c r="D122" i="19"/>
  <c r="F122" i="19"/>
  <c r="E122" i="19"/>
  <c r="G122" i="19"/>
  <c r="H122" i="19"/>
  <c r="D123" i="19"/>
  <c r="F123" i="19"/>
  <c r="E123" i="19"/>
  <c r="J123" i="19"/>
  <c r="D124" i="19"/>
  <c r="E124" i="19"/>
  <c r="G124" i="19"/>
  <c r="D125" i="19"/>
  <c r="H125" i="19"/>
  <c r="E125" i="19"/>
  <c r="F125" i="19"/>
  <c r="D126" i="19"/>
  <c r="H126" i="19"/>
  <c r="E126" i="19"/>
  <c r="G126" i="19"/>
  <c r="D127" i="19"/>
  <c r="E127" i="19"/>
  <c r="G127" i="19"/>
  <c r="D128" i="19"/>
  <c r="F128" i="19"/>
  <c r="E128" i="19"/>
  <c r="I128" i="19"/>
  <c r="J128" i="19"/>
  <c r="K128" i="19"/>
  <c r="D129" i="19"/>
  <c r="E129" i="19"/>
  <c r="G129" i="19"/>
  <c r="D130" i="19"/>
  <c r="E130" i="19"/>
  <c r="G130" i="19"/>
  <c r="D131" i="19"/>
  <c r="E131" i="19"/>
  <c r="D132" i="19"/>
  <c r="J132" i="19"/>
  <c r="E132" i="19"/>
  <c r="G132" i="19"/>
  <c r="F132" i="19"/>
  <c r="H132" i="19"/>
  <c r="I132" i="19"/>
  <c r="L132" i="19"/>
  <c r="D133" i="19"/>
  <c r="H133" i="19"/>
  <c r="E133" i="19"/>
  <c r="G133" i="19"/>
  <c r="F133" i="19"/>
  <c r="I133" i="19"/>
  <c r="J133" i="19"/>
  <c r="D134" i="19"/>
  <c r="E134" i="19"/>
  <c r="F134" i="19"/>
  <c r="G134" i="19"/>
  <c r="L134" i="19"/>
  <c r="D135" i="19"/>
  <c r="E135" i="19"/>
  <c r="G135" i="19"/>
  <c r="D136" i="19"/>
  <c r="F136" i="19"/>
  <c r="E136" i="19"/>
  <c r="G136" i="19"/>
  <c r="H136" i="19"/>
  <c r="D137" i="19"/>
  <c r="H137" i="19"/>
  <c r="E137" i="19"/>
  <c r="D138" i="19"/>
  <c r="E138" i="19"/>
  <c r="L138" i="19"/>
  <c r="F138" i="19"/>
  <c r="G138" i="19"/>
  <c r="J138" i="19"/>
  <c r="K138" i="19"/>
  <c r="D139" i="19"/>
  <c r="F139" i="19"/>
  <c r="E139" i="19"/>
  <c r="G139" i="19"/>
  <c r="D140" i="19"/>
  <c r="E140" i="19"/>
  <c r="G140" i="19"/>
  <c r="D141" i="19"/>
  <c r="J141" i="19"/>
  <c r="E141" i="19"/>
  <c r="G141" i="19"/>
  <c r="F141" i="19"/>
  <c r="H141" i="19"/>
  <c r="I141" i="19"/>
  <c r="D142" i="19"/>
  <c r="E142" i="19"/>
  <c r="G142" i="19"/>
  <c r="J142" i="19"/>
  <c r="D143" i="19"/>
  <c r="F143" i="19"/>
  <c r="E143" i="19"/>
  <c r="G143" i="19"/>
  <c r="K143" i="19"/>
  <c r="L143" i="19"/>
  <c r="D144" i="19"/>
  <c r="H144" i="19"/>
  <c r="F144" i="19"/>
  <c r="E144" i="19"/>
  <c r="G144" i="19"/>
  <c r="I144" i="19"/>
  <c r="J144" i="19"/>
  <c r="K144" i="19"/>
  <c r="D145" i="19"/>
  <c r="F145" i="19"/>
  <c r="H145" i="19"/>
  <c r="E145" i="19"/>
  <c r="G145" i="19"/>
  <c r="D146" i="19"/>
  <c r="H146" i="19"/>
  <c r="I146" i="19"/>
  <c r="E146" i="19"/>
  <c r="D147" i="19"/>
  <c r="J147" i="19"/>
  <c r="E147" i="19"/>
  <c r="F147" i="19"/>
  <c r="D148" i="19"/>
  <c r="H148" i="19"/>
  <c r="J148" i="19"/>
  <c r="E148" i="19"/>
  <c r="K148" i="19"/>
  <c r="F148" i="19"/>
  <c r="G148" i="19"/>
  <c r="I148" i="19"/>
  <c r="D149" i="19"/>
  <c r="I149" i="19"/>
  <c r="E149" i="19"/>
  <c r="K149" i="19"/>
  <c r="F149" i="19"/>
  <c r="G149" i="19"/>
  <c r="H149" i="19"/>
  <c r="J149" i="19"/>
  <c r="D150" i="19"/>
  <c r="E150" i="19"/>
  <c r="G150" i="19"/>
  <c r="L150" i="19"/>
  <c r="D151" i="19"/>
  <c r="E151" i="19"/>
  <c r="D152" i="19"/>
  <c r="H152" i="19"/>
  <c r="E152" i="19"/>
  <c r="L152" i="19"/>
  <c r="G152" i="19"/>
  <c r="F152" i="19"/>
  <c r="D153" i="19"/>
  <c r="H153" i="19"/>
  <c r="E153" i="19"/>
  <c r="G153" i="19"/>
  <c r="D154" i="19"/>
  <c r="F154" i="19"/>
  <c r="I154" i="19"/>
  <c r="E154" i="19"/>
  <c r="H154" i="19"/>
  <c r="D155" i="19"/>
  <c r="I155" i="19"/>
  <c r="J155" i="19"/>
  <c r="E155" i="19"/>
  <c r="F155" i="19"/>
  <c r="G155" i="19"/>
  <c r="H155" i="19"/>
  <c r="D156" i="19"/>
  <c r="E156" i="19"/>
  <c r="G156" i="19"/>
  <c r="D157" i="19"/>
  <c r="I157" i="19"/>
  <c r="E157" i="19"/>
  <c r="G157" i="19"/>
  <c r="H157" i="19"/>
  <c r="K157" i="19"/>
  <c r="D158" i="19"/>
  <c r="E158" i="19"/>
  <c r="G158" i="19"/>
  <c r="D159" i="19"/>
  <c r="J159" i="19"/>
  <c r="F159" i="19"/>
  <c r="E159" i="19"/>
  <c r="D160" i="19"/>
  <c r="E160" i="19"/>
  <c r="G160" i="19"/>
  <c r="L160" i="19"/>
  <c r="D161" i="19"/>
  <c r="H161" i="19"/>
  <c r="E161" i="19"/>
  <c r="G161" i="19"/>
  <c r="D162" i="19"/>
  <c r="I162" i="19"/>
  <c r="E162" i="19"/>
  <c r="F162" i="19"/>
  <c r="H162" i="19"/>
  <c r="D163" i="19"/>
  <c r="J163" i="19"/>
  <c r="E163" i="19"/>
  <c r="G163" i="19"/>
  <c r="F163" i="19"/>
  <c r="H163" i="19"/>
  <c r="I163" i="19"/>
  <c r="D164" i="19"/>
  <c r="K164" i="19"/>
  <c r="E164" i="19"/>
  <c r="G164" i="19"/>
  <c r="J164" i="19"/>
  <c r="D165" i="19"/>
  <c r="E165" i="19"/>
  <c r="L165" i="19"/>
  <c r="G165" i="19"/>
  <c r="J165" i="19"/>
  <c r="K165" i="19"/>
  <c r="D166" i="19"/>
  <c r="E166" i="19"/>
  <c r="G166" i="19"/>
  <c r="D167" i="19"/>
  <c r="F167" i="19"/>
  <c r="E167" i="19"/>
  <c r="K167" i="19"/>
  <c r="D168" i="19"/>
  <c r="F168" i="19"/>
  <c r="E168" i="19"/>
  <c r="G168" i="19"/>
  <c r="D169" i="19"/>
  <c r="H169" i="19"/>
  <c r="E169" i="19"/>
  <c r="F169" i="19"/>
  <c r="D170" i="19"/>
  <c r="E170" i="19"/>
  <c r="D171" i="19"/>
  <c r="J171" i="19"/>
  <c r="E171" i="19"/>
  <c r="G171" i="19"/>
  <c r="F171" i="19"/>
  <c r="H171" i="19"/>
  <c r="I171" i="19"/>
  <c r="D172" i="19"/>
  <c r="J172" i="19"/>
  <c r="E172" i="19"/>
  <c r="K172" i="19"/>
  <c r="F172" i="19"/>
  <c r="G172" i="19"/>
  <c r="I172" i="19"/>
  <c r="D173" i="19"/>
  <c r="J173" i="19"/>
  <c r="E173" i="19"/>
  <c r="L173" i="19"/>
  <c r="F173" i="19"/>
  <c r="G173" i="19"/>
  <c r="I173" i="19"/>
  <c r="K173" i="19"/>
  <c r="D174" i="19"/>
  <c r="E174" i="19"/>
  <c r="G174" i="19"/>
  <c r="D175" i="19"/>
  <c r="E175" i="19"/>
  <c r="G175" i="19"/>
  <c r="D176" i="19"/>
  <c r="E176" i="19"/>
  <c r="D177" i="19"/>
  <c r="E177" i="19"/>
  <c r="F177" i="19"/>
  <c r="D178" i="19"/>
  <c r="E178" i="19"/>
  <c r="D179" i="19"/>
  <c r="J179" i="19"/>
  <c r="E179" i="19"/>
  <c r="G179" i="19"/>
  <c r="F179" i="19"/>
  <c r="H179" i="19"/>
  <c r="I179" i="19"/>
  <c r="D180" i="19"/>
  <c r="J180" i="19"/>
  <c r="E180" i="19"/>
  <c r="K180" i="19"/>
  <c r="F180" i="19"/>
  <c r="G180" i="19"/>
  <c r="I180" i="19"/>
  <c r="D181" i="19"/>
  <c r="J181" i="19"/>
  <c r="E181" i="19"/>
  <c r="L181" i="19"/>
  <c r="F181" i="19"/>
  <c r="G181" i="19"/>
  <c r="I181" i="19"/>
  <c r="K181" i="19"/>
  <c r="D182" i="19"/>
  <c r="E182" i="19"/>
  <c r="G182" i="19"/>
  <c r="D183" i="19"/>
  <c r="E183" i="19"/>
  <c r="I183" i="19"/>
  <c r="J183" i="19"/>
  <c r="K183" i="19"/>
  <c r="D184" i="19"/>
  <c r="F184" i="19"/>
  <c r="E184" i="19"/>
  <c r="G184" i="19"/>
  <c r="J184" i="19"/>
  <c r="K184" i="19"/>
  <c r="L184" i="19"/>
  <c r="D185" i="19"/>
  <c r="E185" i="19"/>
  <c r="G185" i="19"/>
  <c r="D186" i="19"/>
  <c r="I186" i="19"/>
  <c r="E186" i="19"/>
  <c r="F186" i="19"/>
  <c r="H186" i="19"/>
  <c r="J186" i="19"/>
  <c r="D187" i="19"/>
  <c r="E187" i="19"/>
  <c r="G187" i="19"/>
  <c r="D188" i="19"/>
  <c r="J188" i="19"/>
  <c r="E188" i="19"/>
  <c r="K188" i="19"/>
  <c r="F188" i="19"/>
  <c r="G188" i="19"/>
  <c r="H188" i="19"/>
  <c r="I188" i="19"/>
  <c r="D189" i="19"/>
  <c r="E189" i="19"/>
  <c r="F189" i="19"/>
  <c r="H189" i="19"/>
  <c r="I189" i="19"/>
  <c r="J189" i="19"/>
  <c r="D190" i="19"/>
  <c r="F190" i="19"/>
  <c r="E190" i="19"/>
  <c r="G190" i="19"/>
  <c r="I190" i="19"/>
  <c r="K190" i="19"/>
  <c r="D191" i="19"/>
  <c r="F191" i="19"/>
  <c r="E191" i="19"/>
  <c r="D192" i="19"/>
  <c r="H192" i="19"/>
  <c r="E192" i="19"/>
  <c r="K192" i="19"/>
  <c r="G192" i="19"/>
  <c r="F192" i="19"/>
  <c r="I192" i="19"/>
  <c r="J192" i="19"/>
  <c r="D193" i="19"/>
  <c r="J193" i="19"/>
  <c r="H193" i="19"/>
  <c r="E193" i="19"/>
  <c r="L193" i="19"/>
  <c r="G193" i="19"/>
  <c r="K193" i="19"/>
  <c r="D194" i="19"/>
  <c r="I194" i="19"/>
  <c r="E194" i="19"/>
  <c r="G194" i="19"/>
  <c r="F194" i="19"/>
  <c r="D195" i="19"/>
  <c r="J195" i="19"/>
  <c r="E195" i="19"/>
  <c r="G195" i="19"/>
  <c r="F195" i="19"/>
  <c r="H195" i="19"/>
  <c r="I195" i="19"/>
  <c r="K195" i="19"/>
  <c r="D196" i="19"/>
  <c r="E196" i="19"/>
  <c r="G196" i="19"/>
  <c r="D197" i="19"/>
  <c r="H197" i="19"/>
  <c r="E197" i="19"/>
  <c r="L197" i="19"/>
  <c r="F197" i="19"/>
  <c r="I197" i="19"/>
  <c r="J197" i="19"/>
  <c r="D198" i="19"/>
  <c r="E198" i="19"/>
  <c r="F198" i="19"/>
  <c r="G198" i="19"/>
  <c r="D199" i="19"/>
  <c r="I199" i="19"/>
  <c r="F199" i="19"/>
  <c r="E199" i="19"/>
  <c r="J199" i="19"/>
  <c r="D200" i="19"/>
  <c r="F200" i="19"/>
  <c r="E200" i="19"/>
  <c r="D201" i="19"/>
  <c r="I201" i="19"/>
  <c r="E201" i="19"/>
  <c r="L201" i="19"/>
  <c r="G201" i="19"/>
  <c r="D202" i="19"/>
  <c r="I202" i="19"/>
  <c r="E202" i="19"/>
  <c r="G202" i="19"/>
  <c r="J202" i="19"/>
  <c r="D203" i="19"/>
  <c r="E203" i="19"/>
  <c r="D204" i="19"/>
  <c r="I204" i="19"/>
  <c r="E204" i="19"/>
  <c r="K204" i="19"/>
  <c r="F204" i="19"/>
  <c r="H204" i="19"/>
  <c r="J204" i="19"/>
  <c r="D205" i="19"/>
  <c r="I205" i="19"/>
  <c r="E205" i="19"/>
  <c r="F205" i="19"/>
  <c r="J205" i="19"/>
  <c r="D206" i="19"/>
  <c r="F206" i="19"/>
  <c r="E206" i="19"/>
  <c r="L206" i="19"/>
  <c r="D207" i="19"/>
  <c r="E207" i="19"/>
  <c r="D208" i="19"/>
  <c r="E208" i="19"/>
  <c r="G208" i="19"/>
  <c r="I208" i="19"/>
  <c r="D209" i="19"/>
  <c r="H209" i="19"/>
  <c r="E209" i="19"/>
  <c r="D210" i="19"/>
  <c r="F210" i="19"/>
  <c r="I210" i="19"/>
  <c r="E210" i="19"/>
  <c r="K210" i="19"/>
  <c r="L210" i="19"/>
  <c r="G210" i="19"/>
  <c r="H210" i="19"/>
  <c r="J210" i="19"/>
  <c r="D211" i="19"/>
  <c r="J211" i="19"/>
  <c r="E211" i="19"/>
  <c r="G211" i="19"/>
  <c r="D212" i="19"/>
  <c r="H212" i="19"/>
  <c r="E212" i="19"/>
  <c r="F212" i="19"/>
  <c r="D213" i="19"/>
  <c r="H213" i="19"/>
  <c r="E213" i="19"/>
  <c r="L213" i="19"/>
  <c r="G213" i="19"/>
  <c r="I213" i="19"/>
  <c r="D214" i="19"/>
  <c r="E214" i="19"/>
  <c r="G214" i="19"/>
  <c r="D215" i="19"/>
  <c r="E215" i="19"/>
  <c r="G215" i="19"/>
  <c r="D216" i="19"/>
  <c r="F216" i="19"/>
  <c r="J216" i="19"/>
  <c r="E216" i="19"/>
  <c r="G216" i="19"/>
  <c r="H216" i="19"/>
  <c r="I216" i="19"/>
  <c r="D217" i="19"/>
  <c r="E217" i="19"/>
  <c r="F217" i="19"/>
  <c r="H217" i="19"/>
  <c r="I217" i="19"/>
  <c r="J217" i="19"/>
  <c r="D218" i="19"/>
  <c r="E218" i="19"/>
  <c r="L218" i="19"/>
  <c r="F218" i="19"/>
  <c r="H218" i="19"/>
  <c r="I218" i="19"/>
  <c r="J218" i="19"/>
  <c r="D219" i="19"/>
  <c r="J219" i="19"/>
  <c r="E219" i="19"/>
  <c r="G219" i="19"/>
  <c r="H219" i="19"/>
  <c r="L219" i="19"/>
  <c r="D220" i="19"/>
  <c r="I220" i="19"/>
  <c r="F220" i="19"/>
  <c r="E220" i="19"/>
  <c r="L220" i="19"/>
  <c r="J220" i="19"/>
  <c r="K220" i="19"/>
  <c r="D221" i="19"/>
  <c r="L221" i="19"/>
  <c r="E221" i="19"/>
  <c r="G221" i="19"/>
  <c r="D222" i="19"/>
  <c r="F222" i="19"/>
  <c r="E222" i="19"/>
  <c r="D223" i="19"/>
  <c r="L223" i="19"/>
  <c r="H223" i="19"/>
  <c r="E223" i="19"/>
  <c r="G223" i="19"/>
  <c r="F223" i="19"/>
  <c r="D224" i="19"/>
  <c r="J224" i="19"/>
  <c r="E224" i="19"/>
  <c r="G224" i="19"/>
  <c r="F224" i="19"/>
  <c r="H224" i="19"/>
  <c r="I224" i="19"/>
  <c r="D225" i="19"/>
  <c r="H225" i="19"/>
  <c r="E225" i="19"/>
  <c r="K225" i="19"/>
  <c r="G225" i="19"/>
  <c r="I225" i="19"/>
  <c r="D226" i="19"/>
  <c r="E226" i="19"/>
  <c r="G226" i="19"/>
  <c r="J226" i="19"/>
  <c r="D227" i="19"/>
  <c r="H227" i="19"/>
  <c r="K227" i="19"/>
  <c r="E227" i="19"/>
  <c r="G227" i="19"/>
  <c r="J227" i="19"/>
  <c r="L227" i="19"/>
  <c r="D228" i="19"/>
  <c r="L228" i="19"/>
  <c r="E228" i="19"/>
  <c r="D229" i="19"/>
  <c r="L229" i="19"/>
  <c r="E229" i="19"/>
  <c r="G229" i="19"/>
  <c r="D230" i="19"/>
  <c r="F230" i="19"/>
  <c r="E230" i="19"/>
  <c r="D231" i="19"/>
  <c r="H231" i="19"/>
  <c r="E231" i="19"/>
  <c r="G231" i="19"/>
  <c r="F231" i="19"/>
  <c r="L231" i="19"/>
  <c r="D232" i="19"/>
  <c r="E232" i="19"/>
  <c r="G232" i="19"/>
  <c r="F232" i="19"/>
  <c r="I232" i="19"/>
  <c r="D233" i="19"/>
  <c r="I233" i="19"/>
  <c r="E233" i="19"/>
  <c r="K233" i="19"/>
  <c r="F233" i="19"/>
  <c r="H233" i="19"/>
  <c r="J233" i="19"/>
  <c r="D234" i="19"/>
  <c r="I234" i="19"/>
  <c r="E234" i="19"/>
  <c r="L234" i="19"/>
  <c r="F234" i="19"/>
  <c r="H234" i="19"/>
  <c r="J234" i="19"/>
  <c r="K234" i="19"/>
  <c r="D235" i="19"/>
  <c r="H235" i="19"/>
  <c r="E235" i="19"/>
  <c r="G235" i="19"/>
  <c r="D236" i="19"/>
  <c r="F236" i="19"/>
  <c r="E236" i="19"/>
  <c r="J236" i="19"/>
  <c r="D237" i="19"/>
  <c r="J237" i="19"/>
  <c r="E237" i="19"/>
  <c r="G237" i="19"/>
  <c r="F237" i="19"/>
  <c r="L237" i="19"/>
  <c r="D238" i="19"/>
  <c r="E238" i="19"/>
  <c r="G238" i="19"/>
  <c r="D239" i="19"/>
  <c r="L239" i="19"/>
  <c r="E239" i="19"/>
  <c r="G239" i="19"/>
  <c r="F239" i="19"/>
  <c r="D240" i="19"/>
  <c r="E240" i="19"/>
  <c r="G240" i="19"/>
  <c r="D241" i="19"/>
  <c r="E241" i="19"/>
  <c r="G241" i="19"/>
  <c r="K241" i="19"/>
  <c r="F241" i="19"/>
  <c r="H241" i="19"/>
  <c r="I241" i="19"/>
  <c r="J241" i="19"/>
  <c r="D242" i="19"/>
  <c r="E242" i="19"/>
  <c r="F242" i="19"/>
  <c r="H242" i="19"/>
  <c r="I242" i="19"/>
  <c r="J242" i="19"/>
  <c r="D243" i="19"/>
  <c r="H243" i="19"/>
  <c r="E243" i="19"/>
  <c r="G243" i="19"/>
  <c r="D244" i="19"/>
  <c r="I244" i="19"/>
  <c r="F244" i="19"/>
  <c r="E244" i="19"/>
  <c r="D245" i="19"/>
  <c r="F245" i="19"/>
  <c r="E245" i="19"/>
  <c r="G245" i="19"/>
  <c r="J245" i="19"/>
  <c r="D246" i="19"/>
  <c r="F246" i="19"/>
  <c r="E246" i="19"/>
  <c r="G246" i="19"/>
  <c r="K246" i="19"/>
  <c r="L246" i="19"/>
  <c r="D247" i="19"/>
  <c r="E247" i="19"/>
  <c r="D248" i="19"/>
  <c r="J248" i="19"/>
  <c r="E248" i="19"/>
  <c r="F248" i="19"/>
  <c r="G248" i="19"/>
  <c r="H248" i="19"/>
  <c r="I248" i="19"/>
  <c r="D249" i="19"/>
  <c r="F249" i="19"/>
  <c r="E249" i="19"/>
  <c r="K249" i="19"/>
  <c r="G249" i="19"/>
  <c r="H249" i="19"/>
  <c r="J249" i="19"/>
  <c r="D250" i="19"/>
  <c r="F250" i="19"/>
  <c r="E250" i="19"/>
  <c r="L250" i="19"/>
  <c r="G250" i="19"/>
  <c r="H250" i="19"/>
  <c r="J250" i="19"/>
  <c r="K250" i="19"/>
  <c r="D251" i="19"/>
  <c r="F251" i="19"/>
  <c r="E251" i="19"/>
  <c r="G251" i="19"/>
  <c r="H251" i="19"/>
  <c r="I251" i="19"/>
  <c r="K251" i="19"/>
  <c r="L251" i="19"/>
  <c r="D252" i="19"/>
  <c r="E252" i="19"/>
  <c r="J252" i="19"/>
  <c r="D253" i="19"/>
  <c r="E253" i="19"/>
  <c r="G253" i="19"/>
  <c r="D254" i="19"/>
  <c r="E254" i="19"/>
  <c r="G254" i="19"/>
  <c r="F254" i="19"/>
  <c r="D255" i="19"/>
  <c r="F255" i="19"/>
  <c r="E255" i="19"/>
  <c r="G255" i="19"/>
  <c r="D256" i="19"/>
  <c r="I256" i="19"/>
  <c r="E256" i="19"/>
  <c r="G256" i="19"/>
  <c r="D257" i="19"/>
  <c r="F257" i="19"/>
  <c r="E257" i="19"/>
  <c r="K257" i="19"/>
  <c r="G257" i="19"/>
  <c r="H257" i="19"/>
  <c r="I257" i="19"/>
  <c r="J257" i="19"/>
  <c r="D258" i="19"/>
  <c r="F258" i="19"/>
  <c r="E258" i="19"/>
  <c r="G258" i="19"/>
  <c r="H258" i="19"/>
  <c r="I258" i="19"/>
  <c r="J258" i="19"/>
  <c r="D259" i="19"/>
  <c r="E259" i="19"/>
  <c r="G259" i="19"/>
  <c r="D260" i="19"/>
  <c r="I260" i="19"/>
  <c r="E260" i="19"/>
  <c r="G260" i="19"/>
  <c r="D261" i="19"/>
  <c r="E261" i="19"/>
  <c r="F261" i="19"/>
  <c r="J261" i="19"/>
  <c r="D262" i="19"/>
  <c r="F262" i="19"/>
  <c r="E262" i="19"/>
  <c r="G262" i="19"/>
  <c r="K262" i="19"/>
  <c r="D263" i="19"/>
  <c r="F263" i="19"/>
  <c r="E263" i="19"/>
  <c r="D264" i="19"/>
  <c r="I264" i="19"/>
  <c r="E264" i="19"/>
  <c r="F264" i="19"/>
  <c r="D265" i="19"/>
  <c r="F265" i="19"/>
  <c r="E265" i="19"/>
  <c r="K265" i="19"/>
  <c r="G265" i="19"/>
  <c r="H265" i="19"/>
  <c r="J265" i="19"/>
  <c r="D266" i="19"/>
  <c r="F266" i="19"/>
  <c r="E266" i="19"/>
  <c r="L266" i="19"/>
  <c r="G266" i="19"/>
  <c r="H266" i="19"/>
  <c r="J266" i="19"/>
  <c r="K266" i="19"/>
  <c r="D267" i="19"/>
  <c r="I267" i="19"/>
  <c r="F267" i="19"/>
  <c r="E267" i="19"/>
  <c r="G267" i="19"/>
  <c r="H267" i="19"/>
  <c r="J267" i="19"/>
  <c r="L267" i="19"/>
  <c r="D268" i="19"/>
  <c r="F268" i="19"/>
  <c r="E268" i="19"/>
  <c r="I268" i="19"/>
  <c r="D269" i="19"/>
  <c r="H269" i="19"/>
  <c r="E269" i="19"/>
  <c r="D270" i="19"/>
  <c r="E270" i="19"/>
  <c r="G270" i="19"/>
  <c r="D271" i="19"/>
  <c r="E271" i="19"/>
  <c r="G271" i="19"/>
  <c r="D272" i="19"/>
  <c r="F272" i="19"/>
  <c r="J272" i="19"/>
  <c r="E272" i="19"/>
  <c r="G272" i="19"/>
  <c r="H272" i="19"/>
  <c r="I272" i="19"/>
  <c r="D273" i="19"/>
  <c r="E273" i="19"/>
  <c r="H273" i="19"/>
  <c r="J273" i="19"/>
  <c r="D274" i="19"/>
  <c r="F274" i="19"/>
  <c r="E274" i="19"/>
  <c r="L274" i="19"/>
  <c r="G274" i="19"/>
  <c r="H274" i="19"/>
  <c r="J274" i="19"/>
  <c r="D275" i="19"/>
  <c r="J275" i="19"/>
  <c r="E275" i="19"/>
  <c r="H275" i="19"/>
  <c r="D276" i="19"/>
  <c r="I276" i="19"/>
  <c r="F276" i="19"/>
  <c r="E276" i="19"/>
  <c r="G276" i="19"/>
  <c r="H276" i="19"/>
  <c r="J276" i="19"/>
  <c r="L276" i="19"/>
  <c r="D277" i="19"/>
  <c r="I277" i="19"/>
  <c r="H277" i="19"/>
  <c r="E277" i="19"/>
  <c r="G277" i="19"/>
  <c r="F277" i="19"/>
  <c r="L277" i="19"/>
  <c r="D278" i="19"/>
  <c r="H278" i="19"/>
  <c r="E278" i="19"/>
  <c r="F278" i="19"/>
  <c r="G278" i="19"/>
  <c r="J278" i="19"/>
  <c r="D279" i="19"/>
  <c r="E279" i="19"/>
  <c r="G279" i="19"/>
  <c r="D280" i="19"/>
  <c r="I280" i="19"/>
  <c r="J280" i="19"/>
  <c r="E280" i="19"/>
  <c r="G280" i="19"/>
  <c r="D281" i="19"/>
  <c r="J281" i="19"/>
  <c r="F281" i="19"/>
  <c r="E281" i="19"/>
  <c r="K281" i="19"/>
  <c r="G281" i="19"/>
  <c r="L281" i="19"/>
  <c r="D282" i="19"/>
  <c r="F282" i="19"/>
  <c r="E282" i="19"/>
  <c r="L282" i="19"/>
  <c r="H282" i="19"/>
  <c r="I282" i="19"/>
  <c r="K282" i="19"/>
  <c r="D283" i="19"/>
  <c r="E283" i="19"/>
  <c r="L283" i="19"/>
  <c r="G283" i="19"/>
  <c r="D284" i="19"/>
  <c r="F284" i="19"/>
  <c r="E284" i="19"/>
  <c r="J284" i="19"/>
  <c r="D285" i="19"/>
  <c r="I285" i="19"/>
  <c r="E285" i="19"/>
  <c r="F285" i="19"/>
  <c r="H285" i="19"/>
  <c r="L285" i="19"/>
  <c r="D286" i="19"/>
  <c r="H286" i="19"/>
  <c r="E286" i="19"/>
  <c r="G286" i="19"/>
  <c r="I286" i="19"/>
  <c r="L286" i="19"/>
  <c r="D287" i="19"/>
  <c r="H287" i="19"/>
  <c r="I287" i="19"/>
  <c r="E287" i="19"/>
  <c r="K287" i="19"/>
  <c r="F287" i="19"/>
  <c r="J287" i="19"/>
  <c r="D288" i="19"/>
  <c r="K288" i="19"/>
  <c r="E288" i="19"/>
  <c r="G288" i="19"/>
  <c r="H288" i="19"/>
  <c r="L288" i="19"/>
  <c r="D289" i="19"/>
  <c r="J289" i="19"/>
  <c r="F289" i="19"/>
  <c r="E289" i="19"/>
  <c r="K289" i="19"/>
  <c r="G289" i="19"/>
  <c r="L289" i="19"/>
  <c r="D290" i="19"/>
  <c r="E290" i="19"/>
  <c r="F290" i="19"/>
  <c r="D291" i="19"/>
  <c r="E291" i="19"/>
  <c r="G291" i="19"/>
  <c r="F291" i="19"/>
  <c r="D292" i="19"/>
  <c r="E292" i="19"/>
  <c r="G292" i="19"/>
  <c r="D293" i="19"/>
  <c r="E293" i="19"/>
  <c r="G293" i="19"/>
  <c r="D294" i="19"/>
  <c r="H294" i="19"/>
  <c r="E294" i="19"/>
  <c r="G294" i="19"/>
  <c r="D295" i="19"/>
  <c r="E295" i="19"/>
  <c r="K295" i="19"/>
  <c r="H295" i="19"/>
  <c r="D296" i="19"/>
  <c r="H296" i="19"/>
  <c r="J296" i="19"/>
  <c r="E296" i="19"/>
  <c r="F296" i="19"/>
  <c r="G296" i="19"/>
  <c r="I296" i="19"/>
  <c r="K296" i="19"/>
  <c r="L296" i="19"/>
  <c r="D297" i="19"/>
  <c r="J297" i="19"/>
  <c r="E297" i="19"/>
  <c r="G297" i="19"/>
  <c r="D298" i="19"/>
  <c r="J298" i="19"/>
  <c r="E298" i="19"/>
  <c r="F298" i="19"/>
  <c r="H298" i="19"/>
  <c r="I298" i="19"/>
  <c r="K298" i="19"/>
  <c r="D299" i="19"/>
  <c r="E299" i="19"/>
  <c r="G299" i="19"/>
  <c r="D300" i="19"/>
  <c r="J300" i="19"/>
  <c r="E300" i="19"/>
  <c r="L300" i="19"/>
  <c r="G300" i="19"/>
  <c r="D301" i="19"/>
  <c r="E301" i="19"/>
  <c r="G301" i="19"/>
  <c r="D302" i="19"/>
  <c r="I302" i="19"/>
  <c r="E302" i="19"/>
  <c r="G302" i="19"/>
  <c r="D303" i="19"/>
  <c r="E303" i="19"/>
  <c r="D304" i="19"/>
  <c r="J304" i="19"/>
  <c r="E304" i="19"/>
  <c r="F304" i="19"/>
  <c r="H304" i="19"/>
  <c r="D305" i="19"/>
  <c r="E305" i="19"/>
  <c r="K305" i="19"/>
  <c r="H305" i="19"/>
  <c r="J305" i="19"/>
  <c r="D306" i="19"/>
  <c r="E306" i="19"/>
  <c r="D307" i="19"/>
  <c r="H307" i="19"/>
  <c r="E307" i="19"/>
  <c r="G307" i="19"/>
  <c r="I307" i="19"/>
  <c r="D308" i="19"/>
  <c r="E308" i="19"/>
  <c r="G308" i="19"/>
  <c r="D309" i="19"/>
  <c r="I309" i="19"/>
  <c r="J309" i="19"/>
  <c r="E309" i="19"/>
  <c r="F309" i="19"/>
  <c r="H309" i="19"/>
  <c r="K309" i="19"/>
  <c r="D310" i="19"/>
  <c r="H310" i="19"/>
  <c r="E310" i="19"/>
  <c r="F310" i="19"/>
  <c r="D311" i="19"/>
  <c r="E311" i="19"/>
  <c r="G311" i="19"/>
  <c r="K311" i="19"/>
  <c r="D312" i="19"/>
  <c r="E312" i="19"/>
  <c r="H312" i="19"/>
  <c r="D313" i="19"/>
  <c r="F313" i="19"/>
  <c r="E313" i="19"/>
  <c r="G313" i="19"/>
  <c r="D314" i="19"/>
  <c r="E314" i="19"/>
  <c r="K314" i="19"/>
  <c r="I314" i="19"/>
  <c r="D315" i="19"/>
  <c r="H315" i="19"/>
  <c r="E315" i="19"/>
  <c r="D316" i="19"/>
  <c r="E316" i="19"/>
  <c r="G316" i="19"/>
  <c r="D317" i="19"/>
  <c r="J317" i="19"/>
  <c r="E317" i="19"/>
  <c r="K317" i="19"/>
  <c r="H317" i="19"/>
  <c r="I317" i="19"/>
  <c r="D318" i="19"/>
  <c r="L318" i="19"/>
  <c r="H318" i="19"/>
  <c r="E318" i="19"/>
  <c r="G318" i="19"/>
  <c r="I318" i="19"/>
  <c r="D319" i="19"/>
  <c r="E319" i="19"/>
  <c r="H319" i="19"/>
  <c r="J319" i="19"/>
  <c r="D320" i="19"/>
  <c r="K320" i="19"/>
  <c r="E320" i="19"/>
  <c r="G320" i="19"/>
  <c r="D321" i="19"/>
  <c r="E321" i="19"/>
  <c r="G321" i="19"/>
  <c r="D322" i="19"/>
  <c r="H322" i="19"/>
  <c r="E322" i="19"/>
  <c r="K322" i="19"/>
  <c r="F322" i="19"/>
  <c r="I322" i="19"/>
  <c r="J322" i="19"/>
  <c r="D323" i="19"/>
  <c r="E323" i="19"/>
  <c r="G323" i="19"/>
  <c r="D324" i="19"/>
  <c r="H324" i="19"/>
  <c r="F324" i="19"/>
  <c r="E324" i="19"/>
  <c r="J324" i="19"/>
  <c r="D325" i="19"/>
  <c r="J325" i="19"/>
  <c r="E325" i="19"/>
  <c r="G325" i="19"/>
  <c r="I325" i="19"/>
  <c r="D326" i="19"/>
  <c r="J326" i="19"/>
  <c r="H326" i="19"/>
  <c r="E326" i="19"/>
  <c r="I326" i="19"/>
  <c r="D327" i="19"/>
  <c r="E327" i="19"/>
  <c r="K327" i="19"/>
  <c r="H327" i="19"/>
  <c r="D328" i="19"/>
  <c r="H328" i="19"/>
  <c r="J328" i="19"/>
  <c r="E328" i="19"/>
  <c r="G328" i="19"/>
  <c r="F328" i="19"/>
  <c r="I328" i="19"/>
  <c r="D329" i="19"/>
  <c r="E329" i="19"/>
  <c r="D330" i="19"/>
  <c r="E330" i="19"/>
  <c r="D331" i="19"/>
  <c r="H331" i="19"/>
  <c r="E331" i="19"/>
  <c r="L331" i="19"/>
  <c r="G331" i="19"/>
  <c r="F331" i="19"/>
  <c r="D332" i="19"/>
  <c r="E332" i="19"/>
  <c r="G332" i="19"/>
  <c r="D333" i="19"/>
  <c r="I333" i="19"/>
  <c r="E333" i="19"/>
  <c r="H333" i="19"/>
  <c r="J333" i="19"/>
  <c r="D334" i="19"/>
  <c r="H334" i="19"/>
  <c r="E334" i="19"/>
  <c r="K334" i="19"/>
  <c r="F334" i="19"/>
  <c r="I334" i="19"/>
  <c r="J334" i="19"/>
  <c r="D335" i="19"/>
  <c r="J335" i="19"/>
  <c r="E335" i="19"/>
  <c r="L335" i="19"/>
  <c r="G335" i="19"/>
  <c r="D336" i="19"/>
  <c r="E336" i="19"/>
  <c r="H336" i="19"/>
  <c r="D337" i="19"/>
  <c r="E337" i="19"/>
  <c r="L337" i="19"/>
  <c r="G337" i="19"/>
  <c r="D338" i="19"/>
  <c r="E338" i="19"/>
  <c r="D339" i="19"/>
  <c r="H339" i="19"/>
  <c r="E339" i="19"/>
  <c r="G339" i="19"/>
  <c r="F339" i="19"/>
  <c r="L339" i="19"/>
  <c r="D340" i="19"/>
  <c r="E340" i="19"/>
  <c r="I340" i="19"/>
  <c r="D341" i="19"/>
  <c r="H341" i="19"/>
  <c r="I341" i="19"/>
  <c r="E341" i="19"/>
  <c r="G341" i="19"/>
  <c r="K341" i="19"/>
  <c r="J341" i="19"/>
  <c r="D342" i="19"/>
  <c r="E342" i="19"/>
  <c r="K342" i="19"/>
  <c r="H342" i="19"/>
  <c r="J342" i="19"/>
  <c r="E142" i="3"/>
  <c r="E41" i="3"/>
  <c r="E132" i="3"/>
  <c r="E47" i="3"/>
  <c r="E71" i="3"/>
  <c r="E92" i="3"/>
  <c r="E104" i="3"/>
  <c r="E112" i="3"/>
  <c r="E28" i="3"/>
  <c r="D11" i="18"/>
  <c r="D12" i="18"/>
  <c r="D13" i="18"/>
  <c r="C7" i="18"/>
  <c r="E26" i="18"/>
  <c r="F26" i="18"/>
  <c r="C8" i="18"/>
  <c r="D9" i="18"/>
  <c r="E9" i="18"/>
  <c r="E22" i="18"/>
  <c r="F22" i="18"/>
  <c r="E30" i="18"/>
  <c r="F30" i="18"/>
  <c r="F16" i="18"/>
  <c r="F17" i="18" s="1"/>
  <c r="C17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E55" i="18"/>
  <c r="F55" i="18"/>
  <c r="G55" i="18"/>
  <c r="Q55" i="18"/>
  <c r="Q56" i="18"/>
  <c r="Q57" i="18"/>
  <c r="Q58" i="18"/>
  <c r="Q59" i="18"/>
  <c r="E60" i="18"/>
  <c r="F60" i="18"/>
  <c r="Q60" i="18"/>
  <c r="Q61" i="18"/>
  <c r="E62" i="18"/>
  <c r="F62" i="18"/>
  <c r="Q62" i="18"/>
  <c r="Q63" i="18"/>
  <c r="Q64" i="18"/>
  <c r="Q65" i="18"/>
  <c r="E66" i="18"/>
  <c r="F66" i="18"/>
  <c r="Q66" i="18"/>
  <c r="Q67" i="18"/>
  <c r="Q68" i="18"/>
  <c r="Q69" i="18"/>
  <c r="Q70" i="18"/>
  <c r="Q71" i="18"/>
  <c r="Q72" i="18"/>
  <c r="Q73" i="18"/>
  <c r="Q74" i="18"/>
  <c r="Q75" i="18"/>
  <c r="E76" i="18"/>
  <c r="F76" i="18"/>
  <c r="Q76" i="18"/>
  <c r="Q77" i="18"/>
  <c r="Q78" i="18"/>
  <c r="Q79" i="18"/>
  <c r="Q80" i="18"/>
  <c r="Q81" i="18"/>
  <c r="Q82" i="18"/>
  <c r="Q83" i="18"/>
  <c r="E84" i="18"/>
  <c r="F84" i="18"/>
  <c r="Q84" i="18"/>
  <c r="Q85" i="18"/>
  <c r="Q86" i="18"/>
  <c r="Q87" i="18"/>
  <c r="Q88" i="18"/>
  <c r="Q89" i="18"/>
  <c r="E90" i="18"/>
  <c r="F90" i="18"/>
  <c r="G90" i="18"/>
  <c r="Q90" i="18"/>
  <c r="Q91" i="18"/>
  <c r="Q92" i="18"/>
  <c r="Q93" i="18"/>
  <c r="Q94" i="18"/>
  <c r="Q95" i="18"/>
  <c r="Q96" i="18"/>
  <c r="Q97" i="18"/>
  <c r="Q98" i="18"/>
  <c r="Q99" i="18"/>
  <c r="Q100" i="18"/>
  <c r="Q101" i="18"/>
  <c r="E102" i="18"/>
  <c r="F102" i="18"/>
  <c r="Q102" i="18"/>
  <c r="Q103" i="18"/>
  <c r="Q104" i="18"/>
  <c r="Q105" i="18"/>
  <c r="E106" i="18"/>
  <c r="F106" i="18"/>
  <c r="G106" i="18"/>
  <c r="Q106" i="18"/>
  <c r="Q107" i="18"/>
  <c r="Q108" i="18"/>
  <c r="Q109" i="18"/>
  <c r="Q110" i="18"/>
  <c r="Q111" i="18"/>
  <c r="Q112" i="18"/>
  <c r="Q113" i="18"/>
  <c r="Q114" i="18"/>
  <c r="Q115" i="18"/>
  <c r="Q116" i="18"/>
  <c r="U116" i="18"/>
  <c r="E117" i="18"/>
  <c r="F117" i="18"/>
  <c r="Q117" i="18"/>
  <c r="Q118" i="18"/>
  <c r="Q119" i="18"/>
  <c r="Q120" i="18"/>
  <c r="E121" i="18"/>
  <c r="F121" i="18"/>
  <c r="Q121" i="18"/>
  <c r="Q122" i="18"/>
  <c r="E123" i="18"/>
  <c r="F123" i="18"/>
  <c r="G123" i="18"/>
  <c r="Q123" i="18"/>
  <c r="Q124" i="18"/>
  <c r="Q125" i="18"/>
  <c r="Q126" i="18"/>
  <c r="Q127" i="18"/>
  <c r="Q128" i="18"/>
  <c r="Q129" i="18"/>
  <c r="E130" i="18"/>
  <c r="F130" i="18"/>
  <c r="Q130" i="18"/>
  <c r="Q131" i="18"/>
  <c r="Q132" i="18"/>
  <c r="Q133" i="18"/>
  <c r="Q134" i="18"/>
  <c r="U134" i="18"/>
  <c r="Q135" i="18"/>
  <c r="E136" i="18"/>
  <c r="F136" i="18"/>
  <c r="Q136" i="18"/>
  <c r="Q137" i="18"/>
  <c r="E138" i="18"/>
  <c r="F138" i="18"/>
  <c r="G138" i="18"/>
  <c r="Q138" i="18"/>
  <c r="E139" i="18"/>
  <c r="F139" i="18"/>
  <c r="Q139" i="18"/>
  <c r="Q140" i="18"/>
  <c r="Q141" i="18"/>
  <c r="Q142" i="18"/>
  <c r="Q143" i="18"/>
  <c r="Q144" i="18"/>
  <c r="E145" i="18"/>
  <c r="F145" i="18"/>
  <c r="Q145" i="18"/>
  <c r="Q146" i="18"/>
  <c r="Q147" i="18"/>
  <c r="Q148" i="18"/>
  <c r="Q149" i="18"/>
  <c r="Q150" i="18"/>
  <c r="Q151" i="18"/>
  <c r="E152" i="18"/>
  <c r="F152" i="18"/>
  <c r="Q152" i="18"/>
  <c r="E153" i="18"/>
  <c r="F153" i="18"/>
  <c r="Q153" i="18"/>
  <c r="E154" i="18"/>
  <c r="F154" i="18"/>
  <c r="Q154" i="18"/>
  <c r="E155" i="18"/>
  <c r="F155" i="18"/>
  <c r="Q155" i="18"/>
  <c r="Q156" i="18"/>
  <c r="Q157" i="18"/>
  <c r="Q158" i="18"/>
  <c r="Q159" i="18"/>
  <c r="Q160" i="18"/>
  <c r="E161" i="18"/>
  <c r="F161" i="18"/>
  <c r="Q161" i="18"/>
  <c r="E162" i="18"/>
  <c r="F162" i="18"/>
  <c r="G162" i="18"/>
  <c r="Q162" i="18"/>
  <c r="E163" i="18"/>
  <c r="F163" i="18"/>
  <c r="Q163" i="18"/>
  <c r="Q164" i="18"/>
  <c r="Q165" i="18"/>
  <c r="Q166" i="18"/>
  <c r="Q167" i="18"/>
  <c r="E168" i="18"/>
  <c r="F168" i="18"/>
  <c r="G168" i="18"/>
  <c r="J168" i="18"/>
  <c r="Q168" i="18"/>
  <c r="E169" i="18"/>
  <c r="F169" i="18"/>
  <c r="Q169" i="18"/>
  <c r="E170" i="18"/>
  <c r="F170" i="18"/>
  <c r="Q170" i="18"/>
  <c r="E171" i="18"/>
  <c r="F171" i="18"/>
  <c r="Q171" i="18"/>
  <c r="Q172" i="18"/>
  <c r="E173" i="18"/>
  <c r="F173" i="18"/>
  <c r="Q173" i="18"/>
  <c r="Q174" i="18"/>
  <c r="Q175" i="18"/>
  <c r="E176" i="18"/>
  <c r="F176" i="18"/>
  <c r="Q176" i="18"/>
  <c r="E177" i="18"/>
  <c r="F177" i="18"/>
  <c r="Q177" i="18"/>
  <c r="E178" i="18"/>
  <c r="F178" i="18"/>
  <c r="Q178" i="18"/>
  <c r="E179" i="18"/>
  <c r="F179" i="18"/>
  <c r="Q179" i="18"/>
  <c r="E180" i="18"/>
  <c r="F180" i="18"/>
  <c r="Q180" i="18"/>
  <c r="E181" i="18"/>
  <c r="F181" i="18"/>
  <c r="Q181" i="18"/>
  <c r="E182" i="18"/>
  <c r="F182" i="18"/>
  <c r="G182" i="18"/>
  <c r="Q182" i="18"/>
  <c r="E183" i="18"/>
  <c r="F183" i="18"/>
  <c r="Q183" i="18"/>
  <c r="E184" i="18"/>
  <c r="F184" i="18"/>
  <c r="Q184" i="18"/>
  <c r="E185" i="18"/>
  <c r="F185" i="18"/>
  <c r="G185" i="18"/>
  <c r="Q185" i="18"/>
  <c r="E186" i="18"/>
  <c r="F186" i="18"/>
  <c r="Q186" i="18"/>
  <c r="E187" i="18"/>
  <c r="F187" i="18"/>
  <c r="Q187" i="18"/>
  <c r="E188" i="18"/>
  <c r="F188" i="18"/>
  <c r="G188" i="18"/>
  <c r="Q188" i="18"/>
  <c r="E189" i="18"/>
  <c r="F189" i="18"/>
  <c r="Q189" i="18"/>
  <c r="E190" i="18"/>
  <c r="F190" i="18"/>
  <c r="Q190" i="18"/>
  <c r="E191" i="18"/>
  <c r="F191" i="18"/>
  <c r="Q191" i="18"/>
  <c r="E192" i="18"/>
  <c r="F192" i="18"/>
  <c r="Q192" i="18"/>
  <c r="E193" i="18"/>
  <c r="F193" i="18"/>
  <c r="G193" i="18"/>
  <c r="Q193" i="18"/>
  <c r="E194" i="18"/>
  <c r="F194" i="18"/>
  <c r="Q194" i="18"/>
  <c r="E195" i="18"/>
  <c r="F195" i="18"/>
  <c r="Q195" i="18"/>
  <c r="E196" i="18"/>
  <c r="F196" i="18"/>
  <c r="Q196" i="18"/>
  <c r="E197" i="18"/>
  <c r="F197" i="18"/>
  <c r="Q197" i="18"/>
  <c r="E198" i="18"/>
  <c r="F198" i="18"/>
  <c r="Q198" i="18"/>
  <c r="E199" i="18"/>
  <c r="F199" i="18"/>
  <c r="Q199" i="18"/>
  <c r="E200" i="18"/>
  <c r="F200" i="18"/>
  <c r="Q200" i="18"/>
  <c r="E201" i="18"/>
  <c r="F201" i="18"/>
  <c r="G201" i="18"/>
  <c r="Q201" i="18"/>
  <c r="E202" i="18"/>
  <c r="F202" i="18"/>
  <c r="Q202" i="18"/>
  <c r="E203" i="18"/>
  <c r="F203" i="18"/>
  <c r="Q203" i="18"/>
  <c r="E204" i="18"/>
  <c r="F204" i="18"/>
  <c r="Q204" i="18"/>
  <c r="E205" i="18"/>
  <c r="F205" i="18"/>
  <c r="G205" i="18"/>
  <c r="Q205" i="18"/>
  <c r="E206" i="18"/>
  <c r="F206" i="18"/>
  <c r="Q206" i="18"/>
  <c r="E207" i="18"/>
  <c r="F207" i="18"/>
  <c r="Q207" i="18"/>
  <c r="E208" i="18"/>
  <c r="F208" i="18"/>
  <c r="Q208" i="18"/>
  <c r="E209" i="18"/>
  <c r="F209" i="18"/>
  <c r="G209" i="18"/>
  <c r="Q209" i="18"/>
  <c r="E210" i="18"/>
  <c r="F210" i="18"/>
  <c r="Q210" i="18"/>
  <c r="E211" i="18"/>
  <c r="F211" i="18"/>
  <c r="Q211" i="18"/>
  <c r="E212" i="18"/>
  <c r="F212" i="18"/>
  <c r="Q212" i="18"/>
  <c r="E213" i="18"/>
  <c r="F213" i="18"/>
  <c r="G213" i="18"/>
  <c r="Q213" i="18"/>
  <c r="E214" i="18"/>
  <c r="F214" i="18"/>
  <c r="Q214" i="18"/>
  <c r="E215" i="18"/>
  <c r="F215" i="18"/>
  <c r="Q215" i="18"/>
  <c r="E216" i="18"/>
  <c r="F216" i="18"/>
  <c r="Q216" i="18"/>
  <c r="E217" i="18"/>
  <c r="F217" i="18"/>
  <c r="G217" i="18"/>
  <c r="Q217" i="18"/>
  <c r="E218" i="18"/>
  <c r="F218" i="18"/>
  <c r="Q218" i="18"/>
  <c r="E219" i="18"/>
  <c r="F219" i="18"/>
  <c r="Q219" i="18"/>
  <c r="Q22" i="3"/>
  <c r="Q23" i="3"/>
  <c r="Q24" i="3"/>
  <c r="Q25" i="3"/>
  <c r="Q26" i="3"/>
  <c r="Q27" i="3"/>
  <c r="Q28" i="3"/>
  <c r="Q29" i="3"/>
  <c r="Q30" i="3"/>
  <c r="Q32" i="3"/>
  <c r="Q33" i="3"/>
  <c r="Q34" i="3"/>
  <c r="Q36" i="3"/>
  <c r="Q40" i="3"/>
  <c r="Q43" i="3"/>
  <c r="Q116" i="3"/>
  <c r="Q117" i="3"/>
  <c r="Q118" i="3"/>
  <c r="Q119" i="3"/>
  <c r="Q135" i="3"/>
  <c r="Q136" i="3"/>
  <c r="Q137" i="3"/>
  <c r="Q138" i="3"/>
  <c r="Q141" i="3"/>
  <c r="Q149" i="3"/>
  <c r="Q156" i="3"/>
  <c r="Q172" i="3"/>
  <c r="Q175" i="3"/>
  <c r="Q180" i="3"/>
  <c r="Q115" i="3"/>
  <c r="Q134" i="3"/>
  <c r="Q157" i="3"/>
  <c r="C156" i="16"/>
  <c r="C168" i="16"/>
  <c r="E168" i="16"/>
  <c r="C59" i="16"/>
  <c r="E59" i="16"/>
  <c r="C160" i="16"/>
  <c r="C159" i="16"/>
  <c r="C158" i="16"/>
  <c r="C58" i="16"/>
  <c r="C157" i="16"/>
  <c r="C155" i="16"/>
  <c r="C154" i="16"/>
  <c r="C57" i="16"/>
  <c r="C153" i="16"/>
  <c r="C152" i="16"/>
  <c r="C151" i="16"/>
  <c r="C150" i="16"/>
  <c r="C149" i="16"/>
  <c r="C148" i="16"/>
  <c r="C147" i="16"/>
  <c r="C146" i="16"/>
  <c r="C145" i="16"/>
  <c r="C144" i="16"/>
  <c r="C167" i="16"/>
  <c r="E167" i="16"/>
  <c r="C166" i="16"/>
  <c r="E166" i="16"/>
  <c r="C165" i="16"/>
  <c r="C56" i="16"/>
  <c r="C143" i="16"/>
  <c r="C142" i="16"/>
  <c r="C141" i="16"/>
  <c r="C140" i="16"/>
  <c r="C139" i="16"/>
  <c r="C138" i="16"/>
  <c r="C55" i="16"/>
  <c r="C137" i="16"/>
  <c r="C136" i="16"/>
  <c r="C135" i="16"/>
  <c r="C134" i="16"/>
  <c r="C133" i="16"/>
  <c r="C132" i="16"/>
  <c r="C54" i="16"/>
  <c r="C131" i="16"/>
  <c r="C130" i="16"/>
  <c r="C53" i="16"/>
  <c r="C52" i="16"/>
  <c r="C51" i="16"/>
  <c r="C50" i="16"/>
  <c r="C164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E117" i="16"/>
  <c r="C49" i="16"/>
  <c r="C48" i="16"/>
  <c r="C163" i="16"/>
  <c r="C116" i="16"/>
  <c r="C162" i="16"/>
  <c r="E162" i="16"/>
  <c r="C161" i="16"/>
  <c r="E161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47" i="16"/>
  <c r="E47" i="16"/>
  <c r="C90" i="16"/>
  <c r="C89" i="16"/>
  <c r="C88" i="16"/>
  <c r="C87" i="16"/>
  <c r="C86" i="16"/>
  <c r="C85" i="16"/>
  <c r="C84" i="16"/>
  <c r="C83" i="16"/>
  <c r="C82" i="16"/>
  <c r="C81" i="16"/>
  <c r="C80" i="16"/>
  <c r="E77" i="3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46" i="16"/>
  <c r="C30" i="16"/>
  <c r="C45" i="16"/>
  <c r="E45" i="16"/>
  <c r="C29" i="16"/>
  <c r="C28" i="16"/>
  <c r="C27" i="16"/>
  <c r="C26" i="16"/>
  <c r="C25" i="16"/>
  <c r="C24" i="16"/>
  <c r="C23" i="16"/>
  <c r="C22" i="16"/>
  <c r="C21" i="16"/>
  <c r="C44" i="16"/>
  <c r="C20" i="16"/>
  <c r="C19" i="16"/>
  <c r="C18" i="16"/>
  <c r="C17" i="16"/>
  <c r="C16" i="16"/>
  <c r="C15" i="16"/>
  <c r="C43" i="16"/>
  <c r="C14" i="16"/>
  <c r="C42" i="16"/>
  <c r="C41" i="16"/>
  <c r="C40" i="16"/>
  <c r="C13" i="16"/>
  <c r="C12" i="16"/>
  <c r="C39" i="16"/>
  <c r="C38" i="16"/>
  <c r="C37" i="16"/>
  <c r="C36" i="16"/>
  <c r="C35" i="16"/>
  <c r="C34" i="16"/>
  <c r="C33" i="16"/>
  <c r="C32" i="16"/>
  <c r="C31" i="16"/>
  <c r="C11" i="16"/>
  <c r="A144" i="16"/>
  <c r="B144" i="16"/>
  <c r="D144" i="16"/>
  <c r="A145" i="16"/>
  <c r="B145" i="16"/>
  <c r="K145" i="16"/>
  <c r="D145" i="16"/>
  <c r="A146" i="16"/>
  <c r="B146" i="16"/>
  <c r="D146" i="16"/>
  <c r="A147" i="16"/>
  <c r="B147" i="16"/>
  <c r="K147" i="16"/>
  <c r="D147" i="16"/>
  <c r="A148" i="16"/>
  <c r="B148" i="16"/>
  <c r="D148" i="16"/>
  <c r="A149" i="16"/>
  <c r="B149" i="16"/>
  <c r="K149" i="16"/>
  <c r="D149" i="16"/>
  <c r="A150" i="16"/>
  <c r="B150" i="16"/>
  <c r="D150" i="16"/>
  <c r="A151" i="16"/>
  <c r="B151" i="16"/>
  <c r="D151" i="16"/>
  <c r="A152" i="16"/>
  <c r="B152" i="16"/>
  <c r="D152" i="16"/>
  <c r="A153" i="16"/>
  <c r="B153" i="16"/>
  <c r="D153" i="16"/>
  <c r="A57" i="16"/>
  <c r="B57" i="16"/>
  <c r="D57" i="16"/>
  <c r="A154" i="16"/>
  <c r="B154" i="16"/>
  <c r="D154" i="16"/>
  <c r="A155" i="16"/>
  <c r="B155" i="16"/>
  <c r="D155" i="16"/>
  <c r="A157" i="16"/>
  <c r="B157" i="16"/>
  <c r="D157" i="16"/>
  <c r="A58" i="16"/>
  <c r="B58" i="16"/>
  <c r="D58" i="16"/>
  <c r="A158" i="16"/>
  <c r="B158" i="16"/>
  <c r="D158" i="16"/>
  <c r="A159" i="16"/>
  <c r="B159" i="16"/>
  <c r="K159" i="16"/>
  <c r="D159" i="16"/>
  <c r="A160" i="16"/>
  <c r="B160" i="16"/>
  <c r="K160" i="16"/>
  <c r="D160" i="16"/>
  <c r="A59" i="16"/>
  <c r="B59" i="16"/>
  <c r="D59" i="16"/>
  <c r="A168" i="16"/>
  <c r="B168" i="16"/>
  <c r="D168" i="16"/>
  <c r="A156" i="16"/>
  <c r="B156" i="16"/>
  <c r="D156" i="16"/>
  <c r="K129" i="16"/>
  <c r="K133" i="16"/>
  <c r="K166" i="16"/>
  <c r="D166" i="16"/>
  <c r="G122" i="17"/>
  <c r="C122" i="17"/>
  <c r="G121" i="17"/>
  <c r="C121" i="17"/>
  <c r="G120" i="17"/>
  <c r="C120" i="17"/>
  <c r="G164" i="17"/>
  <c r="C164" i="17"/>
  <c r="G119" i="17"/>
  <c r="C119" i="17"/>
  <c r="G118" i="17"/>
  <c r="C118" i="17"/>
  <c r="G117" i="17"/>
  <c r="C117" i="17"/>
  <c r="G163" i="17"/>
  <c r="C163" i="17"/>
  <c r="G162" i="17"/>
  <c r="C162" i="17"/>
  <c r="E162" i="17"/>
  <c r="G116" i="17"/>
  <c r="C116" i="17"/>
  <c r="G161" i="17"/>
  <c r="C161" i="17"/>
  <c r="G115" i="17"/>
  <c r="C115" i="17"/>
  <c r="G114" i="17"/>
  <c r="C114" i="17"/>
  <c r="G113" i="17"/>
  <c r="C113" i="17"/>
  <c r="G160" i="17"/>
  <c r="C160" i="17"/>
  <c r="E160" i="17"/>
  <c r="G159" i="17"/>
  <c r="C159" i="17"/>
  <c r="E159" i="17"/>
  <c r="G112" i="17"/>
  <c r="C112" i="17"/>
  <c r="G111" i="17"/>
  <c r="C111" i="17"/>
  <c r="G110" i="17"/>
  <c r="C110" i="17"/>
  <c r="G109" i="17"/>
  <c r="C109" i="17"/>
  <c r="G108" i="17"/>
  <c r="C108" i="17"/>
  <c r="G107" i="17"/>
  <c r="C107" i="17"/>
  <c r="G106" i="17"/>
  <c r="C106" i="17"/>
  <c r="G105" i="17"/>
  <c r="C105" i="17"/>
  <c r="G104" i="17"/>
  <c r="C104" i="17"/>
  <c r="G158" i="17"/>
  <c r="C158" i="17"/>
  <c r="G103" i="17"/>
  <c r="C103" i="17"/>
  <c r="G102" i="17"/>
  <c r="C102" i="17"/>
  <c r="G101" i="17"/>
  <c r="C101" i="17"/>
  <c r="G100" i="17"/>
  <c r="C100" i="17"/>
  <c r="G99" i="17"/>
  <c r="C99" i="17"/>
  <c r="G98" i="17"/>
  <c r="C98" i="17"/>
  <c r="G157" i="17"/>
  <c r="C157" i="17"/>
  <c r="G97" i="17"/>
  <c r="C97" i="17"/>
  <c r="G96" i="17"/>
  <c r="C96" i="17"/>
  <c r="G95" i="17"/>
  <c r="C95" i="17"/>
  <c r="G94" i="17"/>
  <c r="C94" i="17"/>
  <c r="G93" i="17"/>
  <c r="C93" i="17"/>
  <c r="G92" i="17"/>
  <c r="C92" i="17"/>
  <c r="G91" i="17"/>
  <c r="C91" i="17"/>
  <c r="E91" i="17"/>
  <c r="G156" i="17"/>
  <c r="C156" i="17"/>
  <c r="G90" i="17"/>
  <c r="C90" i="17"/>
  <c r="G89" i="17"/>
  <c r="C89" i="17"/>
  <c r="G155" i="17"/>
  <c r="C155" i="17"/>
  <c r="G154" i="17"/>
  <c r="C154" i="17"/>
  <c r="G153" i="17"/>
  <c r="C153" i="17"/>
  <c r="G152" i="17"/>
  <c r="C152" i="17"/>
  <c r="G88" i="17"/>
  <c r="C88" i="17"/>
  <c r="G87" i="17"/>
  <c r="C87" i="17"/>
  <c r="G86" i="17"/>
  <c r="C86" i="17"/>
  <c r="G85" i="17"/>
  <c r="C85" i="17"/>
  <c r="G84" i="17"/>
  <c r="C84" i="17"/>
  <c r="G83" i="17"/>
  <c r="C83" i="17"/>
  <c r="G82" i="17"/>
  <c r="C82" i="17"/>
  <c r="G81" i="17"/>
  <c r="C81" i="17"/>
  <c r="G80" i="17"/>
  <c r="C80" i="17"/>
  <c r="G79" i="17"/>
  <c r="C79" i="17"/>
  <c r="G78" i="17"/>
  <c r="C78" i="17"/>
  <c r="G77" i="17"/>
  <c r="C77" i="17"/>
  <c r="G151" i="17"/>
  <c r="C151" i="17"/>
  <c r="G76" i="17"/>
  <c r="C76" i="17"/>
  <c r="E76" i="17"/>
  <c r="G150" i="17"/>
  <c r="C150" i="17"/>
  <c r="G149" i="17"/>
  <c r="C149" i="17"/>
  <c r="G148" i="17"/>
  <c r="C148" i="17"/>
  <c r="G75" i="17"/>
  <c r="C75" i="17"/>
  <c r="G74" i="17"/>
  <c r="C74" i="17"/>
  <c r="G73" i="17"/>
  <c r="C73" i="17"/>
  <c r="G72" i="17"/>
  <c r="C72" i="17"/>
  <c r="G71" i="17"/>
  <c r="C71" i="17"/>
  <c r="G70" i="17"/>
  <c r="C70" i="17"/>
  <c r="G69" i="17"/>
  <c r="C69" i="17"/>
  <c r="G68" i="17"/>
  <c r="C68" i="17"/>
  <c r="G67" i="17"/>
  <c r="C67" i="17"/>
  <c r="G66" i="17"/>
  <c r="C66" i="17"/>
  <c r="G65" i="17"/>
  <c r="C65" i="17"/>
  <c r="G64" i="17"/>
  <c r="C64" i="17"/>
  <c r="G63" i="17"/>
  <c r="C63" i="17"/>
  <c r="G62" i="17"/>
  <c r="C62" i="17"/>
  <c r="G61" i="17"/>
  <c r="C61" i="17"/>
  <c r="G147" i="17"/>
  <c r="C147" i="17"/>
  <c r="E147" i="17"/>
  <c r="G60" i="17"/>
  <c r="C60" i="17"/>
  <c r="G59" i="17"/>
  <c r="C59" i="17"/>
  <c r="G58" i="17"/>
  <c r="C58" i="17"/>
  <c r="G57" i="17"/>
  <c r="C57" i="17"/>
  <c r="G56" i="17"/>
  <c r="C56" i="17"/>
  <c r="G55" i="17"/>
  <c r="C55" i="17"/>
  <c r="G54" i="17"/>
  <c r="C54" i="17"/>
  <c r="G53" i="17"/>
  <c r="C53" i="17"/>
  <c r="G52" i="17"/>
  <c r="C52" i="17"/>
  <c r="G146" i="17"/>
  <c r="C146" i="17"/>
  <c r="E146" i="17"/>
  <c r="G145" i="17"/>
  <c r="C145" i="17"/>
  <c r="E145" i="17"/>
  <c r="G51" i="17"/>
  <c r="C51" i="17"/>
  <c r="G50" i="17"/>
  <c r="C50" i="17"/>
  <c r="G49" i="17"/>
  <c r="C49" i="17"/>
  <c r="G48" i="17"/>
  <c r="C48" i="17"/>
  <c r="G47" i="17"/>
  <c r="C47" i="17"/>
  <c r="G46" i="17"/>
  <c r="C46" i="17"/>
  <c r="G45" i="17"/>
  <c r="C45" i="17"/>
  <c r="G44" i="17"/>
  <c r="C44" i="17"/>
  <c r="G43" i="17"/>
  <c r="C43" i="17"/>
  <c r="G42" i="17"/>
  <c r="C42" i="17"/>
  <c r="G41" i="17"/>
  <c r="C41" i="17"/>
  <c r="G40" i="17"/>
  <c r="C40" i="17"/>
  <c r="G39" i="17"/>
  <c r="C39" i="17"/>
  <c r="G38" i="17"/>
  <c r="C38" i="17"/>
  <c r="G37" i="17"/>
  <c r="C37" i="17"/>
  <c r="G36" i="17"/>
  <c r="C36" i="17"/>
  <c r="G35" i="17"/>
  <c r="C35" i="17"/>
  <c r="E35" i="17"/>
  <c r="G34" i="17"/>
  <c r="C34" i="17"/>
  <c r="G33" i="17"/>
  <c r="C33" i="17"/>
  <c r="G32" i="17"/>
  <c r="C32" i="17"/>
  <c r="G31" i="17"/>
  <c r="C31" i="17"/>
  <c r="G30" i="17"/>
  <c r="C30" i="17"/>
  <c r="G29" i="17"/>
  <c r="C29" i="17"/>
  <c r="G144" i="17"/>
  <c r="C144" i="17"/>
  <c r="E144" i="17"/>
  <c r="G28" i="17"/>
  <c r="C28" i="17"/>
  <c r="G27" i="17"/>
  <c r="C27" i="17"/>
  <c r="G26" i="17"/>
  <c r="C26" i="17"/>
  <c r="G25" i="17"/>
  <c r="C25" i="17"/>
  <c r="G24" i="17"/>
  <c r="C24" i="17"/>
  <c r="G23" i="17"/>
  <c r="C23" i="17"/>
  <c r="G143" i="17"/>
  <c r="C143" i="17"/>
  <c r="E143" i="17"/>
  <c r="G22" i="17"/>
  <c r="C22" i="17"/>
  <c r="G142" i="17"/>
  <c r="C142" i="17"/>
  <c r="E142" i="17"/>
  <c r="G21" i="17"/>
  <c r="C21" i="17"/>
  <c r="G141" i="17"/>
  <c r="C141" i="17"/>
  <c r="E141" i="17"/>
  <c r="G140" i="17"/>
  <c r="C140" i="17"/>
  <c r="E140" i="17"/>
  <c r="G139" i="17"/>
  <c r="C139" i="17"/>
  <c r="E139" i="17"/>
  <c r="G138" i="17"/>
  <c r="C138" i="17"/>
  <c r="E138" i="17"/>
  <c r="G20" i="17"/>
  <c r="C20" i="17"/>
  <c r="G19" i="17"/>
  <c r="C19" i="17"/>
  <c r="G18" i="17"/>
  <c r="C18" i="17"/>
  <c r="G17" i="17"/>
  <c r="C17" i="17"/>
  <c r="G137" i="17"/>
  <c r="C137" i="17"/>
  <c r="G16" i="17"/>
  <c r="C16" i="17"/>
  <c r="G15" i="17"/>
  <c r="C15" i="17"/>
  <c r="G136" i="17"/>
  <c r="C136" i="17"/>
  <c r="G14" i="17"/>
  <c r="C14" i="17"/>
  <c r="G13" i="17"/>
  <c r="C13" i="17"/>
  <c r="G135" i="17"/>
  <c r="C135" i="17"/>
  <c r="G134" i="17"/>
  <c r="C134" i="17"/>
  <c r="G133" i="17"/>
  <c r="C133" i="17"/>
  <c r="G132" i="17"/>
  <c r="C132" i="17"/>
  <c r="G12" i="17"/>
  <c r="C12" i="17"/>
  <c r="G131" i="17"/>
  <c r="C131" i="17"/>
  <c r="G130" i="17"/>
  <c r="C130" i="17"/>
  <c r="G129" i="17"/>
  <c r="C129" i="17"/>
  <c r="G128" i="17"/>
  <c r="C128" i="17"/>
  <c r="G127" i="17"/>
  <c r="C127" i="17"/>
  <c r="G126" i="17"/>
  <c r="C126" i="17"/>
  <c r="G125" i="17"/>
  <c r="C125" i="17"/>
  <c r="G124" i="17"/>
  <c r="C124" i="17"/>
  <c r="G123" i="17"/>
  <c r="C123" i="17"/>
  <c r="G11" i="17"/>
  <c r="C11" i="17"/>
  <c r="D167" i="16"/>
  <c r="B167" i="16"/>
  <c r="A167" i="16"/>
  <c r="B166" i="16"/>
  <c r="A166" i="16"/>
  <c r="D165" i="16"/>
  <c r="B165" i="16"/>
  <c r="A165" i="16"/>
  <c r="D56" i="16"/>
  <c r="B56" i="16"/>
  <c r="A56" i="16"/>
  <c r="D143" i="16"/>
  <c r="B143" i="16"/>
  <c r="A143" i="16"/>
  <c r="D142" i="16"/>
  <c r="B142" i="16"/>
  <c r="A142" i="16"/>
  <c r="D141" i="16"/>
  <c r="B141" i="16"/>
  <c r="A141" i="16"/>
  <c r="D140" i="16"/>
  <c r="B140" i="16"/>
  <c r="A140" i="16"/>
  <c r="D139" i="16"/>
  <c r="B139" i="16"/>
  <c r="A139" i="16"/>
  <c r="D138" i="16"/>
  <c r="B138" i="16"/>
  <c r="A138" i="16"/>
  <c r="D55" i="16"/>
  <c r="B55" i="16"/>
  <c r="A55" i="16"/>
  <c r="D137" i="16"/>
  <c r="B137" i="16"/>
  <c r="A137" i="16"/>
  <c r="D136" i="16"/>
  <c r="B136" i="16"/>
  <c r="A136" i="16"/>
  <c r="D135" i="16"/>
  <c r="B135" i="16"/>
  <c r="A135" i="16"/>
  <c r="D134" i="16"/>
  <c r="B134" i="16"/>
  <c r="A134" i="16"/>
  <c r="D133" i="16"/>
  <c r="B133" i="16"/>
  <c r="A133" i="16"/>
  <c r="D132" i="16"/>
  <c r="B132" i="16"/>
  <c r="A132" i="16"/>
  <c r="D54" i="16"/>
  <c r="B54" i="16"/>
  <c r="A54" i="16"/>
  <c r="D131" i="16"/>
  <c r="B131" i="16"/>
  <c r="A131" i="16"/>
  <c r="D130" i="16"/>
  <c r="B130" i="16"/>
  <c r="A130" i="16"/>
  <c r="D53" i="16"/>
  <c r="B53" i="16"/>
  <c r="A53" i="16"/>
  <c r="D52" i="16"/>
  <c r="B52" i="16"/>
  <c r="A52" i="16"/>
  <c r="D51" i="16"/>
  <c r="B51" i="16"/>
  <c r="A51" i="16"/>
  <c r="D50" i="16"/>
  <c r="B50" i="16"/>
  <c r="A50" i="16"/>
  <c r="D164" i="16"/>
  <c r="B164" i="16"/>
  <c r="A164" i="16"/>
  <c r="D129" i="16"/>
  <c r="B129" i="16"/>
  <c r="A129" i="16"/>
  <c r="D128" i="16"/>
  <c r="B128" i="16"/>
  <c r="A128" i="16"/>
  <c r="D127" i="16"/>
  <c r="B127" i="16"/>
  <c r="A127" i="16"/>
  <c r="D126" i="16"/>
  <c r="B126" i="16"/>
  <c r="A126" i="16"/>
  <c r="D125" i="16"/>
  <c r="B125" i="16"/>
  <c r="A125" i="16"/>
  <c r="D124" i="16"/>
  <c r="B124" i="16"/>
  <c r="A124" i="16"/>
  <c r="D123" i="16"/>
  <c r="B123" i="16"/>
  <c r="A123" i="16"/>
  <c r="D122" i="16"/>
  <c r="B122" i="16"/>
  <c r="A122" i="16"/>
  <c r="D121" i="16"/>
  <c r="B121" i="16"/>
  <c r="A121" i="16"/>
  <c r="D120" i="16"/>
  <c r="B120" i="16"/>
  <c r="A120" i="16"/>
  <c r="D119" i="16"/>
  <c r="B119" i="16"/>
  <c r="A119" i="16"/>
  <c r="D118" i="16"/>
  <c r="B118" i="16"/>
  <c r="A118" i="16"/>
  <c r="D117" i="16"/>
  <c r="B117" i="16"/>
  <c r="A117" i="16"/>
  <c r="D49" i="16"/>
  <c r="B49" i="16"/>
  <c r="A49" i="16"/>
  <c r="D48" i="16"/>
  <c r="B48" i="16"/>
  <c r="A48" i="16"/>
  <c r="D163" i="16"/>
  <c r="B163" i="16"/>
  <c r="A163" i="16"/>
  <c r="D116" i="16"/>
  <c r="B116" i="16"/>
  <c r="A116" i="16"/>
  <c r="D162" i="16"/>
  <c r="B162" i="16"/>
  <c r="A162" i="16"/>
  <c r="D161" i="16"/>
  <c r="B161" i="16"/>
  <c r="A161" i="16"/>
  <c r="D115" i="16"/>
  <c r="B115" i="16"/>
  <c r="A115" i="16"/>
  <c r="D114" i="16"/>
  <c r="B114" i="16"/>
  <c r="A114" i="16"/>
  <c r="D113" i="16"/>
  <c r="B113" i="16"/>
  <c r="A113" i="16"/>
  <c r="D112" i="16"/>
  <c r="B112" i="16"/>
  <c r="A112" i="16"/>
  <c r="D111" i="16"/>
  <c r="B111" i="16"/>
  <c r="A111" i="16"/>
  <c r="D110" i="16"/>
  <c r="B110" i="16"/>
  <c r="A110" i="16"/>
  <c r="D109" i="16"/>
  <c r="B109" i="16"/>
  <c r="A109" i="16"/>
  <c r="D108" i="16"/>
  <c r="B108" i="16"/>
  <c r="A108" i="16"/>
  <c r="D107" i="16"/>
  <c r="B107" i="16"/>
  <c r="A107" i="16"/>
  <c r="D106" i="16"/>
  <c r="B106" i="16"/>
  <c r="A106" i="16"/>
  <c r="D105" i="16"/>
  <c r="B105" i="16"/>
  <c r="A105" i="16"/>
  <c r="D104" i="16"/>
  <c r="B104" i="16"/>
  <c r="A104" i="16"/>
  <c r="D103" i="16"/>
  <c r="B103" i="16"/>
  <c r="A103" i="16"/>
  <c r="D102" i="16"/>
  <c r="B102" i="16"/>
  <c r="A102" i="16"/>
  <c r="D101" i="16"/>
  <c r="B101" i="16"/>
  <c r="A101" i="16"/>
  <c r="D100" i="16"/>
  <c r="B100" i="16"/>
  <c r="A100" i="16"/>
  <c r="D99" i="16"/>
  <c r="B99" i="16"/>
  <c r="A99" i="16"/>
  <c r="D98" i="16"/>
  <c r="B98" i="16"/>
  <c r="A98" i="16"/>
  <c r="D97" i="16"/>
  <c r="B97" i="16"/>
  <c r="A97" i="16"/>
  <c r="D96" i="16"/>
  <c r="B96" i="16"/>
  <c r="A96" i="16"/>
  <c r="D95" i="16"/>
  <c r="B95" i="16"/>
  <c r="A95" i="16"/>
  <c r="D94" i="16"/>
  <c r="B94" i="16"/>
  <c r="A94" i="16"/>
  <c r="D93" i="16"/>
  <c r="B93" i="16"/>
  <c r="A93" i="16"/>
  <c r="D92" i="16"/>
  <c r="B92" i="16"/>
  <c r="A92" i="16"/>
  <c r="D91" i="16"/>
  <c r="B91" i="16"/>
  <c r="A91" i="16"/>
  <c r="D47" i="16"/>
  <c r="B47" i="16"/>
  <c r="A47" i="16"/>
  <c r="D90" i="16"/>
  <c r="B90" i="16"/>
  <c r="A90" i="16"/>
  <c r="D89" i="16"/>
  <c r="B89" i="16"/>
  <c r="A89" i="16"/>
  <c r="D88" i="16"/>
  <c r="B88" i="16"/>
  <c r="A88" i="16"/>
  <c r="D87" i="16"/>
  <c r="B87" i="16"/>
  <c r="A87" i="16"/>
  <c r="D86" i="16"/>
  <c r="B86" i="16"/>
  <c r="A86" i="16"/>
  <c r="D85" i="16"/>
  <c r="B85" i="16"/>
  <c r="A85" i="16"/>
  <c r="D84" i="16"/>
  <c r="B84" i="16"/>
  <c r="A84" i="16"/>
  <c r="D83" i="16"/>
  <c r="B83" i="16"/>
  <c r="A83" i="16"/>
  <c r="D82" i="16"/>
  <c r="B82" i="16"/>
  <c r="A82" i="16"/>
  <c r="D81" i="16"/>
  <c r="B81" i="16"/>
  <c r="A81" i="16"/>
  <c r="D80" i="16"/>
  <c r="B80" i="16"/>
  <c r="A80" i="16"/>
  <c r="D79" i="16"/>
  <c r="B79" i="16"/>
  <c r="A79" i="16"/>
  <c r="D78" i="16"/>
  <c r="B78" i="16"/>
  <c r="A78" i="16"/>
  <c r="D77" i="16"/>
  <c r="B77" i="16"/>
  <c r="A77" i="16"/>
  <c r="D76" i="16"/>
  <c r="B76" i="16"/>
  <c r="A76" i="16"/>
  <c r="D75" i="16"/>
  <c r="B75" i="16"/>
  <c r="A75" i="16"/>
  <c r="D74" i="16"/>
  <c r="B74" i="16"/>
  <c r="A74" i="16"/>
  <c r="D73" i="16"/>
  <c r="B73" i="16"/>
  <c r="A73" i="16"/>
  <c r="D72" i="16"/>
  <c r="B72" i="16"/>
  <c r="A72" i="16"/>
  <c r="D71" i="16"/>
  <c r="B71" i="16"/>
  <c r="A71" i="16"/>
  <c r="D70" i="16"/>
  <c r="B70" i="16"/>
  <c r="A70" i="16"/>
  <c r="D69" i="16"/>
  <c r="B69" i="16"/>
  <c r="A69" i="16"/>
  <c r="D68" i="16"/>
  <c r="B68" i="16"/>
  <c r="A68" i="16"/>
  <c r="D67" i="16"/>
  <c r="B67" i="16"/>
  <c r="A67" i="16"/>
  <c r="D66" i="16"/>
  <c r="B66" i="16"/>
  <c r="A66" i="16"/>
  <c r="D65" i="16"/>
  <c r="B65" i="16"/>
  <c r="A65" i="16"/>
  <c r="D64" i="16"/>
  <c r="B64" i="16"/>
  <c r="A64" i="16"/>
  <c r="D63" i="16"/>
  <c r="B63" i="16"/>
  <c r="A63" i="16"/>
  <c r="D62" i="16"/>
  <c r="B62" i="16"/>
  <c r="A62" i="16"/>
  <c r="D61" i="16"/>
  <c r="B61" i="16"/>
  <c r="A61" i="16"/>
  <c r="D60" i="16"/>
  <c r="B60" i="16"/>
  <c r="A60" i="16"/>
  <c r="D46" i="16"/>
  <c r="B46" i="16"/>
  <c r="A46" i="16"/>
  <c r="D30" i="16"/>
  <c r="B30" i="16"/>
  <c r="A30" i="16"/>
  <c r="D45" i="16"/>
  <c r="B45" i="16"/>
  <c r="A45" i="16"/>
  <c r="D29" i="16"/>
  <c r="B29" i="16"/>
  <c r="A29" i="16"/>
  <c r="D28" i="16"/>
  <c r="B28" i="16"/>
  <c r="A28" i="16"/>
  <c r="D27" i="16"/>
  <c r="B27" i="16"/>
  <c r="A27" i="16"/>
  <c r="D26" i="16"/>
  <c r="B26" i="16"/>
  <c r="A26" i="16"/>
  <c r="D25" i="16"/>
  <c r="B25" i="16"/>
  <c r="A25" i="16"/>
  <c r="D24" i="16"/>
  <c r="B24" i="16"/>
  <c r="A24" i="16"/>
  <c r="D23" i="16"/>
  <c r="B23" i="16"/>
  <c r="A23" i="16"/>
  <c r="D22" i="16"/>
  <c r="B22" i="16"/>
  <c r="A22" i="16"/>
  <c r="D21" i="16"/>
  <c r="B21" i="16"/>
  <c r="A21" i="16"/>
  <c r="D44" i="16"/>
  <c r="B44" i="16"/>
  <c r="A44" i="16"/>
  <c r="D20" i="16"/>
  <c r="B20" i="16"/>
  <c r="A20" i="16"/>
  <c r="D19" i="16"/>
  <c r="B19" i="16"/>
  <c r="A19" i="16"/>
  <c r="D18" i="16"/>
  <c r="B18" i="16"/>
  <c r="A18" i="16"/>
  <c r="D17" i="16"/>
  <c r="B17" i="16"/>
  <c r="A17" i="16"/>
  <c r="D16" i="16"/>
  <c r="B16" i="16"/>
  <c r="A16" i="16"/>
  <c r="D15" i="16"/>
  <c r="B15" i="16"/>
  <c r="A15" i="16"/>
  <c r="D43" i="16"/>
  <c r="B43" i="16"/>
  <c r="A43" i="16"/>
  <c r="D14" i="16"/>
  <c r="B14" i="16"/>
  <c r="A14" i="16"/>
  <c r="D42" i="16"/>
  <c r="B42" i="16"/>
  <c r="A42" i="16"/>
  <c r="D41" i="16"/>
  <c r="B41" i="16"/>
  <c r="A41" i="16"/>
  <c r="D40" i="16"/>
  <c r="B40" i="16"/>
  <c r="A40" i="16"/>
  <c r="D13" i="16"/>
  <c r="B13" i="16"/>
  <c r="A13" i="16"/>
  <c r="D12" i="16"/>
  <c r="B12" i="16"/>
  <c r="A12" i="16"/>
  <c r="D39" i="16"/>
  <c r="B39" i="16"/>
  <c r="A39" i="16"/>
  <c r="D38" i="16"/>
  <c r="B38" i="16"/>
  <c r="A38" i="16"/>
  <c r="D37" i="16"/>
  <c r="B37" i="16"/>
  <c r="A37" i="16"/>
  <c r="D36" i="16"/>
  <c r="B36" i="16"/>
  <c r="A36" i="16"/>
  <c r="D35" i="16"/>
  <c r="B35" i="16"/>
  <c r="A35" i="16"/>
  <c r="D34" i="16"/>
  <c r="B34" i="16"/>
  <c r="A34" i="16"/>
  <c r="D33" i="16"/>
  <c r="B33" i="16"/>
  <c r="A33" i="16"/>
  <c r="D32" i="16"/>
  <c r="B32" i="16"/>
  <c r="A32" i="16"/>
  <c r="D31" i="16"/>
  <c r="B31" i="16"/>
  <c r="A31" i="16"/>
  <c r="D11" i="16"/>
  <c r="B11" i="16"/>
  <c r="A11" i="16"/>
  <c r="H122" i="17"/>
  <c r="B122" i="17"/>
  <c r="D122" i="17"/>
  <c r="A122" i="17"/>
  <c r="H121" i="17"/>
  <c r="B121" i="17"/>
  <c r="D121" i="17"/>
  <c r="A121" i="17"/>
  <c r="H120" i="17"/>
  <c r="B120" i="17"/>
  <c r="D120" i="17"/>
  <c r="A120" i="17"/>
  <c r="H164" i="17"/>
  <c r="B164" i="17"/>
  <c r="D164" i="17"/>
  <c r="A164" i="17"/>
  <c r="H119" i="17"/>
  <c r="B119" i="17"/>
  <c r="D119" i="17"/>
  <c r="A119" i="17"/>
  <c r="H118" i="17"/>
  <c r="B118" i="17"/>
  <c r="D118" i="17"/>
  <c r="A118" i="17"/>
  <c r="H117" i="17"/>
  <c r="B117" i="17"/>
  <c r="D117" i="17"/>
  <c r="A117" i="17"/>
  <c r="H163" i="17"/>
  <c r="B163" i="17"/>
  <c r="D163" i="17"/>
  <c r="A163" i="17"/>
  <c r="H162" i="17"/>
  <c r="B162" i="17"/>
  <c r="D162" i="17"/>
  <c r="A162" i="17"/>
  <c r="H116" i="17"/>
  <c r="B116" i="17"/>
  <c r="D116" i="17"/>
  <c r="A116" i="17"/>
  <c r="H161" i="17"/>
  <c r="B161" i="17"/>
  <c r="D161" i="17"/>
  <c r="A161" i="17"/>
  <c r="H115" i="17"/>
  <c r="B115" i="17"/>
  <c r="D115" i="17"/>
  <c r="A115" i="17"/>
  <c r="H114" i="17"/>
  <c r="B114" i="17"/>
  <c r="D114" i="17"/>
  <c r="A114" i="17"/>
  <c r="H113" i="17"/>
  <c r="B113" i="17"/>
  <c r="D113" i="17"/>
  <c r="A113" i="17"/>
  <c r="H160" i="17"/>
  <c r="B160" i="17"/>
  <c r="D160" i="17"/>
  <c r="A160" i="17"/>
  <c r="H159" i="17"/>
  <c r="B159" i="17"/>
  <c r="D159" i="17"/>
  <c r="A159" i="17"/>
  <c r="H112" i="17"/>
  <c r="B112" i="17"/>
  <c r="D112" i="17"/>
  <c r="A112" i="17"/>
  <c r="H111" i="17"/>
  <c r="B111" i="17"/>
  <c r="D111" i="17"/>
  <c r="A111" i="17"/>
  <c r="H110" i="17"/>
  <c r="B110" i="17"/>
  <c r="D110" i="17"/>
  <c r="A110" i="17"/>
  <c r="H109" i="17"/>
  <c r="B109" i="17"/>
  <c r="D109" i="17"/>
  <c r="A109" i="17"/>
  <c r="H108" i="17"/>
  <c r="B108" i="17"/>
  <c r="D108" i="17"/>
  <c r="A108" i="17"/>
  <c r="H107" i="17"/>
  <c r="B107" i="17"/>
  <c r="D107" i="17"/>
  <c r="A107" i="17"/>
  <c r="H106" i="17"/>
  <c r="B106" i="17"/>
  <c r="D106" i="17"/>
  <c r="A106" i="17"/>
  <c r="H105" i="17"/>
  <c r="B105" i="17"/>
  <c r="D105" i="17"/>
  <c r="A105" i="17"/>
  <c r="H104" i="17"/>
  <c r="B104" i="17"/>
  <c r="D104" i="17"/>
  <c r="A104" i="17"/>
  <c r="H158" i="17"/>
  <c r="B158" i="17"/>
  <c r="D158" i="17"/>
  <c r="A158" i="17"/>
  <c r="H103" i="17"/>
  <c r="B103" i="17"/>
  <c r="D103" i="17"/>
  <c r="A103" i="17"/>
  <c r="H102" i="17"/>
  <c r="B102" i="17"/>
  <c r="D102" i="17"/>
  <c r="A102" i="17"/>
  <c r="H101" i="17"/>
  <c r="B101" i="17"/>
  <c r="D101" i="17"/>
  <c r="A101" i="17"/>
  <c r="H100" i="17"/>
  <c r="B100" i="17"/>
  <c r="D100" i="17"/>
  <c r="A100" i="17"/>
  <c r="H99" i="17"/>
  <c r="B99" i="17"/>
  <c r="D99" i="17"/>
  <c r="A99" i="17"/>
  <c r="H98" i="17"/>
  <c r="B98" i="17"/>
  <c r="D98" i="17"/>
  <c r="A98" i="17"/>
  <c r="H157" i="17"/>
  <c r="B157" i="17"/>
  <c r="D157" i="17"/>
  <c r="A157" i="17"/>
  <c r="H97" i="17"/>
  <c r="B97" i="17"/>
  <c r="D97" i="17"/>
  <c r="A97" i="17"/>
  <c r="H96" i="17"/>
  <c r="B96" i="17"/>
  <c r="D96" i="17"/>
  <c r="A96" i="17"/>
  <c r="H95" i="17"/>
  <c r="B95" i="17"/>
  <c r="D95" i="17"/>
  <c r="A95" i="17"/>
  <c r="H94" i="17"/>
  <c r="B94" i="17"/>
  <c r="D94" i="17"/>
  <c r="A94" i="17"/>
  <c r="H93" i="17"/>
  <c r="B93" i="17"/>
  <c r="D93" i="17"/>
  <c r="A93" i="17"/>
  <c r="H92" i="17"/>
  <c r="B92" i="17"/>
  <c r="D92" i="17"/>
  <c r="A92" i="17"/>
  <c r="H91" i="17"/>
  <c r="B91" i="17"/>
  <c r="D91" i="17"/>
  <c r="A91" i="17"/>
  <c r="H156" i="17"/>
  <c r="B156" i="17"/>
  <c r="D156" i="17"/>
  <c r="A156" i="17"/>
  <c r="H90" i="17"/>
  <c r="B90" i="17"/>
  <c r="D90" i="17"/>
  <c r="A90" i="17"/>
  <c r="H89" i="17"/>
  <c r="B89" i="17"/>
  <c r="D89" i="17"/>
  <c r="A89" i="17"/>
  <c r="H155" i="17"/>
  <c r="B155" i="17"/>
  <c r="D155" i="17"/>
  <c r="A155" i="17"/>
  <c r="H154" i="17"/>
  <c r="B154" i="17"/>
  <c r="D154" i="17"/>
  <c r="A154" i="17"/>
  <c r="H153" i="17"/>
  <c r="B153" i="17"/>
  <c r="D153" i="17"/>
  <c r="A153" i="17"/>
  <c r="H152" i="17"/>
  <c r="B152" i="17"/>
  <c r="D152" i="17"/>
  <c r="A152" i="17"/>
  <c r="H88" i="17"/>
  <c r="B88" i="17"/>
  <c r="D88" i="17"/>
  <c r="A88" i="17"/>
  <c r="H87" i="17"/>
  <c r="B87" i="17"/>
  <c r="D87" i="17"/>
  <c r="A87" i="17"/>
  <c r="H86" i="17"/>
  <c r="B86" i="17"/>
  <c r="D86" i="17"/>
  <c r="A86" i="17"/>
  <c r="H85" i="17"/>
  <c r="B85" i="17"/>
  <c r="D85" i="17"/>
  <c r="A85" i="17"/>
  <c r="H84" i="17"/>
  <c r="B84" i="17"/>
  <c r="D84" i="17"/>
  <c r="A84" i="17"/>
  <c r="H83" i="17"/>
  <c r="B83" i="17"/>
  <c r="D83" i="17"/>
  <c r="A83" i="17"/>
  <c r="H82" i="17"/>
  <c r="B82" i="17"/>
  <c r="D82" i="17"/>
  <c r="A82" i="17"/>
  <c r="H81" i="17"/>
  <c r="B81" i="17"/>
  <c r="D81" i="17"/>
  <c r="A81" i="17"/>
  <c r="H80" i="17"/>
  <c r="B80" i="17"/>
  <c r="D80" i="17"/>
  <c r="A80" i="17"/>
  <c r="H79" i="17"/>
  <c r="B79" i="17"/>
  <c r="D79" i="17"/>
  <c r="A79" i="17"/>
  <c r="H78" i="17"/>
  <c r="B78" i="17"/>
  <c r="D78" i="17"/>
  <c r="A78" i="17"/>
  <c r="H77" i="17"/>
  <c r="B77" i="17"/>
  <c r="D77" i="17"/>
  <c r="A77" i="17"/>
  <c r="H151" i="17"/>
  <c r="D151" i="17"/>
  <c r="B151" i="17"/>
  <c r="A151" i="17"/>
  <c r="H76" i="17"/>
  <c r="B76" i="17"/>
  <c r="D76" i="17"/>
  <c r="A76" i="17"/>
  <c r="H150" i="17"/>
  <c r="D150" i="17"/>
  <c r="B150" i="17"/>
  <c r="A150" i="17"/>
  <c r="H149" i="17"/>
  <c r="B149" i="17"/>
  <c r="D149" i="17"/>
  <c r="A149" i="17"/>
  <c r="H148" i="17"/>
  <c r="D148" i="17"/>
  <c r="B148" i="17"/>
  <c r="A148" i="17"/>
  <c r="H75" i="17"/>
  <c r="B75" i="17"/>
  <c r="D75" i="17"/>
  <c r="A75" i="17"/>
  <c r="H74" i="17"/>
  <c r="B74" i="17"/>
  <c r="D74" i="17"/>
  <c r="A74" i="17"/>
  <c r="H73" i="17"/>
  <c r="B73" i="17"/>
  <c r="D73" i="17"/>
  <c r="A73" i="17"/>
  <c r="H72" i="17"/>
  <c r="B72" i="17"/>
  <c r="D72" i="17"/>
  <c r="A72" i="17"/>
  <c r="H71" i="17"/>
  <c r="B71" i="17"/>
  <c r="D71" i="17"/>
  <c r="A71" i="17"/>
  <c r="H70" i="17"/>
  <c r="B70" i="17"/>
  <c r="D70" i="17"/>
  <c r="A70" i="17"/>
  <c r="H69" i="17"/>
  <c r="B69" i="17"/>
  <c r="D69" i="17"/>
  <c r="A69" i="17"/>
  <c r="H68" i="17"/>
  <c r="B68" i="17"/>
  <c r="D68" i="17"/>
  <c r="A68" i="17"/>
  <c r="H67" i="17"/>
  <c r="B67" i="17"/>
  <c r="D67" i="17"/>
  <c r="A67" i="17"/>
  <c r="H66" i="17"/>
  <c r="B66" i="17"/>
  <c r="D66" i="17"/>
  <c r="A66" i="17"/>
  <c r="H65" i="17"/>
  <c r="B65" i="17"/>
  <c r="D65" i="17"/>
  <c r="A65" i="17"/>
  <c r="H64" i="17"/>
  <c r="B64" i="17"/>
  <c r="D64" i="17"/>
  <c r="A64" i="17"/>
  <c r="H63" i="17"/>
  <c r="B63" i="17"/>
  <c r="D63" i="17"/>
  <c r="A63" i="17"/>
  <c r="H62" i="17"/>
  <c r="B62" i="17"/>
  <c r="D62" i="17"/>
  <c r="A62" i="17"/>
  <c r="H61" i="17"/>
  <c r="D61" i="17"/>
  <c r="B61" i="17"/>
  <c r="A61" i="17"/>
  <c r="H147" i="17"/>
  <c r="B147" i="17"/>
  <c r="D147" i="17"/>
  <c r="A147" i="17"/>
  <c r="H60" i="17"/>
  <c r="D60" i="17"/>
  <c r="B60" i="17"/>
  <c r="A60" i="17"/>
  <c r="H59" i="17"/>
  <c r="B59" i="17"/>
  <c r="D59" i="17"/>
  <c r="A59" i="17"/>
  <c r="H58" i="17"/>
  <c r="B58" i="17"/>
  <c r="F58" i="17"/>
  <c r="D58" i="17"/>
  <c r="A58" i="17"/>
  <c r="H57" i="17"/>
  <c r="B57" i="17"/>
  <c r="F57" i="17"/>
  <c r="D57" i="17"/>
  <c r="A57" i="17"/>
  <c r="H56" i="17"/>
  <c r="F56" i="17"/>
  <c r="D56" i="17"/>
  <c r="B56" i="17"/>
  <c r="A56" i="17"/>
  <c r="H55" i="17"/>
  <c r="B55" i="17"/>
  <c r="F55" i="17"/>
  <c r="D55" i="17"/>
  <c r="A55" i="17"/>
  <c r="H54" i="17"/>
  <c r="B54" i="17"/>
  <c r="F54" i="17"/>
  <c r="D54" i="17"/>
  <c r="A54" i="17"/>
  <c r="H53" i="17"/>
  <c r="B53" i="17"/>
  <c r="D53" i="17"/>
  <c r="A53" i="17"/>
  <c r="H52" i="17"/>
  <c r="B52" i="17"/>
  <c r="D52" i="17"/>
  <c r="A52" i="17"/>
  <c r="H146" i="17"/>
  <c r="B146" i="17"/>
  <c r="D146" i="17"/>
  <c r="A146" i="17"/>
  <c r="H145" i="17"/>
  <c r="B145" i="17"/>
  <c r="D145" i="17"/>
  <c r="A145" i="17"/>
  <c r="H51" i="17"/>
  <c r="B51" i="17"/>
  <c r="D51" i="17"/>
  <c r="A51" i="17"/>
  <c r="H50" i="17"/>
  <c r="B50" i="17"/>
  <c r="D50" i="17"/>
  <c r="A50" i="17"/>
  <c r="H49" i="17"/>
  <c r="B49" i="17"/>
  <c r="D49" i="17"/>
  <c r="A49" i="17"/>
  <c r="H48" i="17"/>
  <c r="B48" i="17"/>
  <c r="D48" i="17"/>
  <c r="A48" i="17"/>
  <c r="H47" i="17"/>
  <c r="B47" i="17"/>
  <c r="D47" i="17"/>
  <c r="A47" i="17"/>
  <c r="H46" i="17"/>
  <c r="B46" i="17"/>
  <c r="D46" i="17"/>
  <c r="A46" i="17"/>
  <c r="H45" i="17"/>
  <c r="B45" i="17"/>
  <c r="D45" i="17"/>
  <c r="A45" i="17"/>
  <c r="H44" i="17"/>
  <c r="B44" i="17"/>
  <c r="D44" i="17"/>
  <c r="A44" i="17"/>
  <c r="H43" i="17"/>
  <c r="B43" i="17"/>
  <c r="D43" i="17"/>
  <c r="A43" i="17"/>
  <c r="H42" i="17"/>
  <c r="B42" i="17"/>
  <c r="D42" i="17"/>
  <c r="A42" i="17"/>
  <c r="H41" i="17"/>
  <c r="B41" i="17"/>
  <c r="D41" i="17"/>
  <c r="A41" i="17"/>
  <c r="H40" i="17"/>
  <c r="B40" i="17"/>
  <c r="D40" i="17"/>
  <c r="A40" i="17"/>
  <c r="H39" i="17"/>
  <c r="B39" i="17"/>
  <c r="D39" i="17"/>
  <c r="A39" i="17"/>
  <c r="H38" i="17"/>
  <c r="B38" i="17"/>
  <c r="D38" i="17"/>
  <c r="A38" i="17"/>
  <c r="H37" i="17"/>
  <c r="B37" i="17"/>
  <c r="D37" i="17"/>
  <c r="A37" i="17"/>
  <c r="H36" i="17"/>
  <c r="B36" i="17"/>
  <c r="D36" i="17"/>
  <c r="A36" i="17"/>
  <c r="H35" i="17"/>
  <c r="B35" i="17"/>
  <c r="D35" i="17"/>
  <c r="A35" i="17"/>
  <c r="H34" i="17"/>
  <c r="B34" i="17"/>
  <c r="D34" i="17"/>
  <c r="A34" i="17"/>
  <c r="H33" i="17"/>
  <c r="B33" i="17"/>
  <c r="D33" i="17"/>
  <c r="A33" i="17"/>
  <c r="H32" i="17"/>
  <c r="B32" i="17"/>
  <c r="D32" i="17"/>
  <c r="A32" i="17"/>
  <c r="H31" i="17"/>
  <c r="B31" i="17"/>
  <c r="D31" i="17"/>
  <c r="A31" i="17"/>
  <c r="H30" i="17"/>
  <c r="B30" i="17"/>
  <c r="D30" i="17"/>
  <c r="A30" i="17"/>
  <c r="H29" i="17"/>
  <c r="B29" i="17"/>
  <c r="D29" i="17"/>
  <c r="A29" i="17"/>
  <c r="H144" i="17"/>
  <c r="B144" i="17"/>
  <c r="D144" i="17"/>
  <c r="A144" i="17"/>
  <c r="H28" i="17"/>
  <c r="B28" i="17"/>
  <c r="D28" i="17"/>
  <c r="A28" i="17"/>
  <c r="H27" i="17"/>
  <c r="B27" i="17"/>
  <c r="D27" i="17"/>
  <c r="A27" i="17"/>
  <c r="H26" i="17"/>
  <c r="B26" i="17"/>
  <c r="D26" i="17"/>
  <c r="A26" i="17"/>
  <c r="H25" i="17"/>
  <c r="B25" i="17"/>
  <c r="D25" i="17"/>
  <c r="A25" i="17"/>
  <c r="H24" i="17"/>
  <c r="B24" i="17"/>
  <c r="D24" i="17"/>
  <c r="A24" i="17"/>
  <c r="H23" i="17"/>
  <c r="B23" i="17"/>
  <c r="D23" i="17"/>
  <c r="A23" i="17"/>
  <c r="H143" i="17"/>
  <c r="B143" i="17"/>
  <c r="D143" i="17"/>
  <c r="A143" i="17"/>
  <c r="H22" i="17"/>
  <c r="B22" i="17"/>
  <c r="D22" i="17"/>
  <c r="A22" i="17"/>
  <c r="H142" i="17"/>
  <c r="B142" i="17"/>
  <c r="D142" i="17"/>
  <c r="A142" i="17"/>
  <c r="H21" i="17"/>
  <c r="B21" i="17"/>
  <c r="D21" i="17"/>
  <c r="A21" i="17"/>
  <c r="H141" i="17"/>
  <c r="B141" i="17"/>
  <c r="D141" i="17"/>
  <c r="A141" i="17"/>
  <c r="H140" i="17"/>
  <c r="B140" i="17"/>
  <c r="D140" i="17"/>
  <c r="A140" i="17"/>
  <c r="H139" i="17"/>
  <c r="B139" i="17"/>
  <c r="D139" i="17"/>
  <c r="A139" i="17"/>
  <c r="H138" i="17"/>
  <c r="B138" i="17"/>
  <c r="D138" i="17"/>
  <c r="A138" i="17"/>
  <c r="H20" i="17"/>
  <c r="B20" i="17"/>
  <c r="D20" i="17"/>
  <c r="A20" i="17"/>
  <c r="H19" i="17"/>
  <c r="B19" i="17"/>
  <c r="D19" i="17"/>
  <c r="A19" i="17"/>
  <c r="H18" i="17"/>
  <c r="B18" i="17"/>
  <c r="D18" i="17"/>
  <c r="A18" i="17"/>
  <c r="H17" i="17"/>
  <c r="B17" i="17"/>
  <c r="D17" i="17"/>
  <c r="A17" i="17"/>
  <c r="H137" i="17"/>
  <c r="B137" i="17"/>
  <c r="D137" i="17"/>
  <c r="A137" i="17"/>
  <c r="H16" i="17"/>
  <c r="B16" i="17"/>
  <c r="D16" i="17"/>
  <c r="A16" i="17"/>
  <c r="H15" i="17"/>
  <c r="B15" i="17"/>
  <c r="D15" i="17"/>
  <c r="A15" i="17"/>
  <c r="H136" i="17"/>
  <c r="B136" i="17"/>
  <c r="D136" i="17"/>
  <c r="A136" i="17"/>
  <c r="H14" i="17"/>
  <c r="B14" i="17"/>
  <c r="D14" i="17"/>
  <c r="A14" i="17"/>
  <c r="H13" i="17"/>
  <c r="B13" i="17"/>
  <c r="D13" i="17"/>
  <c r="A13" i="17"/>
  <c r="H135" i="17"/>
  <c r="B135" i="17"/>
  <c r="D135" i="17"/>
  <c r="A135" i="17"/>
  <c r="H134" i="17"/>
  <c r="B134" i="17"/>
  <c r="D134" i="17"/>
  <c r="A134" i="17"/>
  <c r="H133" i="17"/>
  <c r="B133" i="17"/>
  <c r="D133" i="17"/>
  <c r="A133" i="17"/>
  <c r="H132" i="17"/>
  <c r="B132" i="17"/>
  <c r="D132" i="17"/>
  <c r="A132" i="17"/>
  <c r="H12" i="17"/>
  <c r="B12" i="17"/>
  <c r="D12" i="17"/>
  <c r="A12" i="17"/>
  <c r="H131" i="17"/>
  <c r="B131" i="17"/>
  <c r="D131" i="17"/>
  <c r="A131" i="17"/>
  <c r="H130" i="17"/>
  <c r="B130" i="17"/>
  <c r="D130" i="17"/>
  <c r="A130" i="17"/>
  <c r="H129" i="17"/>
  <c r="B129" i="17"/>
  <c r="D129" i="17"/>
  <c r="A129" i="17"/>
  <c r="H128" i="17"/>
  <c r="B128" i="17"/>
  <c r="D128" i="17"/>
  <c r="A128" i="17"/>
  <c r="H127" i="17"/>
  <c r="B127" i="17"/>
  <c r="D127" i="17"/>
  <c r="A127" i="17"/>
  <c r="H126" i="17"/>
  <c r="B126" i="17"/>
  <c r="D126" i="17"/>
  <c r="A126" i="17"/>
  <c r="H125" i="17"/>
  <c r="B125" i="17"/>
  <c r="D125" i="17"/>
  <c r="A125" i="17"/>
  <c r="H124" i="17"/>
  <c r="B124" i="17"/>
  <c r="D124" i="17"/>
  <c r="A124" i="17"/>
  <c r="H123" i="17"/>
  <c r="B123" i="17"/>
  <c r="D123" i="17"/>
  <c r="A123" i="17"/>
  <c r="H11" i="17"/>
  <c r="B11" i="17"/>
  <c r="D11" i="17"/>
  <c r="A11" i="17"/>
  <c r="A9" i="15"/>
  <c r="C9" i="15" s="1"/>
  <c r="L13" i="15" s="1"/>
  <c r="D21" i="15"/>
  <c r="F21" i="15" s="1"/>
  <c r="D22" i="15"/>
  <c r="H22" i="15" s="1"/>
  <c r="D23" i="15"/>
  <c r="J23" i="15" s="1"/>
  <c r="D24" i="15"/>
  <c r="J24" i="15" s="1"/>
  <c r="D25" i="15"/>
  <c r="D26" i="15"/>
  <c r="D27" i="15"/>
  <c r="I27" i="15" s="1"/>
  <c r="D28" i="15"/>
  <c r="I28" i="15" s="1"/>
  <c r="D29" i="15"/>
  <c r="J29" i="15" s="1"/>
  <c r="D30" i="15"/>
  <c r="D31" i="15"/>
  <c r="D32" i="15"/>
  <c r="F32" i="15" s="1"/>
  <c r="D33" i="15"/>
  <c r="D34" i="15"/>
  <c r="D35" i="15"/>
  <c r="L35" i="15" s="1"/>
  <c r="D36" i="15"/>
  <c r="I36" i="15" s="1"/>
  <c r="D37" i="15"/>
  <c r="D38" i="15"/>
  <c r="H38" i="15" s="1"/>
  <c r="D39" i="15"/>
  <c r="D40" i="15"/>
  <c r="L40" i="15" s="1"/>
  <c r="D41" i="15"/>
  <c r="L41" i="15" s="1"/>
  <c r="D42" i="15"/>
  <c r="D43" i="15"/>
  <c r="K43" i="15" s="1"/>
  <c r="D44" i="15"/>
  <c r="L44" i="15" s="1"/>
  <c r="D45" i="15"/>
  <c r="I45" i="15" s="1"/>
  <c r="D46" i="15"/>
  <c r="H46" i="15" s="1"/>
  <c r="D47" i="15"/>
  <c r="I47" i="15" s="1"/>
  <c r="D48" i="15"/>
  <c r="L48" i="15" s="1"/>
  <c r="D49" i="15"/>
  <c r="D50" i="15"/>
  <c r="H50" i="15" s="1"/>
  <c r="D51" i="15"/>
  <c r="H51" i="15" s="1"/>
  <c r="D52" i="15"/>
  <c r="L52" i="15" s="1"/>
  <c r="D53" i="15"/>
  <c r="H53" i="15" s="1"/>
  <c r="D54" i="15"/>
  <c r="H54" i="15" s="1"/>
  <c r="D55" i="15"/>
  <c r="D56" i="15"/>
  <c r="F56" i="15" s="1"/>
  <c r="D57" i="15"/>
  <c r="D58" i="15"/>
  <c r="H58" i="15" s="1"/>
  <c r="D59" i="15"/>
  <c r="I59" i="15" s="1"/>
  <c r="D60" i="15"/>
  <c r="I60" i="15" s="1"/>
  <c r="D61" i="15"/>
  <c r="L61" i="15" s="1"/>
  <c r="D62" i="15"/>
  <c r="D63" i="15"/>
  <c r="D64" i="15"/>
  <c r="F64" i="15" s="1"/>
  <c r="D65" i="15"/>
  <c r="D66" i="15"/>
  <c r="H66" i="15" s="1"/>
  <c r="D67" i="15"/>
  <c r="K67" i="15" s="1"/>
  <c r="D68" i="15"/>
  <c r="I68" i="15" s="1"/>
  <c r="D69" i="15"/>
  <c r="D70" i="15"/>
  <c r="D71" i="15"/>
  <c r="H71" i="15" s="1"/>
  <c r="D72" i="15"/>
  <c r="D73" i="15"/>
  <c r="D74" i="15"/>
  <c r="J74" i="15" s="1"/>
  <c r="D75" i="15"/>
  <c r="K75" i="15" s="1"/>
  <c r="D76" i="15"/>
  <c r="L76" i="15" s="1"/>
  <c r="D77" i="15"/>
  <c r="D78" i="15"/>
  <c r="D79" i="15"/>
  <c r="K79" i="15" s="1"/>
  <c r="D80" i="15"/>
  <c r="F80" i="15"/>
  <c r="D81" i="15"/>
  <c r="K81" i="15" s="1"/>
  <c r="D82" i="15"/>
  <c r="D83" i="15"/>
  <c r="D84" i="15"/>
  <c r="D85" i="15"/>
  <c r="H85" i="15"/>
  <c r="D86" i="15"/>
  <c r="D87" i="15"/>
  <c r="K87" i="15"/>
  <c r="D88" i="15"/>
  <c r="F88" i="15"/>
  <c r="H88" i="15"/>
  <c r="D89" i="15"/>
  <c r="H89" i="15"/>
  <c r="D90" i="15"/>
  <c r="D91" i="15"/>
  <c r="J91" i="15"/>
  <c r="H91" i="15"/>
  <c r="D92" i="15"/>
  <c r="J92" i="15"/>
  <c r="H92" i="15"/>
  <c r="D93" i="15"/>
  <c r="I93" i="15"/>
  <c r="D94" i="15"/>
  <c r="D95" i="15"/>
  <c r="H95" i="15"/>
  <c r="D96" i="15"/>
  <c r="H96" i="15"/>
  <c r="D97" i="15"/>
  <c r="D98" i="15"/>
  <c r="D99" i="15"/>
  <c r="J99" i="15"/>
  <c r="H99" i="15"/>
  <c r="D100" i="15"/>
  <c r="I100" i="15"/>
  <c r="H100" i="15"/>
  <c r="D101" i="15"/>
  <c r="D102" i="15"/>
  <c r="D103" i="15"/>
  <c r="H103" i="15"/>
  <c r="D104" i="15"/>
  <c r="H104" i="15"/>
  <c r="D105" i="15"/>
  <c r="H105" i="15"/>
  <c r="D106" i="15"/>
  <c r="D107" i="15"/>
  <c r="J107" i="15"/>
  <c r="H107" i="15"/>
  <c r="D108" i="15"/>
  <c r="H108" i="15"/>
  <c r="D109" i="15"/>
  <c r="D110" i="15"/>
  <c r="D111" i="15"/>
  <c r="H111" i="15"/>
  <c r="D112" i="15"/>
  <c r="L112" i="15"/>
  <c r="D113" i="15"/>
  <c r="F113" i="15"/>
  <c r="H113" i="15"/>
  <c r="D114" i="15"/>
  <c r="D115" i="15"/>
  <c r="J115" i="15"/>
  <c r="H115" i="15"/>
  <c r="D116" i="15"/>
  <c r="D117" i="15"/>
  <c r="H117" i="15"/>
  <c r="D118" i="15"/>
  <c r="D119" i="15"/>
  <c r="H119" i="15"/>
  <c r="D120" i="15"/>
  <c r="H120" i="15"/>
  <c r="D121" i="15"/>
  <c r="H121" i="15"/>
  <c r="D122" i="15"/>
  <c r="J37" i="15"/>
  <c r="J38" i="15"/>
  <c r="J48" i="15"/>
  <c r="J53" i="15"/>
  <c r="J69" i="15"/>
  <c r="J85" i="15"/>
  <c r="J96" i="15"/>
  <c r="J100" i="15"/>
  <c r="J103" i="15"/>
  <c r="J104" i="15"/>
  <c r="J108" i="15"/>
  <c r="J110" i="15"/>
  <c r="J111" i="15"/>
  <c r="J117" i="15"/>
  <c r="J119" i="15"/>
  <c r="I23" i="15"/>
  <c r="I29" i="15"/>
  <c r="I37" i="15"/>
  <c r="I38" i="15"/>
  <c r="I53" i="15"/>
  <c r="I77" i="15"/>
  <c r="I85" i="15"/>
  <c r="I91" i="15"/>
  <c r="I92" i="15"/>
  <c r="I96" i="15"/>
  <c r="I98" i="15"/>
  <c r="I99" i="15"/>
  <c r="I104" i="15"/>
  <c r="I107" i="15"/>
  <c r="I108" i="15"/>
  <c r="I111" i="15"/>
  <c r="I115" i="15"/>
  <c r="I117" i="15"/>
  <c r="I119" i="15"/>
  <c r="F46" i="15"/>
  <c r="F52" i="15"/>
  <c r="F58" i="15"/>
  <c r="F68" i="15"/>
  <c r="F85" i="15"/>
  <c r="F89" i="15"/>
  <c r="F91" i="15"/>
  <c r="F95" i="15"/>
  <c r="F96" i="15"/>
  <c r="F99" i="15"/>
  <c r="F100" i="15"/>
  <c r="F104" i="15"/>
  <c r="F107" i="15"/>
  <c r="F108" i="15"/>
  <c r="F111" i="15"/>
  <c r="F112" i="15"/>
  <c r="F115" i="15"/>
  <c r="F117" i="15"/>
  <c r="F119" i="15"/>
  <c r="F121" i="15"/>
  <c r="G15" i="15"/>
  <c r="E21" i="15"/>
  <c r="G21" i="15"/>
  <c r="E22" i="15"/>
  <c r="E23" i="15"/>
  <c r="G23" i="15"/>
  <c r="E24" i="15"/>
  <c r="G24" i="15"/>
  <c r="E25" i="15"/>
  <c r="G25" i="15"/>
  <c r="E26" i="15"/>
  <c r="G26" i="15"/>
  <c r="E27" i="15"/>
  <c r="G27" i="15"/>
  <c r="E28" i="15"/>
  <c r="G28" i="15"/>
  <c r="E29" i="15"/>
  <c r="G29" i="15"/>
  <c r="E30" i="15"/>
  <c r="G30" i="15"/>
  <c r="E31" i="15"/>
  <c r="G31" i="15"/>
  <c r="E32" i="15"/>
  <c r="G32" i="15"/>
  <c r="E33" i="15"/>
  <c r="G33" i="15"/>
  <c r="E34" i="15"/>
  <c r="G34" i="15"/>
  <c r="E35" i="15"/>
  <c r="G35" i="15"/>
  <c r="E36" i="15"/>
  <c r="G36" i="15"/>
  <c r="E37" i="15"/>
  <c r="G37" i="15"/>
  <c r="E38" i="15"/>
  <c r="G38" i="15"/>
  <c r="E39" i="15"/>
  <c r="G39" i="15"/>
  <c r="E40" i="15"/>
  <c r="G40" i="15"/>
  <c r="E41" i="15"/>
  <c r="G41" i="15"/>
  <c r="E42" i="15"/>
  <c r="G42" i="15"/>
  <c r="E43" i="15"/>
  <c r="G43" i="15"/>
  <c r="E44" i="15"/>
  <c r="G44" i="15"/>
  <c r="E45" i="15"/>
  <c r="E46" i="15"/>
  <c r="G46" i="15"/>
  <c r="E47" i="15"/>
  <c r="E48" i="15"/>
  <c r="G48" i="15"/>
  <c r="E49" i="15"/>
  <c r="G49" i="15"/>
  <c r="E50" i="15"/>
  <c r="G50" i="15"/>
  <c r="E51" i="15"/>
  <c r="E52" i="15"/>
  <c r="G52" i="15"/>
  <c r="E53" i="15"/>
  <c r="G53" i="15"/>
  <c r="E54" i="15"/>
  <c r="E55" i="15"/>
  <c r="G55" i="15"/>
  <c r="E56" i="15"/>
  <c r="G56" i="15"/>
  <c r="E57" i="15"/>
  <c r="G57" i="15"/>
  <c r="E58" i="15"/>
  <c r="G58" i="15"/>
  <c r="E59" i="15"/>
  <c r="G59" i="15"/>
  <c r="E60" i="15"/>
  <c r="G60" i="15"/>
  <c r="E61" i="15"/>
  <c r="G61" i="15"/>
  <c r="E62" i="15"/>
  <c r="G62" i="15"/>
  <c r="E63" i="15"/>
  <c r="G63" i="15"/>
  <c r="E64" i="15"/>
  <c r="G64" i="15"/>
  <c r="E65" i="15"/>
  <c r="G65" i="15"/>
  <c r="E66" i="15"/>
  <c r="G66" i="15"/>
  <c r="E67" i="15"/>
  <c r="G67" i="15"/>
  <c r="E68" i="15"/>
  <c r="G68" i="15"/>
  <c r="E69" i="15"/>
  <c r="E70" i="15"/>
  <c r="E71" i="15"/>
  <c r="G71" i="15"/>
  <c r="E72" i="15"/>
  <c r="G72" i="15"/>
  <c r="E73" i="15"/>
  <c r="G73" i="15"/>
  <c r="E74" i="15"/>
  <c r="G74" i="15"/>
  <c r="E75" i="15"/>
  <c r="G75" i="15"/>
  <c r="E76" i="15"/>
  <c r="E77" i="15"/>
  <c r="G77" i="15"/>
  <c r="E78" i="15"/>
  <c r="G78" i="15"/>
  <c r="E79" i="15"/>
  <c r="G79" i="15"/>
  <c r="E80" i="15"/>
  <c r="G80" i="15"/>
  <c r="E81" i="15"/>
  <c r="G81" i="15"/>
  <c r="E82" i="15"/>
  <c r="G82" i="15"/>
  <c r="E83" i="15"/>
  <c r="G83" i="15"/>
  <c r="E84" i="15"/>
  <c r="G84" i="15"/>
  <c r="E85" i="15"/>
  <c r="G85" i="15"/>
  <c r="E86" i="15"/>
  <c r="G86" i="15"/>
  <c r="E87" i="15"/>
  <c r="G87" i="15"/>
  <c r="E88" i="15"/>
  <c r="K88" i="15"/>
  <c r="G88" i="15"/>
  <c r="E89" i="15"/>
  <c r="G89" i="15"/>
  <c r="E90" i="15"/>
  <c r="G90" i="15"/>
  <c r="E91" i="15"/>
  <c r="K91" i="15"/>
  <c r="G91" i="15"/>
  <c r="E92" i="15"/>
  <c r="E93" i="15"/>
  <c r="E94" i="15"/>
  <c r="G94" i="15"/>
  <c r="E95" i="15"/>
  <c r="E96" i="15"/>
  <c r="G96" i="15"/>
  <c r="E97" i="15"/>
  <c r="G97" i="15"/>
  <c r="E98" i="15"/>
  <c r="G98" i="15"/>
  <c r="E99" i="15"/>
  <c r="G99" i="15"/>
  <c r="E100" i="15"/>
  <c r="L100" i="15"/>
  <c r="G100" i="15"/>
  <c r="E101" i="15"/>
  <c r="G101" i="15"/>
  <c r="E102" i="15"/>
  <c r="L102" i="15"/>
  <c r="G102" i="15"/>
  <c r="E103" i="15"/>
  <c r="G103" i="15"/>
  <c r="E104" i="15"/>
  <c r="E105" i="15"/>
  <c r="G105" i="15"/>
  <c r="E106" i="15"/>
  <c r="E107" i="15"/>
  <c r="K107" i="15"/>
  <c r="G107" i="15"/>
  <c r="E108" i="15"/>
  <c r="G108" i="15"/>
  <c r="E109" i="15"/>
  <c r="G109" i="15"/>
  <c r="E110" i="15"/>
  <c r="G110" i="15"/>
  <c r="E111" i="15"/>
  <c r="G111" i="15"/>
  <c r="E112" i="15"/>
  <c r="G112" i="15"/>
  <c r="E113" i="15"/>
  <c r="G113" i="15"/>
  <c r="E114" i="15"/>
  <c r="G114" i="15"/>
  <c r="E115" i="15"/>
  <c r="K115" i="15"/>
  <c r="E116" i="15"/>
  <c r="G116" i="15"/>
  <c r="E117" i="15"/>
  <c r="L117" i="15"/>
  <c r="G117" i="15"/>
  <c r="E118" i="15"/>
  <c r="G118" i="15"/>
  <c r="E119" i="15"/>
  <c r="E120" i="15"/>
  <c r="G120" i="15"/>
  <c r="E121" i="15"/>
  <c r="G121" i="15"/>
  <c r="E122" i="15"/>
  <c r="G122" i="15"/>
  <c r="K29" i="15"/>
  <c r="K37" i="15"/>
  <c r="K38" i="15"/>
  <c r="K64" i="15"/>
  <c r="K71" i="15"/>
  <c r="K80" i="15"/>
  <c r="K85" i="15"/>
  <c r="K95" i="15"/>
  <c r="K96" i="15"/>
  <c r="K100" i="15"/>
  <c r="K102" i="15"/>
  <c r="K103" i="15"/>
  <c r="K108" i="15"/>
  <c r="K109" i="15"/>
  <c r="K111" i="15"/>
  <c r="K116" i="15"/>
  <c r="K117" i="15"/>
  <c r="L15" i="15"/>
  <c r="L23" i="15"/>
  <c r="L29" i="15"/>
  <c r="L37" i="15"/>
  <c r="L38" i="15"/>
  <c r="L60" i="15"/>
  <c r="L68" i="15"/>
  <c r="L77" i="15"/>
  <c r="L83" i="15"/>
  <c r="L85" i="15"/>
  <c r="L88" i="15"/>
  <c r="L91" i="15"/>
  <c r="L96" i="15"/>
  <c r="L103" i="15"/>
  <c r="L104" i="15"/>
  <c r="L107" i="15"/>
  <c r="L111" i="15"/>
  <c r="L116" i="15"/>
  <c r="L118" i="15"/>
  <c r="L120" i="15"/>
  <c r="G4" i="15"/>
  <c r="G5" i="15"/>
  <c r="G6" i="15"/>
  <c r="G7" i="15"/>
  <c r="E15" i="15"/>
  <c r="B10" i="15"/>
  <c r="D15" i="15"/>
  <c r="C16" i="15"/>
  <c r="C15" i="15"/>
  <c r="D16" i="15"/>
  <c r="E16" i="15"/>
  <c r="F16" i="15"/>
  <c r="F15" i="15"/>
  <c r="G16" i="15"/>
  <c r="H16" i="15"/>
  <c r="H15" i="15"/>
  <c r="I16" i="15"/>
  <c r="I15" i="15"/>
  <c r="J16" i="15"/>
  <c r="J15" i="15"/>
  <c r="K16" i="15"/>
  <c r="K15" i="15"/>
  <c r="L16" i="15"/>
  <c r="M16" i="15"/>
  <c r="M15" i="15"/>
  <c r="N16" i="15"/>
  <c r="N15" i="15"/>
  <c r="O16" i="15"/>
  <c r="O15" i="15"/>
  <c r="P16" i="15"/>
  <c r="P15" i="15"/>
  <c r="P12" i="15"/>
  <c r="Q16" i="15"/>
  <c r="Q15" i="15"/>
  <c r="D123" i="15"/>
  <c r="E123" i="15"/>
  <c r="L123" i="15"/>
  <c r="D124" i="15"/>
  <c r="E124" i="15"/>
  <c r="K124" i="15"/>
  <c r="F124" i="15"/>
  <c r="J124" i="15"/>
  <c r="D125" i="15"/>
  <c r="H125" i="15"/>
  <c r="E125" i="15"/>
  <c r="G125" i="15"/>
  <c r="I125" i="15"/>
  <c r="D126" i="15"/>
  <c r="J126" i="15"/>
  <c r="E126" i="15"/>
  <c r="G126" i="15"/>
  <c r="H126" i="15"/>
  <c r="D127" i="15"/>
  <c r="E127" i="15"/>
  <c r="F127" i="15"/>
  <c r="H127" i="15"/>
  <c r="D128" i="15"/>
  <c r="E128" i="15"/>
  <c r="G128" i="15"/>
  <c r="D129" i="15"/>
  <c r="H129" i="15"/>
  <c r="F129" i="15"/>
  <c r="E129" i="15"/>
  <c r="L129" i="15"/>
  <c r="I129" i="15"/>
  <c r="J129" i="15"/>
  <c r="D130" i="15"/>
  <c r="E130" i="15"/>
  <c r="L130" i="15"/>
  <c r="I130" i="15"/>
  <c r="J130" i="15"/>
  <c r="D131" i="15"/>
  <c r="I131" i="15"/>
  <c r="E131" i="15"/>
  <c r="G131" i="15"/>
  <c r="D132" i="15"/>
  <c r="I132" i="15"/>
  <c r="E132" i="15"/>
  <c r="F132" i="15"/>
  <c r="H132" i="15"/>
  <c r="J132" i="15"/>
  <c r="D133" i="15"/>
  <c r="E133" i="15"/>
  <c r="D134" i="15"/>
  <c r="E134" i="15"/>
  <c r="G134" i="15"/>
  <c r="D135" i="15"/>
  <c r="I135" i="15"/>
  <c r="E135" i="15"/>
  <c r="F135" i="15"/>
  <c r="G135" i="15"/>
  <c r="H135" i="15"/>
  <c r="J135" i="15"/>
  <c r="K135" i="15"/>
  <c r="D136" i="15"/>
  <c r="I136" i="15"/>
  <c r="E136" i="15"/>
  <c r="G136" i="15"/>
  <c r="H136" i="15"/>
  <c r="D137" i="15"/>
  <c r="F137" i="15"/>
  <c r="E137" i="15"/>
  <c r="H137" i="15"/>
  <c r="D138" i="15"/>
  <c r="E138" i="15"/>
  <c r="F138" i="15"/>
  <c r="H138" i="15"/>
  <c r="I138" i="15"/>
  <c r="J138" i="15"/>
  <c r="K138" i="15"/>
  <c r="D139" i="15"/>
  <c r="I139" i="15"/>
  <c r="E139" i="15"/>
  <c r="J139" i="15"/>
  <c r="L139" i="15"/>
  <c r="D140" i="15"/>
  <c r="F140" i="15"/>
  <c r="E140" i="15"/>
  <c r="L140" i="15"/>
  <c r="H140" i="15"/>
  <c r="D141" i="15"/>
  <c r="E141" i="15"/>
  <c r="G141" i="15"/>
  <c r="F141" i="15"/>
  <c r="I141" i="15"/>
  <c r="L141" i="15"/>
  <c r="D142" i="15"/>
  <c r="H142" i="15"/>
  <c r="E142" i="15"/>
  <c r="F142" i="15"/>
  <c r="D143" i="15"/>
  <c r="E143" i="15"/>
  <c r="F143" i="15"/>
  <c r="H143" i="15"/>
  <c r="I143" i="15"/>
  <c r="J143" i="15"/>
  <c r="D144" i="15"/>
  <c r="E144" i="15"/>
  <c r="H144" i="15"/>
  <c r="L144" i="15"/>
  <c r="D145" i="15"/>
  <c r="E145" i="15"/>
  <c r="G145" i="15"/>
  <c r="D146" i="15"/>
  <c r="F146" i="15"/>
  <c r="E146" i="15"/>
  <c r="K146" i="15"/>
  <c r="L146" i="15"/>
  <c r="D147" i="15"/>
  <c r="I147" i="15"/>
  <c r="H147" i="15"/>
  <c r="E147" i="15"/>
  <c r="K147" i="15"/>
  <c r="F147" i="15"/>
  <c r="J147" i="15"/>
  <c r="D148" i="15"/>
  <c r="H148" i="15"/>
  <c r="E148" i="15"/>
  <c r="D149" i="15"/>
  <c r="E149" i="15"/>
  <c r="F149" i="15"/>
  <c r="G149" i="15"/>
  <c r="H149" i="15"/>
  <c r="L149" i="15"/>
  <c r="D150" i="15"/>
  <c r="I150" i="15"/>
  <c r="E150" i="15"/>
  <c r="K150" i="15"/>
  <c r="F150" i="15"/>
  <c r="G150" i="15"/>
  <c r="J150" i="15"/>
  <c r="L150" i="15"/>
  <c r="D151" i="15"/>
  <c r="I151" i="15"/>
  <c r="E151" i="15"/>
  <c r="D152" i="15"/>
  <c r="K152" i="15"/>
  <c r="E152" i="15"/>
  <c r="G152" i="15"/>
  <c r="D153" i="15"/>
  <c r="F153" i="15"/>
  <c r="E153" i="15"/>
  <c r="G153" i="15"/>
  <c r="J153" i="15"/>
  <c r="D154" i="15"/>
  <c r="H154" i="15"/>
  <c r="E154" i="15"/>
  <c r="G154" i="15"/>
  <c r="K154" i="15"/>
  <c r="L154" i="15"/>
  <c r="D155" i="15"/>
  <c r="E155" i="15"/>
  <c r="G155" i="15"/>
  <c r="D156" i="15"/>
  <c r="I156" i="15"/>
  <c r="E156" i="15"/>
  <c r="D157" i="15"/>
  <c r="H157" i="15"/>
  <c r="E157" i="15"/>
  <c r="G157" i="15"/>
  <c r="I157" i="15"/>
  <c r="D158" i="15"/>
  <c r="E158" i="15"/>
  <c r="G158" i="15"/>
  <c r="D159" i="15"/>
  <c r="H159" i="15"/>
  <c r="E159" i="15"/>
  <c r="G159" i="15"/>
  <c r="F159" i="15"/>
  <c r="I159" i="15"/>
  <c r="J159" i="15"/>
  <c r="D160" i="15"/>
  <c r="H160" i="15"/>
  <c r="E160" i="15"/>
  <c r="L160" i="15"/>
  <c r="D161" i="15"/>
  <c r="I161" i="15"/>
  <c r="E161" i="15"/>
  <c r="L161" i="15"/>
  <c r="J161" i="15"/>
  <c r="D162" i="15"/>
  <c r="H162" i="15"/>
  <c r="E162" i="15"/>
  <c r="D163" i="15"/>
  <c r="F163" i="15"/>
  <c r="H163" i="15"/>
  <c r="E163" i="15"/>
  <c r="G163" i="15"/>
  <c r="I163" i="15"/>
  <c r="J163" i="15"/>
  <c r="D164" i="15"/>
  <c r="H164" i="15"/>
  <c r="E164" i="15"/>
  <c r="D165" i="15"/>
  <c r="K165" i="15"/>
  <c r="E165" i="15"/>
  <c r="G165" i="15"/>
  <c r="D166" i="15"/>
  <c r="I166" i="15"/>
  <c r="J166" i="15"/>
  <c r="E166" i="15"/>
  <c r="G166" i="15"/>
  <c r="H166" i="15"/>
  <c r="K166" i="15"/>
  <c r="L166" i="15"/>
  <c r="D167" i="15"/>
  <c r="H167" i="15"/>
  <c r="E167" i="15"/>
  <c r="F167" i="15"/>
  <c r="I167" i="15"/>
  <c r="D168" i="15"/>
  <c r="H168" i="15"/>
  <c r="E168" i="15"/>
  <c r="F168" i="15"/>
  <c r="G168" i="15"/>
  <c r="I168" i="15"/>
  <c r="J168" i="15"/>
  <c r="D169" i="15"/>
  <c r="H169" i="15"/>
  <c r="E169" i="15"/>
  <c r="K169" i="15"/>
  <c r="G169" i="15"/>
  <c r="I169" i="15"/>
  <c r="L169" i="15"/>
  <c r="D170" i="15"/>
  <c r="I170" i="15"/>
  <c r="E170" i="15"/>
  <c r="L170" i="15"/>
  <c r="G170" i="15"/>
  <c r="J170" i="15"/>
  <c r="D171" i="15"/>
  <c r="E171" i="15"/>
  <c r="G171" i="15"/>
  <c r="J171" i="15"/>
  <c r="D172" i="15"/>
  <c r="E172" i="15"/>
  <c r="G172" i="15"/>
  <c r="D173" i="15"/>
  <c r="E173" i="15"/>
  <c r="L173" i="15"/>
  <c r="D174" i="15"/>
  <c r="F174" i="15"/>
  <c r="H174" i="15"/>
  <c r="E174" i="15"/>
  <c r="I174" i="15"/>
  <c r="D175" i="15"/>
  <c r="I175" i="15"/>
  <c r="E175" i="15"/>
  <c r="G175" i="15"/>
  <c r="D176" i="15"/>
  <c r="F176" i="15"/>
  <c r="I176" i="15"/>
  <c r="E176" i="15"/>
  <c r="G176" i="15"/>
  <c r="H176" i="15"/>
  <c r="J176" i="15"/>
  <c r="D177" i="15"/>
  <c r="K177" i="15"/>
  <c r="E177" i="15"/>
  <c r="G177" i="15"/>
  <c r="F177" i="15"/>
  <c r="H177" i="15"/>
  <c r="I177" i="15"/>
  <c r="L177" i="15"/>
  <c r="D178" i="15"/>
  <c r="F178" i="15"/>
  <c r="E178" i="15"/>
  <c r="H178" i="15"/>
  <c r="I178" i="15"/>
  <c r="J178" i="15"/>
  <c r="D179" i="15"/>
  <c r="H179" i="15"/>
  <c r="E179" i="15"/>
  <c r="G179" i="15"/>
  <c r="F179" i="15"/>
  <c r="I179" i="15"/>
  <c r="J179" i="15"/>
  <c r="K179" i="15"/>
  <c r="D180" i="15"/>
  <c r="E180" i="15"/>
  <c r="G180" i="15"/>
  <c r="L180" i="15"/>
  <c r="D181" i="15"/>
  <c r="E181" i="15"/>
  <c r="L181" i="15"/>
  <c r="D182" i="15"/>
  <c r="E182" i="15"/>
  <c r="I182" i="15"/>
  <c r="D183" i="15"/>
  <c r="E183" i="15"/>
  <c r="G183" i="15"/>
  <c r="F183" i="15"/>
  <c r="D184" i="15"/>
  <c r="I184" i="15"/>
  <c r="E184" i="15"/>
  <c r="G184" i="15"/>
  <c r="F184" i="15"/>
  <c r="H184" i="15"/>
  <c r="J184" i="15"/>
  <c r="D185" i="15"/>
  <c r="H185" i="15"/>
  <c r="E185" i="15"/>
  <c r="K185" i="15"/>
  <c r="F185" i="15"/>
  <c r="G185" i="15"/>
  <c r="I185" i="15"/>
  <c r="L185" i="15"/>
  <c r="D186" i="15"/>
  <c r="H186" i="15"/>
  <c r="E186" i="15"/>
  <c r="I186" i="15"/>
  <c r="D187" i="15"/>
  <c r="J187" i="15"/>
  <c r="E187" i="15"/>
  <c r="H187" i="15"/>
  <c r="D188" i="15"/>
  <c r="I188" i="15"/>
  <c r="E188" i="15"/>
  <c r="G188" i="15"/>
  <c r="D189" i="15"/>
  <c r="L189" i="15"/>
  <c r="J189" i="15"/>
  <c r="E189" i="15"/>
  <c r="H189" i="15"/>
  <c r="D190" i="15"/>
  <c r="E190" i="15"/>
  <c r="D191" i="15"/>
  <c r="F191" i="15"/>
  <c r="E191" i="15"/>
  <c r="G191" i="15"/>
  <c r="J191" i="15"/>
  <c r="D192" i="15"/>
  <c r="I192" i="15"/>
  <c r="E192" i="15"/>
  <c r="G192" i="15"/>
  <c r="F192" i="15"/>
  <c r="H192" i="15"/>
  <c r="J192" i="15"/>
  <c r="D193" i="15"/>
  <c r="H193" i="15"/>
  <c r="E193" i="15"/>
  <c r="F193" i="15"/>
  <c r="G193" i="15"/>
  <c r="I193" i="15"/>
  <c r="L193" i="15"/>
  <c r="D194" i="15"/>
  <c r="E194" i="15"/>
  <c r="G194" i="15"/>
  <c r="H194" i="15"/>
  <c r="J194" i="15"/>
  <c r="D195" i="15"/>
  <c r="I195" i="15"/>
  <c r="E195" i="15"/>
  <c r="G195" i="15"/>
  <c r="F195" i="15"/>
  <c r="D196" i="15"/>
  <c r="E196" i="15"/>
  <c r="G196" i="15"/>
  <c r="D197" i="15"/>
  <c r="H197" i="15"/>
  <c r="E197" i="15"/>
  <c r="L197" i="15"/>
  <c r="J197" i="15"/>
  <c r="D198" i="15"/>
  <c r="I198" i="15"/>
  <c r="F198" i="15"/>
  <c r="E198" i="15"/>
  <c r="K198" i="15"/>
  <c r="D199" i="15"/>
  <c r="F199" i="15"/>
  <c r="H199" i="15"/>
  <c r="E199" i="15"/>
  <c r="G199" i="15"/>
  <c r="J199" i="15"/>
  <c r="D200" i="15"/>
  <c r="E200" i="15"/>
  <c r="F200" i="15"/>
  <c r="K200" i="15"/>
  <c r="D201" i="15"/>
  <c r="J201" i="15"/>
  <c r="E201" i="15"/>
  <c r="F201" i="15"/>
  <c r="G201" i="15"/>
  <c r="I201" i="15"/>
  <c r="D202" i="15"/>
  <c r="F202" i="15"/>
  <c r="E202" i="15"/>
  <c r="L202" i="15"/>
  <c r="H202" i="15"/>
  <c r="I202" i="15"/>
  <c r="J202" i="15"/>
  <c r="D203" i="15"/>
  <c r="E203" i="15"/>
  <c r="K203" i="15"/>
  <c r="F203" i="15"/>
  <c r="H203" i="15"/>
  <c r="I203" i="15"/>
  <c r="J203" i="15"/>
  <c r="D204" i="15"/>
  <c r="E204" i="15"/>
  <c r="G204" i="15"/>
  <c r="F204" i="15"/>
  <c r="J204" i="15"/>
  <c r="K204" i="15"/>
  <c r="L204" i="15"/>
  <c r="D205" i="15"/>
  <c r="H205" i="15"/>
  <c r="E205" i="15"/>
  <c r="K205" i="15"/>
  <c r="G205" i="15"/>
  <c r="D206" i="15"/>
  <c r="F206" i="15"/>
  <c r="J206" i="15"/>
  <c r="E206" i="15"/>
  <c r="K206" i="15"/>
  <c r="I206" i="15"/>
  <c r="D207" i="15"/>
  <c r="K207" i="15"/>
  <c r="E207" i="15"/>
  <c r="J207" i="15"/>
  <c r="D208" i="15"/>
  <c r="I208" i="15"/>
  <c r="E208" i="15"/>
  <c r="L208" i="15"/>
  <c r="G208" i="15"/>
  <c r="K208" i="15"/>
  <c r="D209" i="15"/>
  <c r="E209" i="15"/>
  <c r="G209" i="15"/>
  <c r="D210" i="15"/>
  <c r="H210" i="15"/>
  <c r="E210" i="15"/>
  <c r="D211" i="15"/>
  <c r="I211" i="15"/>
  <c r="E211" i="15"/>
  <c r="D212" i="15"/>
  <c r="E212" i="15"/>
  <c r="G212" i="15"/>
  <c r="D213" i="15"/>
  <c r="H213" i="15"/>
  <c r="E213" i="15"/>
  <c r="L213" i="15"/>
  <c r="J213" i="15"/>
  <c r="D214" i="15"/>
  <c r="I214" i="15"/>
  <c r="J214" i="15"/>
  <c r="E214" i="15"/>
  <c r="F214" i="15"/>
  <c r="D215" i="15"/>
  <c r="J215" i="15"/>
  <c r="E215" i="15"/>
  <c r="G215" i="15"/>
  <c r="D216" i="15"/>
  <c r="E216" i="15"/>
  <c r="G216" i="15"/>
  <c r="D217" i="15"/>
  <c r="J217" i="15"/>
  <c r="E217" i="15"/>
  <c r="K217" i="15"/>
  <c r="G217" i="15"/>
  <c r="D218" i="15"/>
  <c r="H218" i="15"/>
  <c r="E218" i="15"/>
  <c r="F218" i="15"/>
  <c r="I218" i="15"/>
  <c r="D219" i="15"/>
  <c r="E219" i="15"/>
  <c r="L219" i="15"/>
  <c r="G219" i="15"/>
  <c r="J219" i="15"/>
  <c r="D220" i="15"/>
  <c r="E220" i="15"/>
  <c r="K220" i="15"/>
  <c r="F220" i="15"/>
  <c r="L220" i="15"/>
  <c r="D221" i="15"/>
  <c r="E221" i="15"/>
  <c r="I221" i="15"/>
  <c r="D222" i="15"/>
  <c r="L222" i="15"/>
  <c r="E222" i="15"/>
  <c r="G222" i="15"/>
  <c r="F222" i="15"/>
  <c r="D223" i="15"/>
  <c r="E223" i="15"/>
  <c r="G223" i="15"/>
  <c r="D224" i="15"/>
  <c r="E224" i="15"/>
  <c r="G224" i="15"/>
  <c r="L224" i="15"/>
  <c r="J224" i="15"/>
  <c r="D225" i="15"/>
  <c r="E225" i="15"/>
  <c r="D226" i="15"/>
  <c r="E226" i="15"/>
  <c r="F226" i="15"/>
  <c r="G226" i="15"/>
  <c r="D227" i="15"/>
  <c r="I227" i="15"/>
  <c r="E227" i="15"/>
  <c r="J227" i="15"/>
  <c r="D228" i="15"/>
  <c r="H228" i="15"/>
  <c r="E228" i="15"/>
  <c r="D229" i="15"/>
  <c r="E229" i="15"/>
  <c r="G229" i="15"/>
  <c r="D230" i="15"/>
  <c r="F230" i="15"/>
  <c r="E230" i="15"/>
  <c r="D231" i="15"/>
  <c r="F231" i="15"/>
  <c r="E231" i="15"/>
  <c r="L231" i="15"/>
  <c r="G231" i="15"/>
  <c r="I231" i="15"/>
  <c r="K231" i="15"/>
  <c r="D232" i="15"/>
  <c r="E232" i="15"/>
  <c r="G232" i="15"/>
  <c r="D233" i="15"/>
  <c r="J233" i="15"/>
  <c r="E233" i="15"/>
  <c r="F233" i="15"/>
  <c r="H233" i="15"/>
  <c r="I233" i="15"/>
  <c r="D234" i="15"/>
  <c r="E234" i="15"/>
  <c r="I234" i="15"/>
  <c r="D235" i="15"/>
  <c r="I235" i="15"/>
  <c r="E235" i="15"/>
  <c r="J235" i="15"/>
  <c r="D236" i="15"/>
  <c r="J236" i="15"/>
  <c r="E236" i="15"/>
  <c r="K236" i="15"/>
  <c r="F236" i="15"/>
  <c r="H236" i="15"/>
  <c r="I236" i="15"/>
  <c r="D237" i="15"/>
  <c r="E237" i="15"/>
  <c r="L237" i="15"/>
  <c r="I237" i="15"/>
  <c r="D238" i="15"/>
  <c r="F238" i="15"/>
  <c r="E238" i="15"/>
  <c r="I238" i="15"/>
  <c r="D239" i="15"/>
  <c r="F239" i="15"/>
  <c r="J239" i="15"/>
  <c r="E239" i="15"/>
  <c r="G239" i="15"/>
  <c r="H239" i="15"/>
  <c r="I239" i="15"/>
  <c r="D240" i="15"/>
  <c r="E240" i="15"/>
  <c r="G240" i="15"/>
  <c r="D241" i="15"/>
  <c r="E241" i="15"/>
  <c r="F241" i="15"/>
  <c r="J241" i="15"/>
  <c r="D242" i="15"/>
  <c r="F242" i="15"/>
  <c r="E242" i="15"/>
  <c r="G242" i="15"/>
  <c r="K242" i="15"/>
  <c r="D243" i="15"/>
  <c r="E243" i="15"/>
  <c r="K243" i="15"/>
  <c r="G243" i="15"/>
  <c r="D244" i="15"/>
  <c r="F244" i="15"/>
  <c r="J244" i="15"/>
  <c r="E244" i="15"/>
  <c r="K244" i="15"/>
  <c r="H244" i="15"/>
  <c r="D245" i="15"/>
  <c r="I245" i="15"/>
  <c r="E245" i="15"/>
  <c r="G245" i="15"/>
  <c r="K245" i="15"/>
  <c r="D246" i="15"/>
  <c r="E246" i="15"/>
  <c r="D247" i="15"/>
  <c r="F247" i="15"/>
  <c r="E247" i="15"/>
  <c r="L247" i="15"/>
  <c r="G247" i="15"/>
  <c r="I247" i="15"/>
  <c r="K247" i="15"/>
  <c r="D248" i="15"/>
  <c r="E248" i="15"/>
  <c r="L248" i="15"/>
  <c r="K248" i="15"/>
  <c r="D249" i="15"/>
  <c r="E249" i="15"/>
  <c r="F249" i="15"/>
  <c r="D250" i="15"/>
  <c r="F250" i="15"/>
  <c r="E250" i="15"/>
  <c r="G250" i="15"/>
  <c r="L250" i="15"/>
  <c r="D251" i="15"/>
  <c r="E251" i="15"/>
  <c r="D252" i="15"/>
  <c r="E252" i="15"/>
  <c r="D253" i="15"/>
  <c r="E253" i="15"/>
  <c r="L253" i="15"/>
  <c r="G253" i="15"/>
  <c r="I253" i="15"/>
  <c r="D254" i="15"/>
  <c r="E254" i="15"/>
  <c r="D255" i="15"/>
  <c r="E255" i="15"/>
  <c r="L255" i="15"/>
  <c r="F255" i="15"/>
  <c r="G255" i="15"/>
  <c r="I255" i="15"/>
  <c r="K255" i="15"/>
  <c r="D256" i="15"/>
  <c r="E256" i="15"/>
  <c r="K256" i="15"/>
  <c r="D257" i="15"/>
  <c r="E257" i="15"/>
  <c r="F257" i="15"/>
  <c r="J257" i="15"/>
  <c r="D258" i="15"/>
  <c r="E258" i="15"/>
  <c r="K258" i="15"/>
  <c r="F258" i="15"/>
  <c r="G258" i="15"/>
  <c r="D259" i="15"/>
  <c r="E259" i="15"/>
  <c r="K259" i="15"/>
  <c r="G259" i="15"/>
  <c r="L259" i="15"/>
  <c r="D260" i="15"/>
  <c r="E260" i="15"/>
  <c r="H260" i="15"/>
  <c r="D261" i="15"/>
  <c r="E261" i="15"/>
  <c r="I261" i="15"/>
  <c r="D262" i="15"/>
  <c r="F262" i="15"/>
  <c r="E262" i="15"/>
  <c r="I262" i="15"/>
  <c r="D263" i="15"/>
  <c r="J263" i="15"/>
  <c r="E263" i="15"/>
  <c r="F263" i="15"/>
  <c r="H263" i="15"/>
  <c r="I263" i="15"/>
  <c r="K263" i="15"/>
  <c r="D264" i="15"/>
  <c r="E264" i="15"/>
  <c r="G264" i="15"/>
  <c r="D265" i="15"/>
  <c r="H265" i="15"/>
  <c r="E265" i="15"/>
  <c r="I265" i="15"/>
  <c r="J265" i="15"/>
  <c r="D266" i="15"/>
  <c r="E266" i="15"/>
  <c r="G266" i="15"/>
  <c r="D267" i="15"/>
  <c r="E267" i="15"/>
  <c r="G267" i="15"/>
  <c r="L267" i="15"/>
  <c r="D268" i="15"/>
  <c r="J268" i="15"/>
  <c r="E268" i="15"/>
  <c r="F268" i="15"/>
  <c r="H268" i="15"/>
  <c r="K268" i="15"/>
  <c r="D269" i="15"/>
  <c r="E269" i="15"/>
  <c r="G269" i="15"/>
  <c r="D270" i="15"/>
  <c r="J270" i="15"/>
  <c r="E270" i="15"/>
  <c r="F270" i="15"/>
  <c r="H270" i="15"/>
  <c r="I270" i="15"/>
  <c r="D271" i="15"/>
  <c r="F271" i="15"/>
  <c r="J271" i="15"/>
  <c r="E271" i="15"/>
  <c r="K271" i="15"/>
  <c r="G271" i="15"/>
  <c r="I271" i="15"/>
  <c r="L271" i="15"/>
  <c r="D272" i="15"/>
  <c r="E272" i="15"/>
  <c r="G272" i="15"/>
  <c r="D273" i="15"/>
  <c r="F273" i="15"/>
  <c r="E273" i="15"/>
  <c r="I273" i="15"/>
  <c r="J273" i="15"/>
  <c r="D274" i="15"/>
  <c r="H274" i="15"/>
  <c r="E274" i="15"/>
  <c r="F274" i="15"/>
  <c r="I274" i="15"/>
  <c r="L274" i="15"/>
  <c r="D275" i="15"/>
  <c r="I275" i="15"/>
  <c r="E275" i="15"/>
  <c r="G275" i="15"/>
  <c r="K275" i="15"/>
  <c r="J275" i="15"/>
  <c r="L275" i="15"/>
  <c r="D276" i="15"/>
  <c r="J276" i="15"/>
  <c r="E276" i="15"/>
  <c r="K276" i="15"/>
  <c r="F276" i="15"/>
  <c r="H276" i="15"/>
  <c r="D277" i="15"/>
  <c r="I277" i="15"/>
  <c r="E277" i="15"/>
  <c r="K277" i="15"/>
  <c r="G277" i="15"/>
  <c r="D278" i="15"/>
  <c r="F278" i="15"/>
  <c r="E278" i="15"/>
  <c r="H278" i="15"/>
  <c r="I278" i="15"/>
  <c r="J278" i="15"/>
  <c r="D279" i="15"/>
  <c r="J279" i="15"/>
  <c r="E279" i="15"/>
  <c r="F279" i="15"/>
  <c r="H279" i="15"/>
  <c r="I279" i="15"/>
  <c r="K279" i="15"/>
  <c r="D280" i="15"/>
  <c r="J280" i="15"/>
  <c r="E280" i="15"/>
  <c r="G280" i="15"/>
  <c r="I280" i="15"/>
  <c r="D281" i="15"/>
  <c r="E281" i="15"/>
  <c r="F281" i="15"/>
  <c r="I281" i="15"/>
  <c r="D282" i="15"/>
  <c r="E282" i="15"/>
  <c r="G282" i="15"/>
  <c r="D283" i="15"/>
  <c r="J283" i="15"/>
  <c r="E283" i="15"/>
  <c r="G283" i="15"/>
  <c r="D284" i="15"/>
  <c r="E284" i="15"/>
  <c r="H284" i="15"/>
  <c r="D285" i="15"/>
  <c r="E285" i="15"/>
  <c r="F285" i="15"/>
  <c r="G285" i="15"/>
  <c r="D286" i="15"/>
  <c r="E286" i="15"/>
  <c r="G286" i="15"/>
  <c r="H286" i="15"/>
  <c r="I286" i="15"/>
  <c r="D287" i="15"/>
  <c r="J287" i="15"/>
  <c r="E287" i="15"/>
  <c r="F287" i="15"/>
  <c r="H287" i="15"/>
  <c r="I287" i="15"/>
  <c r="K287" i="15"/>
  <c r="D288" i="15"/>
  <c r="E288" i="15"/>
  <c r="G288" i="15"/>
  <c r="D289" i="15"/>
  <c r="I289" i="15"/>
  <c r="E289" i="15"/>
  <c r="F289" i="15"/>
  <c r="H289" i="15"/>
  <c r="J289" i="15"/>
  <c r="K289" i="15"/>
  <c r="D290" i="15"/>
  <c r="E290" i="15"/>
  <c r="G290" i="15"/>
  <c r="D291" i="15"/>
  <c r="E291" i="15"/>
  <c r="D292" i="15"/>
  <c r="E292" i="15"/>
  <c r="F292" i="15"/>
  <c r="D293" i="15"/>
  <c r="E293" i="15"/>
  <c r="G293" i="15"/>
  <c r="D294" i="15"/>
  <c r="E294" i="15"/>
  <c r="L294" i="15"/>
  <c r="G294" i="15"/>
  <c r="D295" i="15"/>
  <c r="J295" i="15"/>
  <c r="E295" i="15"/>
  <c r="F295" i="15"/>
  <c r="I295" i="15"/>
  <c r="D296" i="15"/>
  <c r="F296" i="15"/>
  <c r="E296" i="15"/>
  <c r="G296" i="15"/>
  <c r="K296" i="15"/>
  <c r="H296" i="15"/>
  <c r="I296" i="15"/>
  <c r="L296" i="15"/>
  <c r="D297" i="15"/>
  <c r="I297" i="15"/>
  <c r="E297" i="15"/>
  <c r="F297" i="15"/>
  <c r="H297" i="15"/>
  <c r="J297" i="15"/>
  <c r="K297" i="15"/>
  <c r="D298" i="15"/>
  <c r="E298" i="15"/>
  <c r="L298" i="15"/>
  <c r="F298" i="15"/>
  <c r="G298" i="15"/>
  <c r="K298" i="15"/>
  <c r="D299" i="15"/>
  <c r="L299" i="15"/>
  <c r="E299" i="15"/>
  <c r="G299" i="15"/>
  <c r="D300" i="15"/>
  <c r="E300" i="15"/>
  <c r="D301" i="15"/>
  <c r="I301" i="15"/>
  <c r="H301" i="15"/>
  <c r="E301" i="15"/>
  <c r="K301" i="15"/>
  <c r="J301" i="15"/>
  <c r="D302" i="15"/>
  <c r="I302" i="15"/>
  <c r="E302" i="15"/>
  <c r="G302" i="15"/>
  <c r="F302" i="15"/>
  <c r="H302" i="15"/>
  <c r="J302" i="15"/>
  <c r="K302" i="15"/>
  <c r="D303" i="15"/>
  <c r="I303" i="15"/>
  <c r="E303" i="15"/>
  <c r="F303" i="15"/>
  <c r="G303" i="15"/>
  <c r="J303" i="15"/>
  <c r="K303" i="15"/>
  <c r="L303" i="15"/>
  <c r="D304" i="15"/>
  <c r="H304" i="15"/>
  <c r="F304" i="15"/>
  <c r="E304" i="15"/>
  <c r="G304" i="15"/>
  <c r="I304" i="15"/>
  <c r="D305" i="15"/>
  <c r="F305" i="15"/>
  <c r="J305" i="15"/>
  <c r="E305" i="15"/>
  <c r="G305" i="15"/>
  <c r="K305" i="15"/>
  <c r="D306" i="15"/>
  <c r="E306" i="15"/>
  <c r="F306" i="15"/>
  <c r="D307" i="15"/>
  <c r="E307" i="15"/>
  <c r="D308" i="15"/>
  <c r="E308" i="15"/>
  <c r="G308" i="15"/>
  <c r="L308" i="15"/>
  <c r="D309" i="15"/>
  <c r="F309" i="15"/>
  <c r="E309" i="15"/>
  <c r="J309" i="15"/>
  <c r="D310" i="15"/>
  <c r="H310" i="15"/>
  <c r="E310" i="15"/>
  <c r="K310" i="15"/>
  <c r="F310" i="15"/>
  <c r="I310" i="15"/>
  <c r="J310" i="15"/>
  <c r="D311" i="15"/>
  <c r="J311" i="15"/>
  <c r="E311" i="15"/>
  <c r="F311" i="15"/>
  <c r="D312" i="15"/>
  <c r="E312" i="15"/>
  <c r="G312" i="15"/>
  <c r="L312" i="15"/>
  <c r="D313" i="15"/>
  <c r="E313" i="15"/>
  <c r="G313" i="15"/>
  <c r="D314" i="15"/>
  <c r="E314" i="15"/>
  <c r="L314" i="15"/>
  <c r="D315" i="15"/>
  <c r="E315" i="15"/>
  <c r="F315" i="15"/>
  <c r="H315" i="15"/>
  <c r="I315" i="15"/>
  <c r="J315" i="15"/>
  <c r="D316" i="15"/>
  <c r="J316" i="15"/>
  <c r="E316" i="15"/>
  <c r="L316" i="15"/>
  <c r="H316" i="15"/>
  <c r="I316" i="15"/>
  <c r="D317" i="15"/>
  <c r="E317" i="15"/>
  <c r="G317" i="15"/>
  <c r="D318" i="15"/>
  <c r="F318" i="15"/>
  <c r="E318" i="15"/>
  <c r="H318" i="15"/>
  <c r="D319" i="15"/>
  <c r="E319" i="15"/>
  <c r="F319" i="15"/>
  <c r="D320" i="15"/>
  <c r="H320" i="15"/>
  <c r="E320" i="15"/>
  <c r="K320" i="15"/>
  <c r="G320" i="15"/>
  <c r="J320" i="15"/>
  <c r="L320" i="15"/>
  <c r="D321" i="15"/>
  <c r="E321" i="15"/>
  <c r="G321" i="15"/>
  <c r="D322" i="15"/>
  <c r="E322" i="15"/>
  <c r="L322" i="15"/>
  <c r="D323" i="15"/>
  <c r="E323" i="15"/>
  <c r="F323" i="15"/>
  <c r="H323" i="15"/>
  <c r="I323" i="15"/>
  <c r="J323" i="15"/>
  <c r="D324" i="15"/>
  <c r="J324" i="15"/>
  <c r="E324" i="15"/>
  <c r="L324" i="15"/>
  <c r="G324" i="15"/>
  <c r="H324" i="15"/>
  <c r="I324" i="15"/>
  <c r="K324" i="15"/>
  <c r="D325" i="15"/>
  <c r="J325" i="15"/>
  <c r="E325" i="15"/>
  <c r="G325" i="15"/>
  <c r="D326" i="15"/>
  <c r="E326" i="15"/>
  <c r="D327" i="15"/>
  <c r="J327" i="15"/>
  <c r="E327" i="15"/>
  <c r="F327" i="15"/>
  <c r="D328" i="15"/>
  <c r="E328" i="15"/>
  <c r="K328" i="15"/>
  <c r="G328" i="15"/>
  <c r="L328" i="15"/>
  <c r="D329" i="15"/>
  <c r="E329" i="15"/>
  <c r="G329" i="15"/>
  <c r="D330" i="15"/>
  <c r="E330" i="15"/>
  <c r="L330" i="15"/>
  <c r="D331" i="15"/>
  <c r="E331" i="15"/>
  <c r="F331" i="15"/>
  <c r="H331" i="15"/>
  <c r="I331" i="15"/>
  <c r="J331" i="15"/>
  <c r="D332" i="15"/>
  <c r="J332" i="15"/>
  <c r="E332" i="15"/>
  <c r="L332" i="15"/>
  <c r="H332" i="15"/>
  <c r="I332" i="15"/>
  <c r="D333" i="15"/>
  <c r="E333" i="15"/>
  <c r="G333" i="15"/>
  <c r="D334" i="15"/>
  <c r="F334" i="15"/>
  <c r="E334" i="15"/>
  <c r="H334" i="15"/>
  <c r="D335" i="15"/>
  <c r="E335" i="15"/>
  <c r="D336" i="15"/>
  <c r="H336" i="15"/>
  <c r="E336" i="15"/>
  <c r="K336" i="15"/>
  <c r="G336" i="15"/>
  <c r="J336" i="15"/>
  <c r="L336" i="15"/>
  <c r="D337" i="15"/>
  <c r="E337" i="15"/>
  <c r="G337" i="15"/>
  <c r="D338" i="15"/>
  <c r="E338" i="15"/>
  <c r="L338" i="15"/>
  <c r="D339" i="15"/>
  <c r="I339" i="15"/>
  <c r="E339" i="15"/>
  <c r="F339" i="15"/>
  <c r="H339" i="15"/>
  <c r="J339" i="15"/>
  <c r="D340" i="15"/>
  <c r="J340" i="15"/>
  <c r="E340" i="15"/>
  <c r="K340" i="15"/>
  <c r="H340" i="15"/>
  <c r="I340" i="15"/>
  <c r="D341" i="15"/>
  <c r="J341" i="15"/>
  <c r="E341" i="15"/>
  <c r="G341" i="15"/>
  <c r="H341" i="15"/>
  <c r="D342" i="15"/>
  <c r="F342" i="15"/>
  <c r="E342" i="15"/>
  <c r="K342" i="15"/>
  <c r="H342" i="15"/>
  <c r="I342" i="15"/>
  <c r="Q184" i="3"/>
  <c r="Q183" i="3"/>
  <c r="Q182" i="3"/>
  <c r="Q178" i="3"/>
  <c r="Q176" i="3"/>
  <c r="A9" i="13"/>
  <c r="C9" i="13" s="1"/>
  <c r="D21" i="13"/>
  <c r="F21" i="13" s="1"/>
  <c r="D22" i="13"/>
  <c r="F22" i="13" s="1"/>
  <c r="D23" i="13"/>
  <c r="F23" i="13" s="1"/>
  <c r="D24" i="13"/>
  <c r="D25" i="13"/>
  <c r="F25" i="13" s="1"/>
  <c r="D26" i="13"/>
  <c r="D27" i="13"/>
  <c r="J27" i="13" s="1"/>
  <c r="D28" i="13"/>
  <c r="D29" i="13"/>
  <c r="D30" i="13"/>
  <c r="F30" i="13" s="1"/>
  <c r="D31" i="13"/>
  <c r="F31" i="13" s="1"/>
  <c r="I31" i="13"/>
  <c r="D32" i="13"/>
  <c r="I32" i="13" s="1"/>
  <c r="D33" i="13"/>
  <c r="F33" i="13" s="1"/>
  <c r="D34" i="13"/>
  <c r="D35" i="13"/>
  <c r="D36" i="13"/>
  <c r="I36" i="13" s="1"/>
  <c r="D37" i="13"/>
  <c r="J37" i="13" s="1"/>
  <c r="D38" i="13"/>
  <c r="L38" i="13" s="1"/>
  <c r="D39" i="13"/>
  <c r="D40" i="13"/>
  <c r="D41" i="13"/>
  <c r="D42" i="13"/>
  <c r="J42" i="13" s="1"/>
  <c r="D43" i="13"/>
  <c r="D44" i="13"/>
  <c r="J44" i="13" s="1"/>
  <c r="D45" i="13"/>
  <c r="H45" i="13" s="1"/>
  <c r="D46" i="13"/>
  <c r="F46" i="13" s="1"/>
  <c r="D47" i="13"/>
  <c r="D48" i="13"/>
  <c r="I48" i="13" s="1"/>
  <c r="D49" i="13"/>
  <c r="D50" i="13"/>
  <c r="I50" i="13" s="1"/>
  <c r="D51" i="13"/>
  <c r="D52" i="13"/>
  <c r="I52" i="13" s="1"/>
  <c r="D53" i="13"/>
  <c r="F53" i="13" s="1"/>
  <c r="D54" i="13"/>
  <c r="F54" i="13" s="1"/>
  <c r="D55" i="13"/>
  <c r="F55" i="13" s="1"/>
  <c r="D56" i="13"/>
  <c r="D57" i="13"/>
  <c r="F57" i="13" s="1"/>
  <c r="D58" i="13"/>
  <c r="D59" i="13"/>
  <c r="D60" i="13"/>
  <c r="D61" i="13"/>
  <c r="D62" i="13"/>
  <c r="L62" i="13" s="1"/>
  <c r="D63" i="13"/>
  <c r="F63" i="13" s="1"/>
  <c r="D64" i="13"/>
  <c r="I64" i="13" s="1"/>
  <c r="D65" i="13"/>
  <c r="L65" i="13" s="1"/>
  <c r="D66" i="13"/>
  <c r="D67" i="13"/>
  <c r="D68" i="13"/>
  <c r="D69" i="13"/>
  <c r="F69" i="13" s="1"/>
  <c r="D70" i="13"/>
  <c r="J70" i="13" s="1"/>
  <c r="D71" i="13"/>
  <c r="D72" i="13"/>
  <c r="I72" i="13" s="1"/>
  <c r="D73" i="13"/>
  <c r="F73" i="13" s="1"/>
  <c r="D74" i="13"/>
  <c r="D75" i="13"/>
  <c r="F75" i="13" s="1"/>
  <c r="D76" i="13"/>
  <c r="D77" i="13"/>
  <c r="I77" i="13" s="1"/>
  <c r="D78" i="13"/>
  <c r="H78" i="13" s="1"/>
  <c r="D79" i="13"/>
  <c r="H79" i="13" s="1"/>
  <c r="D80" i="13"/>
  <c r="I80" i="13" s="1"/>
  <c r="D81" i="13"/>
  <c r="D82" i="13"/>
  <c r="D83" i="13"/>
  <c r="D84" i="13"/>
  <c r="I84" i="13" s="1"/>
  <c r="D85" i="13"/>
  <c r="J85" i="13"/>
  <c r="D86" i="13"/>
  <c r="F86" i="13"/>
  <c r="D87" i="13"/>
  <c r="D88" i="13"/>
  <c r="F88" i="13"/>
  <c r="D89" i="13"/>
  <c r="D90" i="13"/>
  <c r="F90" i="13"/>
  <c r="D91" i="13"/>
  <c r="F91" i="13"/>
  <c r="D92" i="13"/>
  <c r="F92" i="13"/>
  <c r="D93" i="13"/>
  <c r="I93" i="13"/>
  <c r="D94" i="13"/>
  <c r="D95" i="13"/>
  <c r="D96" i="13"/>
  <c r="J96" i="13"/>
  <c r="F96" i="13"/>
  <c r="D97" i="13"/>
  <c r="J97" i="13"/>
  <c r="F97" i="13"/>
  <c r="D98" i="13"/>
  <c r="F98" i="13"/>
  <c r="D99" i="13"/>
  <c r="F99" i="13"/>
  <c r="D100" i="13"/>
  <c r="H100" i="13"/>
  <c r="F100" i="13"/>
  <c r="D101" i="13"/>
  <c r="D102" i="13"/>
  <c r="D103" i="13"/>
  <c r="F103" i="13"/>
  <c r="D104" i="13"/>
  <c r="F104" i="13"/>
  <c r="D105" i="13"/>
  <c r="D106" i="13"/>
  <c r="D107" i="13"/>
  <c r="I21" i="13"/>
  <c r="I23" i="13"/>
  <c r="I33" i="13"/>
  <c r="I40" i="13"/>
  <c r="I56" i="13"/>
  <c r="I68" i="13"/>
  <c r="I69" i="13"/>
  <c r="I86" i="13"/>
  <c r="I90" i="13"/>
  <c r="I92" i="13"/>
  <c r="I95" i="13"/>
  <c r="I96" i="13"/>
  <c r="I98" i="13"/>
  <c r="I99" i="13"/>
  <c r="I100" i="13"/>
  <c r="H21" i="13"/>
  <c r="H26" i="13"/>
  <c r="H30" i="13"/>
  <c r="H31" i="13"/>
  <c r="H33" i="13"/>
  <c r="H58" i="13"/>
  <c r="H69" i="13"/>
  <c r="H73" i="13"/>
  <c r="H85" i="13"/>
  <c r="H86" i="13"/>
  <c r="H88" i="13"/>
  <c r="H90" i="13"/>
  <c r="H92" i="13"/>
  <c r="H96" i="13"/>
  <c r="H98" i="13"/>
  <c r="H104" i="13"/>
  <c r="H105" i="13"/>
  <c r="E21" i="13"/>
  <c r="E22" i="13"/>
  <c r="G22" i="13"/>
  <c r="E23" i="13"/>
  <c r="G23" i="13"/>
  <c r="E24" i="13"/>
  <c r="G24" i="13"/>
  <c r="E25" i="13"/>
  <c r="E26" i="13"/>
  <c r="G26" i="13"/>
  <c r="E27" i="13"/>
  <c r="E28" i="13"/>
  <c r="G28" i="13"/>
  <c r="E29" i="13"/>
  <c r="G29" i="13"/>
  <c r="E30" i="13"/>
  <c r="E31" i="13"/>
  <c r="G31" i="13"/>
  <c r="E32" i="13"/>
  <c r="G32" i="13"/>
  <c r="E33" i="13"/>
  <c r="E34" i="13"/>
  <c r="L34" i="13"/>
  <c r="E35" i="13"/>
  <c r="G35" i="13"/>
  <c r="E36" i="13"/>
  <c r="E37" i="13"/>
  <c r="G37" i="13"/>
  <c r="E38" i="13"/>
  <c r="G38" i="13"/>
  <c r="E39" i="13"/>
  <c r="E40" i="13"/>
  <c r="E41" i="13"/>
  <c r="G41" i="13"/>
  <c r="E42" i="13"/>
  <c r="G42" i="13"/>
  <c r="E43" i="13"/>
  <c r="G43" i="13"/>
  <c r="E44" i="13"/>
  <c r="G44" i="13"/>
  <c r="E45" i="13"/>
  <c r="G45" i="13"/>
  <c r="E46" i="13"/>
  <c r="G46" i="13"/>
  <c r="E47" i="13"/>
  <c r="G47" i="13"/>
  <c r="E48" i="13"/>
  <c r="G48" i="13"/>
  <c r="E49" i="13"/>
  <c r="G49" i="13"/>
  <c r="E50" i="13"/>
  <c r="E51" i="13"/>
  <c r="E52" i="13"/>
  <c r="G52" i="13"/>
  <c r="E53" i="13"/>
  <c r="E54" i="13"/>
  <c r="G54" i="13"/>
  <c r="E55" i="13"/>
  <c r="E56" i="13"/>
  <c r="K56" i="13"/>
  <c r="G56" i="13"/>
  <c r="E57" i="13"/>
  <c r="G57" i="13"/>
  <c r="E58" i="13"/>
  <c r="L58" i="13"/>
  <c r="G58" i="13"/>
  <c r="E59" i="13"/>
  <c r="G59" i="13"/>
  <c r="E60" i="13"/>
  <c r="G60" i="13"/>
  <c r="E61" i="13"/>
  <c r="G61" i="13"/>
  <c r="E62" i="13"/>
  <c r="G62" i="13"/>
  <c r="E63" i="13"/>
  <c r="G63" i="13"/>
  <c r="E64" i="13"/>
  <c r="E65" i="13"/>
  <c r="E66" i="13"/>
  <c r="G66" i="13"/>
  <c r="E67" i="13"/>
  <c r="G67" i="13"/>
  <c r="E68" i="13"/>
  <c r="E69" i="13"/>
  <c r="G69" i="13"/>
  <c r="E70" i="13"/>
  <c r="G70" i="13"/>
  <c r="E71" i="13"/>
  <c r="G71" i="13"/>
  <c r="E72" i="13"/>
  <c r="G72" i="13"/>
  <c r="E73" i="13"/>
  <c r="G73" i="13"/>
  <c r="E74" i="13"/>
  <c r="G74" i="13"/>
  <c r="E75" i="13"/>
  <c r="G75" i="13"/>
  <c r="E76" i="13"/>
  <c r="G76" i="13"/>
  <c r="E77" i="13"/>
  <c r="G77" i="13"/>
  <c r="E78" i="13"/>
  <c r="G78" i="13"/>
  <c r="E79" i="13"/>
  <c r="G79" i="13"/>
  <c r="E80" i="13"/>
  <c r="E81" i="13"/>
  <c r="G81" i="13"/>
  <c r="E82" i="13"/>
  <c r="E83" i="13"/>
  <c r="E84" i="13"/>
  <c r="E85" i="13"/>
  <c r="E86" i="13"/>
  <c r="G86" i="13"/>
  <c r="E87" i="13"/>
  <c r="G87" i="13"/>
  <c r="E88" i="13"/>
  <c r="K88" i="13"/>
  <c r="G88" i="13"/>
  <c r="E89" i="13"/>
  <c r="G89" i="13"/>
  <c r="E90" i="13"/>
  <c r="K90" i="13"/>
  <c r="G90" i="13"/>
  <c r="E91" i="13"/>
  <c r="G91" i="13"/>
  <c r="E92" i="13"/>
  <c r="K92" i="13"/>
  <c r="E93" i="13"/>
  <c r="G93" i="13"/>
  <c r="E94" i="13"/>
  <c r="E95" i="13"/>
  <c r="G95" i="13"/>
  <c r="E96" i="13"/>
  <c r="E97" i="13"/>
  <c r="E98" i="13"/>
  <c r="G98" i="13"/>
  <c r="E99" i="13"/>
  <c r="G99" i="13"/>
  <c r="E100" i="13"/>
  <c r="G100" i="13"/>
  <c r="E101" i="13"/>
  <c r="E102" i="13"/>
  <c r="E103" i="13"/>
  <c r="G103" i="13"/>
  <c r="E104" i="13"/>
  <c r="G104" i="13"/>
  <c r="E105" i="13"/>
  <c r="G105" i="13"/>
  <c r="E106" i="13"/>
  <c r="G106" i="13"/>
  <c r="E107" i="13"/>
  <c r="J21" i="13"/>
  <c r="J30" i="13"/>
  <c r="J31" i="13"/>
  <c r="J33" i="13"/>
  <c r="J58" i="13"/>
  <c r="J69" i="13"/>
  <c r="J73" i="13"/>
  <c r="J86" i="13"/>
  <c r="J89" i="13"/>
  <c r="J90" i="13"/>
  <c r="J92" i="13"/>
  <c r="J94" i="13"/>
  <c r="J98" i="13"/>
  <c r="J100" i="13"/>
  <c r="J106" i="13"/>
  <c r="K26" i="13"/>
  <c r="K53" i="13"/>
  <c r="K62" i="13"/>
  <c r="K73" i="13"/>
  <c r="K93" i="13"/>
  <c r="K96" i="13"/>
  <c r="K100" i="13"/>
  <c r="K101" i="13"/>
  <c r="K106" i="13"/>
  <c r="L56" i="13"/>
  <c r="L57" i="13"/>
  <c r="L73" i="13"/>
  <c r="L88" i="13"/>
  <c r="L90" i="13"/>
  <c r="L93" i="13"/>
  <c r="L99" i="13"/>
  <c r="L103" i="13"/>
  <c r="A9" i="14"/>
  <c r="C9" i="14" s="1"/>
  <c r="D21" i="14"/>
  <c r="L21" i="14" s="1"/>
  <c r="D22" i="14"/>
  <c r="H22" i="14" s="1"/>
  <c r="D23" i="14"/>
  <c r="I23" i="14" s="1"/>
  <c r="D24" i="14"/>
  <c r="D25" i="14"/>
  <c r="F25" i="14" s="1"/>
  <c r="D26" i="14"/>
  <c r="I26" i="14" s="1"/>
  <c r="D27" i="14"/>
  <c r="D28" i="14"/>
  <c r="I28" i="14" s="1"/>
  <c r="D29" i="14"/>
  <c r="L29" i="14" s="1"/>
  <c r="D30" i="14"/>
  <c r="D31" i="14"/>
  <c r="L31" i="14" s="1"/>
  <c r="D32" i="14"/>
  <c r="D33" i="14"/>
  <c r="H33" i="14" s="1"/>
  <c r="D34" i="14"/>
  <c r="D35" i="14"/>
  <c r="D36" i="14"/>
  <c r="K36" i="14" s="1"/>
  <c r="D37" i="14"/>
  <c r="F37" i="14" s="1"/>
  <c r="D38" i="14"/>
  <c r="J38" i="14" s="1"/>
  <c r="I38" i="14"/>
  <c r="D39" i="14"/>
  <c r="K39" i="14" s="1"/>
  <c r="D40" i="14"/>
  <c r="H40" i="14" s="1"/>
  <c r="D41" i="14"/>
  <c r="F41" i="14" s="1"/>
  <c r="D42" i="14"/>
  <c r="D43" i="14"/>
  <c r="D44" i="14"/>
  <c r="H44" i="14" s="1"/>
  <c r="D45" i="14"/>
  <c r="I45" i="14" s="1"/>
  <c r="D46" i="14"/>
  <c r="D47" i="14"/>
  <c r="D48" i="14"/>
  <c r="F48" i="14" s="1"/>
  <c r="D49" i="14"/>
  <c r="F49" i="14" s="1"/>
  <c r="D50" i="14"/>
  <c r="F50" i="14" s="1"/>
  <c r="D51" i="14"/>
  <c r="K51" i="14" s="1"/>
  <c r="D52" i="14"/>
  <c r="F52" i="14" s="1"/>
  <c r="D53" i="14"/>
  <c r="D54" i="14"/>
  <c r="H54" i="14" s="1"/>
  <c r="D55" i="14"/>
  <c r="D56" i="14"/>
  <c r="L56" i="14" s="1"/>
  <c r="D57" i="14"/>
  <c r="F57" i="14" s="1"/>
  <c r="D58" i="14"/>
  <c r="F58" i="14" s="1"/>
  <c r="D59" i="14"/>
  <c r="D60" i="14"/>
  <c r="D61" i="14"/>
  <c r="D62" i="14"/>
  <c r="D63" i="14"/>
  <c r="K63" i="14" s="1"/>
  <c r="D64" i="14"/>
  <c r="F64" i="14" s="1"/>
  <c r="D65" i="14"/>
  <c r="I65" i="14" s="1"/>
  <c r="F65" i="14"/>
  <c r="D66" i="14"/>
  <c r="I66" i="14" s="1"/>
  <c r="D67" i="14"/>
  <c r="K67" i="14" s="1"/>
  <c r="D68" i="14"/>
  <c r="K68" i="14" s="1"/>
  <c r="D69" i="14"/>
  <c r="D70" i="14"/>
  <c r="F70" i="14" s="1"/>
  <c r="D71" i="14"/>
  <c r="D72" i="14"/>
  <c r="H72" i="14" s="1"/>
  <c r="D73" i="14"/>
  <c r="F73" i="14" s="1"/>
  <c r="D74" i="14"/>
  <c r="I74" i="14" s="1"/>
  <c r="D75" i="14"/>
  <c r="D76" i="14"/>
  <c r="D77" i="14"/>
  <c r="I77" i="14" s="1"/>
  <c r="D78" i="14"/>
  <c r="D79" i="14"/>
  <c r="L79" i="14" s="1"/>
  <c r="D80" i="14"/>
  <c r="H80" i="14" s="1"/>
  <c r="D81" i="14"/>
  <c r="F81" i="14" s="1"/>
  <c r="D82" i="14"/>
  <c r="J82" i="14" s="1"/>
  <c r="D83" i="14"/>
  <c r="D84" i="14"/>
  <c r="D85" i="14"/>
  <c r="I85" i="14"/>
  <c r="D86" i="14"/>
  <c r="F86" i="14"/>
  <c r="D87" i="14"/>
  <c r="I87" i="14"/>
  <c r="F87" i="14"/>
  <c r="D88" i="14"/>
  <c r="D89" i="14"/>
  <c r="D90" i="14"/>
  <c r="F90" i="14"/>
  <c r="D91" i="14"/>
  <c r="D92" i="14"/>
  <c r="J92" i="14"/>
  <c r="D93" i="14"/>
  <c r="D94" i="14"/>
  <c r="D95" i="14"/>
  <c r="F95" i="14"/>
  <c r="D96" i="14"/>
  <c r="J96" i="14"/>
  <c r="I25" i="14"/>
  <c r="I41" i="14"/>
  <c r="I64" i="14"/>
  <c r="I93" i="14"/>
  <c r="I96" i="14"/>
  <c r="H25" i="14"/>
  <c r="H26" i="14"/>
  <c r="H36" i="14"/>
  <c r="H41" i="14"/>
  <c r="H49" i="14"/>
  <c r="H57" i="14"/>
  <c r="H64" i="14"/>
  <c r="H76" i="14"/>
  <c r="H87" i="14"/>
  <c r="H92" i="14"/>
  <c r="H95" i="14"/>
  <c r="E21" i="14"/>
  <c r="E22" i="14"/>
  <c r="G22" i="14"/>
  <c r="E23" i="14"/>
  <c r="E24" i="14"/>
  <c r="G24" i="14"/>
  <c r="E25" i="14"/>
  <c r="K25" i="14"/>
  <c r="E26" i="14"/>
  <c r="G26" i="14"/>
  <c r="E27" i="14"/>
  <c r="K27" i="14"/>
  <c r="E28" i="14"/>
  <c r="G28" i="14"/>
  <c r="E29" i="14"/>
  <c r="E30" i="14"/>
  <c r="E31" i="14"/>
  <c r="G31" i="14"/>
  <c r="E32" i="14"/>
  <c r="E33" i="14"/>
  <c r="E34" i="14"/>
  <c r="G34" i="14"/>
  <c r="E35" i="14"/>
  <c r="K35" i="14"/>
  <c r="E36" i="14"/>
  <c r="G36" i="14"/>
  <c r="E37" i="14"/>
  <c r="E38" i="14"/>
  <c r="G38" i="14"/>
  <c r="E39" i="14"/>
  <c r="E40" i="14"/>
  <c r="K40" i="14"/>
  <c r="G40" i="14"/>
  <c r="E41" i="14"/>
  <c r="K41" i="14"/>
  <c r="E42" i="14"/>
  <c r="G42" i="14"/>
  <c r="E43" i="14"/>
  <c r="K43" i="14"/>
  <c r="E44" i="14"/>
  <c r="G44" i="14"/>
  <c r="E45" i="14"/>
  <c r="E46" i="14"/>
  <c r="E47" i="14"/>
  <c r="G47" i="14"/>
  <c r="E48" i="14"/>
  <c r="E49" i="14"/>
  <c r="K49" i="14"/>
  <c r="E50" i="14"/>
  <c r="G50" i="14"/>
  <c r="E51" i="14"/>
  <c r="E52" i="14"/>
  <c r="E53" i="14"/>
  <c r="E54" i="14"/>
  <c r="E55" i="14"/>
  <c r="E56" i="14"/>
  <c r="G56" i="14"/>
  <c r="E57" i="14"/>
  <c r="E58" i="14"/>
  <c r="G58" i="14"/>
  <c r="E59" i="14"/>
  <c r="E60" i="14"/>
  <c r="G60" i="14"/>
  <c r="E61" i="14"/>
  <c r="E62" i="14"/>
  <c r="E63" i="14"/>
  <c r="G63" i="14"/>
  <c r="E64" i="14"/>
  <c r="E65" i="14"/>
  <c r="E66" i="14"/>
  <c r="E67" i="14"/>
  <c r="E68" i="14"/>
  <c r="G68" i="14"/>
  <c r="E69" i="14"/>
  <c r="E70" i="14"/>
  <c r="G70" i="14"/>
  <c r="E71" i="14"/>
  <c r="G71" i="14"/>
  <c r="E72" i="14"/>
  <c r="G72" i="14"/>
  <c r="E73" i="14"/>
  <c r="E74" i="14"/>
  <c r="G74" i="14"/>
  <c r="E75" i="14"/>
  <c r="K75" i="14"/>
  <c r="E76" i="14"/>
  <c r="G76" i="14"/>
  <c r="E77" i="14"/>
  <c r="E78" i="14"/>
  <c r="E79" i="14"/>
  <c r="G79" i="14"/>
  <c r="E80" i="14"/>
  <c r="E81" i="14"/>
  <c r="E82" i="14"/>
  <c r="G82" i="14"/>
  <c r="E83" i="14"/>
  <c r="E84" i="14"/>
  <c r="G84" i="14"/>
  <c r="E85" i="14"/>
  <c r="E86" i="14"/>
  <c r="G86" i="14"/>
  <c r="E87" i="14"/>
  <c r="E88" i="14"/>
  <c r="E89" i="14"/>
  <c r="E90" i="14"/>
  <c r="G90" i="14"/>
  <c r="E91" i="14"/>
  <c r="E92" i="14"/>
  <c r="G92" i="14"/>
  <c r="E93" i="14"/>
  <c r="E94" i="14"/>
  <c r="G94" i="14"/>
  <c r="E95" i="14"/>
  <c r="G95" i="14"/>
  <c r="E96" i="14"/>
  <c r="J25" i="14"/>
  <c r="J26" i="14"/>
  <c r="J40" i="14"/>
  <c r="J41" i="14"/>
  <c r="J49" i="14"/>
  <c r="J54" i="14"/>
  <c r="J64" i="14"/>
  <c r="J65" i="14"/>
  <c r="J70" i="14"/>
  <c r="J87" i="14"/>
  <c r="J88" i="14"/>
  <c r="J93" i="14"/>
  <c r="K26" i="14"/>
  <c r="K56" i="14"/>
  <c r="K60" i="14"/>
  <c r="K70" i="14"/>
  <c r="K88" i="14"/>
  <c r="K95" i="14"/>
  <c r="K96" i="14"/>
  <c r="L26" i="14"/>
  <c r="L47" i="14"/>
  <c r="L52" i="14"/>
  <c r="L58" i="14"/>
  <c r="L64" i="14"/>
  <c r="L71" i="14"/>
  <c r="L86" i="14"/>
  <c r="L87" i="14"/>
  <c r="L92" i="14"/>
  <c r="L95" i="14"/>
  <c r="N15" i="14"/>
  <c r="Q179" i="3"/>
  <c r="Q181" i="3"/>
  <c r="D97" i="14"/>
  <c r="L97" i="14"/>
  <c r="E97" i="14"/>
  <c r="D98" i="14"/>
  <c r="H98" i="14"/>
  <c r="E98" i="14"/>
  <c r="D99" i="14"/>
  <c r="E99" i="14"/>
  <c r="D100" i="14"/>
  <c r="F100" i="14"/>
  <c r="E100" i="14"/>
  <c r="K100" i="14"/>
  <c r="D101" i="14"/>
  <c r="I101" i="14"/>
  <c r="E101" i="14"/>
  <c r="D102" i="14"/>
  <c r="J102" i="14"/>
  <c r="I102" i="14"/>
  <c r="E102" i="14"/>
  <c r="D103" i="14"/>
  <c r="E103" i="14"/>
  <c r="L103" i="14"/>
  <c r="D104" i="14"/>
  <c r="I104" i="14"/>
  <c r="E104" i="14"/>
  <c r="D105" i="14"/>
  <c r="E105" i="14"/>
  <c r="D106" i="14"/>
  <c r="H106" i="14"/>
  <c r="E106" i="14"/>
  <c r="D107" i="14"/>
  <c r="E107" i="14"/>
  <c r="D108" i="14"/>
  <c r="F108" i="14"/>
  <c r="E108" i="14"/>
  <c r="K108" i="14"/>
  <c r="D109" i="14"/>
  <c r="E109" i="14"/>
  <c r="D110" i="14"/>
  <c r="E110" i="14"/>
  <c r="D111" i="14"/>
  <c r="E111" i="14"/>
  <c r="G111" i="14"/>
  <c r="D112" i="14"/>
  <c r="K112" i="14"/>
  <c r="E112" i="14"/>
  <c r="D113" i="14"/>
  <c r="L113" i="14"/>
  <c r="E113" i="14"/>
  <c r="D114" i="14"/>
  <c r="E114" i="14"/>
  <c r="D115" i="14"/>
  <c r="E115" i="14"/>
  <c r="G115" i="14"/>
  <c r="D116" i="14"/>
  <c r="F116" i="14"/>
  <c r="E116" i="14"/>
  <c r="D117" i="14"/>
  <c r="I117" i="14"/>
  <c r="E117" i="14"/>
  <c r="F98" i="14"/>
  <c r="H100" i="14"/>
  <c r="F102" i="14"/>
  <c r="H104" i="14"/>
  <c r="F106" i="14"/>
  <c r="F107" i="14"/>
  <c r="H107" i="14"/>
  <c r="H108" i="14"/>
  <c r="H115" i="14"/>
  <c r="H116" i="14"/>
  <c r="G4" i="14"/>
  <c r="G5" i="14"/>
  <c r="G6" i="14"/>
  <c r="G7" i="14"/>
  <c r="E15" i="14"/>
  <c r="C16" i="14"/>
  <c r="C15" i="14"/>
  <c r="D16" i="14"/>
  <c r="D15" i="14"/>
  <c r="D12" i="14"/>
  <c r="E16" i="14"/>
  <c r="F16" i="14"/>
  <c r="F15" i="14"/>
  <c r="G16" i="14"/>
  <c r="G15" i="14"/>
  <c r="H16" i="14"/>
  <c r="H15" i="14"/>
  <c r="I16" i="14"/>
  <c r="I15" i="14"/>
  <c r="J16" i="14"/>
  <c r="J15" i="14"/>
  <c r="K16" i="14"/>
  <c r="K15" i="14"/>
  <c r="L16" i="14"/>
  <c r="L15" i="14"/>
  <c r="M16" i="14"/>
  <c r="M15" i="14"/>
  <c r="N16" i="14"/>
  <c r="O16" i="14"/>
  <c r="O15" i="14"/>
  <c r="P16" i="14"/>
  <c r="P15" i="14"/>
  <c r="P12" i="14"/>
  <c r="Q16" i="14"/>
  <c r="Q15" i="14"/>
  <c r="G97" i="14"/>
  <c r="I97" i="14"/>
  <c r="J98" i="14"/>
  <c r="G99" i="14"/>
  <c r="G100" i="14"/>
  <c r="J100" i="14"/>
  <c r="G101" i="14"/>
  <c r="G102" i="14"/>
  <c r="K102" i="14"/>
  <c r="G103" i="14"/>
  <c r="I103" i="14"/>
  <c r="G104" i="14"/>
  <c r="J104" i="14"/>
  <c r="K104" i="14"/>
  <c r="I105" i="14"/>
  <c r="I107" i="14"/>
  <c r="G108" i="14"/>
  <c r="J108" i="14"/>
  <c r="G109" i="14"/>
  <c r="G110" i="14"/>
  <c r="I111" i="14"/>
  <c r="L111" i="14"/>
  <c r="G112" i="14"/>
  <c r="G113" i="14"/>
  <c r="I113" i="14"/>
  <c r="G114" i="14"/>
  <c r="I115" i="14"/>
  <c r="G116" i="14"/>
  <c r="J116" i="14"/>
  <c r="K116" i="14"/>
  <c r="G117" i="14"/>
  <c r="D118" i="14"/>
  <c r="E118" i="14"/>
  <c r="D119" i="14"/>
  <c r="H119" i="14"/>
  <c r="E119" i="14"/>
  <c r="G119" i="14"/>
  <c r="L119" i="14"/>
  <c r="D120" i="14"/>
  <c r="E120" i="14"/>
  <c r="D121" i="14"/>
  <c r="H121" i="14"/>
  <c r="E121" i="14"/>
  <c r="F121" i="14"/>
  <c r="I121" i="14"/>
  <c r="J121" i="14"/>
  <c r="D122" i="14"/>
  <c r="I122" i="14"/>
  <c r="E122" i="14"/>
  <c r="K122" i="14"/>
  <c r="L122" i="14"/>
  <c r="F122" i="14"/>
  <c r="G122" i="14"/>
  <c r="H122" i="14"/>
  <c r="J122" i="14"/>
  <c r="D123" i="14"/>
  <c r="E123" i="14"/>
  <c r="G123" i="14"/>
  <c r="D124" i="14"/>
  <c r="E124" i="14"/>
  <c r="D125" i="14"/>
  <c r="E125" i="14"/>
  <c r="H125" i="14"/>
  <c r="J125" i="14"/>
  <c r="D126" i="14"/>
  <c r="F126" i="14"/>
  <c r="I126" i="14"/>
  <c r="E126" i="14"/>
  <c r="L126" i="14"/>
  <c r="J126" i="14"/>
  <c r="D127" i="14"/>
  <c r="H127" i="14"/>
  <c r="E127" i="14"/>
  <c r="K127" i="14"/>
  <c r="D128" i="14"/>
  <c r="L128" i="14"/>
  <c r="E128" i="14"/>
  <c r="D129" i="14"/>
  <c r="E129" i="14"/>
  <c r="F129" i="14"/>
  <c r="J129" i="14"/>
  <c r="D130" i="14"/>
  <c r="F130" i="14"/>
  <c r="I130" i="14"/>
  <c r="E130" i="14"/>
  <c r="G130" i="14"/>
  <c r="J130" i="14"/>
  <c r="D131" i="14"/>
  <c r="E131" i="14"/>
  <c r="G131" i="14"/>
  <c r="D132" i="14"/>
  <c r="E132" i="14"/>
  <c r="D133" i="14"/>
  <c r="E133" i="14"/>
  <c r="F133" i="14"/>
  <c r="H133" i="14"/>
  <c r="I133" i="14"/>
  <c r="J133" i="14"/>
  <c r="D134" i="14"/>
  <c r="I134" i="14"/>
  <c r="E134" i="14"/>
  <c r="F134" i="14"/>
  <c r="G134" i="14"/>
  <c r="J134" i="14"/>
  <c r="K134" i="14"/>
  <c r="L134" i="14"/>
  <c r="D135" i="14"/>
  <c r="H135" i="14"/>
  <c r="E135" i="14"/>
  <c r="G135" i="14"/>
  <c r="K135" i="14"/>
  <c r="L135" i="14"/>
  <c r="D136" i="14"/>
  <c r="H136" i="14"/>
  <c r="E136" i="14"/>
  <c r="L136" i="14"/>
  <c r="D137" i="14"/>
  <c r="H137" i="14"/>
  <c r="E137" i="14"/>
  <c r="F137" i="14"/>
  <c r="I137" i="14"/>
  <c r="J137" i="14"/>
  <c r="D138" i="14"/>
  <c r="E138" i="14"/>
  <c r="F138" i="14"/>
  <c r="H138" i="14"/>
  <c r="I138" i="14"/>
  <c r="J138" i="14"/>
  <c r="D139" i="14"/>
  <c r="E139" i="14"/>
  <c r="G139" i="14"/>
  <c r="D140" i="14"/>
  <c r="E140" i="14"/>
  <c r="D141" i="14"/>
  <c r="H141" i="14"/>
  <c r="E141" i="14"/>
  <c r="D142" i="14"/>
  <c r="F142" i="14"/>
  <c r="I142" i="14"/>
  <c r="E142" i="14"/>
  <c r="J142" i="14"/>
  <c r="D143" i="14"/>
  <c r="H143" i="14"/>
  <c r="E143" i="14"/>
  <c r="D144" i="14"/>
  <c r="H144" i="14"/>
  <c r="E144" i="14"/>
  <c r="L144" i="14"/>
  <c r="D145" i="14"/>
  <c r="E145" i="14"/>
  <c r="D146" i="14"/>
  <c r="L146" i="14"/>
  <c r="E146" i="14"/>
  <c r="G146" i="14"/>
  <c r="F146" i="14"/>
  <c r="I146" i="14"/>
  <c r="K146" i="14"/>
  <c r="D147" i="14"/>
  <c r="E147" i="14"/>
  <c r="G147" i="14"/>
  <c r="D148" i="14"/>
  <c r="E148" i="14"/>
  <c r="D149" i="14"/>
  <c r="E149" i="14"/>
  <c r="F149" i="14"/>
  <c r="D150" i="14"/>
  <c r="I150" i="14"/>
  <c r="E150" i="14"/>
  <c r="G150" i="14"/>
  <c r="J150" i="14"/>
  <c r="K150" i="14"/>
  <c r="L150" i="14"/>
  <c r="D151" i="14"/>
  <c r="H151" i="14"/>
  <c r="E151" i="14"/>
  <c r="G151" i="14"/>
  <c r="K151" i="14"/>
  <c r="D152" i="14"/>
  <c r="H152" i="14"/>
  <c r="E152" i="14"/>
  <c r="L152" i="14"/>
  <c r="D153" i="14"/>
  <c r="H153" i="14"/>
  <c r="E153" i="14"/>
  <c r="F153" i="14"/>
  <c r="I153" i="14"/>
  <c r="J153" i="14"/>
  <c r="D154" i="14"/>
  <c r="I154" i="14"/>
  <c r="E154" i="14"/>
  <c r="L154" i="14"/>
  <c r="F154" i="14"/>
  <c r="H154" i="14"/>
  <c r="J154" i="14"/>
  <c r="K154" i="14"/>
  <c r="D155" i="14"/>
  <c r="E155" i="14"/>
  <c r="G155" i="14"/>
  <c r="D156" i="14"/>
  <c r="E156" i="14"/>
  <c r="D157" i="14"/>
  <c r="H157" i="14"/>
  <c r="E157" i="14"/>
  <c r="F157" i="14"/>
  <c r="J157" i="14"/>
  <c r="D158" i="14"/>
  <c r="I158" i="14"/>
  <c r="E158" i="14"/>
  <c r="K158" i="14"/>
  <c r="F158" i="14"/>
  <c r="G158" i="14"/>
  <c r="J158" i="14"/>
  <c r="L158" i="14"/>
  <c r="D159" i="14"/>
  <c r="H159" i="14"/>
  <c r="E159" i="14"/>
  <c r="G159" i="14"/>
  <c r="K159" i="14"/>
  <c r="D160" i="14"/>
  <c r="H160" i="14"/>
  <c r="E160" i="14"/>
  <c r="L160" i="14"/>
  <c r="D161" i="14"/>
  <c r="E161" i="14"/>
  <c r="F161" i="14"/>
  <c r="D162" i="14"/>
  <c r="E162" i="14"/>
  <c r="L162" i="14"/>
  <c r="G162" i="14"/>
  <c r="H162" i="14"/>
  <c r="K162" i="14"/>
  <c r="D163" i="14"/>
  <c r="E163" i="14"/>
  <c r="G163" i="14"/>
  <c r="D164" i="14"/>
  <c r="E164" i="14"/>
  <c r="D165" i="14"/>
  <c r="H165" i="14"/>
  <c r="E165" i="14"/>
  <c r="F165" i="14"/>
  <c r="I165" i="14"/>
  <c r="J165" i="14"/>
  <c r="D166" i="14"/>
  <c r="I166" i="14"/>
  <c r="E166" i="14"/>
  <c r="G166" i="14"/>
  <c r="K166" i="14"/>
  <c r="D167" i="14"/>
  <c r="H167" i="14"/>
  <c r="E167" i="14"/>
  <c r="G167" i="14"/>
  <c r="D168" i="14"/>
  <c r="H168" i="14"/>
  <c r="E168" i="14"/>
  <c r="L168" i="14"/>
  <c r="D169" i="14"/>
  <c r="F169" i="14"/>
  <c r="E169" i="14"/>
  <c r="D170" i="14"/>
  <c r="F170" i="14"/>
  <c r="E170" i="14"/>
  <c r="L170" i="14"/>
  <c r="H170" i="14"/>
  <c r="J170" i="14"/>
  <c r="D171" i="14"/>
  <c r="E171" i="14"/>
  <c r="G171" i="14"/>
  <c r="D172" i="14"/>
  <c r="E172" i="14"/>
  <c r="D173" i="14"/>
  <c r="E173" i="14"/>
  <c r="F173" i="14"/>
  <c r="H173" i="14"/>
  <c r="I173" i="14"/>
  <c r="J173" i="14"/>
  <c r="D174" i="14"/>
  <c r="I174" i="14"/>
  <c r="E174" i="14"/>
  <c r="F174" i="14"/>
  <c r="G174" i="14"/>
  <c r="J174" i="14"/>
  <c r="K174" i="14"/>
  <c r="L174" i="14"/>
  <c r="D175" i="14"/>
  <c r="H175" i="14"/>
  <c r="E175" i="14"/>
  <c r="G175" i="14"/>
  <c r="K175" i="14"/>
  <c r="D176" i="14"/>
  <c r="H176" i="14"/>
  <c r="E176" i="14"/>
  <c r="D177" i="14"/>
  <c r="H177" i="14"/>
  <c r="E177" i="14"/>
  <c r="F177" i="14"/>
  <c r="I177" i="14"/>
  <c r="J177" i="14"/>
  <c r="D178" i="14"/>
  <c r="F178" i="14"/>
  <c r="E178" i="14"/>
  <c r="L178" i="14"/>
  <c r="G178" i="14"/>
  <c r="H178" i="14"/>
  <c r="I178" i="14"/>
  <c r="J178" i="14"/>
  <c r="K178" i="14"/>
  <c r="D179" i="14"/>
  <c r="E179" i="14"/>
  <c r="G179" i="14"/>
  <c r="D180" i="14"/>
  <c r="E180" i="14"/>
  <c r="D181" i="14"/>
  <c r="E181" i="14"/>
  <c r="I181" i="14"/>
  <c r="D182" i="14"/>
  <c r="E182" i="14"/>
  <c r="D183" i="14"/>
  <c r="H183" i="14"/>
  <c r="E183" i="14"/>
  <c r="D184" i="14"/>
  <c r="J184" i="14"/>
  <c r="E184" i="14"/>
  <c r="H184" i="14"/>
  <c r="D185" i="14"/>
  <c r="H185" i="14"/>
  <c r="E185" i="14"/>
  <c r="J185" i="14"/>
  <c r="D186" i="14"/>
  <c r="I186" i="14"/>
  <c r="E186" i="14"/>
  <c r="K186" i="14"/>
  <c r="L186" i="14"/>
  <c r="F186" i="14"/>
  <c r="H186" i="14"/>
  <c r="J186" i="14"/>
  <c r="D187" i="14"/>
  <c r="E187" i="14"/>
  <c r="D188" i="14"/>
  <c r="I188" i="14"/>
  <c r="F188" i="14"/>
  <c r="E188" i="14"/>
  <c r="K188" i="14"/>
  <c r="H188" i="14"/>
  <c r="J188" i="14"/>
  <c r="D189" i="14"/>
  <c r="E189" i="14"/>
  <c r="F189" i="14"/>
  <c r="H189" i="14"/>
  <c r="K189" i="14"/>
  <c r="D190" i="14"/>
  <c r="J190" i="14"/>
  <c r="H190" i="14"/>
  <c r="E190" i="14"/>
  <c r="L190" i="14"/>
  <c r="F190" i="14"/>
  <c r="I190" i="14"/>
  <c r="K190" i="14"/>
  <c r="D191" i="14"/>
  <c r="H191" i="14"/>
  <c r="E191" i="14"/>
  <c r="G191" i="14"/>
  <c r="D192" i="14"/>
  <c r="E192" i="14"/>
  <c r="L192" i="14"/>
  <c r="F192" i="14"/>
  <c r="G192" i="14"/>
  <c r="K192" i="14"/>
  <c r="D193" i="14"/>
  <c r="J193" i="14"/>
  <c r="E193" i="14"/>
  <c r="K193" i="14"/>
  <c r="F193" i="14"/>
  <c r="H193" i="14"/>
  <c r="I193" i="14"/>
  <c r="D194" i="14"/>
  <c r="E194" i="14"/>
  <c r="G194" i="14"/>
  <c r="D195" i="14"/>
  <c r="F195" i="14"/>
  <c r="E195" i="14"/>
  <c r="K195" i="14"/>
  <c r="I195" i="14"/>
  <c r="D196" i="14"/>
  <c r="F196" i="14"/>
  <c r="E196" i="14"/>
  <c r="L196" i="14"/>
  <c r="H196" i="14"/>
  <c r="I196" i="14"/>
  <c r="J196" i="14"/>
  <c r="D197" i="14"/>
  <c r="J197" i="14"/>
  <c r="E197" i="14"/>
  <c r="F197" i="14"/>
  <c r="G197" i="14"/>
  <c r="H197" i="14"/>
  <c r="I197" i="14"/>
  <c r="K197" i="14"/>
  <c r="L197" i="14"/>
  <c r="D198" i="14"/>
  <c r="F198" i="14"/>
  <c r="E198" i="14"/>
  <c r="K198" i="14"/>
  <c r="G198" i="14"/>
  <c r="D199" i="14"/>
  <c r="E199" i="14"/>
  <c r="G199" i="14"/>
  <c r="H199" i="14"/>
  <c r="D200" i="14"/>
  <c r="I200" i="14"/>
  <c r="H200" i="14"/>
  <c r="E200" i="14"/>
  <c r="G200" i="14"/>
  <c r="K200" i="14"/>
  <c r="L200" i="14"/>
  <c r="D201" i="14"/>
  <c r="E201" i="14"/>
  <c r="G201" i="14"/>
  <c r="D202" i="14"/>
  <c r="H202" i="14"/>
  <c r="J202" i="14"/>
  <c r="E202" i="14"/>
  <c r="L202" i="14"/>
  <c r="D203" i="14"/>
  <c r="E203" i="14"/>
  <c r="D204" i="14"/>
  <c r="H204" i="14"/>
  <c r="E204" i="14"/>
  <c r="F204" i="14"/>
  <c r="I204" i="14"/>
  <c r="J204" i="14"/>
  <c r="D205" i="14"/>
  <c r="J205" i="14"/>
  <c r="E205" i="14"/>
  <c r="G205" i="14"/>
  <c r="K205" i="14"/>
  <c r="L205" i="14"/>
  <c r="D206" i="14"/>
  <c r="L206" i="14"/>
  <c r="E206" i="14"/>
  <c r="G206" i="14"/>
  <c r="D207" i="14"/>
  <c r="E207" i="14"/>
  <c r="F207" i="14"/>
  <c r="H207" i="14"/>
  <c r="I207" i="14"/>
  <c r="J207" i="14"/>
  <c r="D208" i="14"/>
  <c r="H208" i="14"/>
  <c r="E208" i="14"/>
  <c r="L208" i="14"/>
  <c r="F208" i="14"/>
  <c r="G208" i="14"/>
  <c r="I208" i="14"/>
  <c r="J208" i="14"/>
  <c r="K208" i="14"/>
  <c r="D209" i="14"/>
  <c r="I209" i="14"/>
  <c r="E209" i="14"/>
  <c r="K209" i="14"/>
  <c r="G209" i="14"/>
  <c r="D210" i="14"/>
  <c r="J210" i="14"/>
  <c r="E210" i="14"/>
  <c r="H210" i="14"/>
  <c r="L210" i="14"/>
  <c r="D211" i="14"/>
  <c r="F211" i="14"/>
  <c r="E211" i="14"/>
  <c r="I211" i="14"/>
  <c r="D212" i="14"/>
  <c r="J212" i="14"/>
  <c r="E212" i="14"/>
  <c r="L212" i="14"/>
  <c r="F212" i="14"/>
  <c r="H212" i="14"/>
  <c r="I212" i="14"/>
  <c r="D213" i="14"/>
  <c r="E213" i="14"/>
  <c r="G213" i="14"/>
  <c r="F213" i="14"/>
  <c r="H213" i="14"/>
  <c r="D214" i="14"/>
  <c r="E214" i="14"/>
  <c r="G214" i="14"/>
  <c r="D215" i="14"/>
  <c r="E215" i="14"/>
  <c r="I215" i="14"/>
  <c r="D216" i="14"/>
  <c r="I216" i="14"/>
  <c r="E216" i="14"/>
  <c r="L216" i="14"/>
  <c r="D217" i="14"/>
  <c r="E217" i="14"/>
  <c r="D218" i="14"/>
  <c r="J218" i="14"/>
  <c r="E218" i="14"/>
  <c r="H218" i="14"/>
  <c r="D219" i="14"/>
  <c r="F219" i="14"/>
  <c r="E219" i="14"/>
  <c r="K219" i="14"/>
  <c r="I219" i="14"/>
  <c r="D220" i="14"/>
  <c r="E220" i="14"/>
  <c r="H220" i="14"/>
  <c r="J220" i="14"/>
  <c r="D221" i="14"/>
  <c r="E221" i="14"/>
  <c r="G221" i="14"/>
  <c r="D222" i="14"/>
  <c r="L222" i="14"/>
  <c r="E222" i="14"/>
  <c r="K222" i="14"/>
  <c r="G222" i="14"/>
  <c r="D223" i="14"/>
  <c r="E223" i="14"/>
  <c r="F223" i="14"/>
  <c r="H223" i="14"/>
  <c r="I223" i="14"/>
  <c r="J223" i="14"/>
  <c r="D224" i="14"/>
  <c r="H224" i="14"/>
  <c r="E224" i="14"/>
  <c r="L224" i="14"/>
  <c r="F224" i="14"/>
  <c r="G224" i="14"/>
  <c r="I224" i="14"/>
  <c r="J224" i="14"/>
  <c r="K224" i="14"/>
  <c r="D225" i="14"/>
  <c r="E225" i="14"/>
  <c r="G225" i="14"/>
  <c r="D226" i="14"/>
  <c r="J226" i="14"/>
  <c r="E226" i="14"/>
  <c r="H226" i="14"/>
  <c r="L226" i="14"/>
  <c r="D227" i="14"/>
  <c r="I227" i="14"/>
  <c r="F227" i="14"/>
  <c r="E227" i="14"/>
  <c r="K227" i="14"/>
  <c r="D228" i="14"/>
  <c r="J228" i="14"/>
  <c r="E228" i="14"/>
  <c r="L228" i="14"/>
  <c r="F228" i="14"/>
  <c r="H228" i="14"/>
  <c r="I228" i="14"/>
  <c r="D229" i="14"/>
  <c r="E229" i="14"/>
  <c r="F229" i="14"/>
  <c r="G229" i="14"/>
  <c r="H229" i="14"/>
  <c r="L229" i="14"/>
  <c r="D230" i="14"/>
  <c r="E230" i="14"/>
  <c r="L230" i="14"/>
  <c r="G230" i="14"/>
  <c r="D231" i="14"/>
  <c r="E231" i="14"/>
  <c r="D232" i="14"/>
  <c r="H232" i="14"/>
  <c r="E232" i="14"/>
  <c r="G232" i="14"/>
  <c r="I232" i="14"/>
  <c r="K232" i="14"/>
  <c r="L232" i="14"/>
  <c r="D233" i="14"/>
  <c r="E233" i="14"/>
  <c r="G233" i="14"/>
  <c r="D234" i="14"/>
  <c r="H234" i="14"/>
  <c r="J234" i="14"/>
  <c r="E234" i="14"/>
  <c r="L234" i="14"/>
  <c r="D235" i="14"/>
  <c r="E235" i="14"/>
  <c r="K235" i="14"/>
  <c r="D236" i="14"/>
  <c r="H236" i="14"/>
  <c r="E236" i="14"/>
  <c r="F236" i="14"/>
  <c r="I236" i="14"/>
  <c r="J236" i="14"/>
  <c r="D237" i="14"/>
  <c r="I237" i="14"/>
  <c r="E237" i="14"/>
  <c r="G237" i="14"/>
  <c r="L237" i="14"/>
  <c r="D238" i="14"/>
  <c r="E238" i="14"/>
  <c r="G238" i="14"/>
  <c r="D239" i="14"/>
  <c r="F239" i="14"/>
  <c r="E239" i="14"/>
  <c r="H239" i="14"/>
  <c r="I239" i="14"/>
  <c r="J239" i="14"/>
  <c r="D240" i="14"/>
  <c r="E240" i="14"/>
  <c r="G240" i="14"/>
  <c r="D241" i="14"/>
  <c r="I241" i="14"/>
  <c r="E241" i="14"/>
  <c r="J241" i="14"/>
  <c r="K241" i="14"/>
  <c r="D242" i="14"/>
  <c r="J242" i="14"/>
  <c r="E242" i="14"/>
  <c r="L242" i="14"/>
  <c r="H242" i="14"/>
  <c r="D243" i="14"/>
  <c r="I243" i="14"/>
  <c r="F243" i="14"/>
  <c r="E243" i="14"/>
  <c r="K243" i="14"/>
  <c r="D244" i="14"/>
  <c r="E244" i="14"/>
  <c r="L244" i="14"/>
  <c r="F244" i="14"/>
  <c r="H244" i="14"/>
  <c r="I244" i="14"/>
  <c r="J244" i="14"/>
  <c r="D245" i="14"/>
  <c r="I245" i="14"/>
  <c r="E245" i="14"/>
  <c r="H245" i="14"/>
  <c r="D246" i="14"/>
  <c r="E246" i="14"/>
  <c r="G246" i="14"/>
  <c r="D247" i="14"/>
  <c r="E247" i="14"/>
  <c r="F247" i="14"/>
  <c r="H247" i="14"/>
  <c r="I247" i="14"/>
  <c r="J247" i="14"/>
  <c r="D248" i="14"/>
  <c r="H248" i="14"/>
  <c r="E248" i="14"/>
  <c r="F248" i="14"/>
  <c r="G248" i="14"/>
  <c r="I248" i="14"/>
  <c r="J248" i="14"/>
  <c r="K248" i="14"/>
  <c r="L248" i="14"/>
  <c r="D249" i="14"/>
  <c r="E249" i="14"/>
  <c r="D250" i="14"/>
  <c r="H250" i="14"/>
  <c r="E250" i="14"/>
  <c r="D251" i="14"/>
  <c r="I251" i="14"/>
  <c r="F251" i="14"/>
  <c r="E251" i="14"/>
  <c r="D252" i="14"/>
  <c r="F252" i="14"/>
  <c r="E252" i="14"/>
  <c r="H252" i="14"/>
  <c r="I252" i="14"/>
  <c r="J252" i="14"/>
  <c r="D253" i="14"/>
  <c r="E253" i="14"/>
  <c r="G253" i="14"/>
  <c r="D254" i="14"/>
  <c r="H254" i="14"/>
  <c r="E254" i="14"/>
  <c r="G254" i="14"/>
  <c r="D255" i="14"/>
  <c r="F255" i="14"/>
  <c r="E255" i="14"/>
  <c r="D256" i="14"/>
  <c r="E256" i="14"/>
  <c r="F256" i="14"/>
  <c r="G256" i="14"/>
  <c r="I256" i="14"/>
  <c r="D257" i="14"/>
  <c r="I257" i="14"/>
  <c r="E257" i="14"/>
  <c r="G257" i="14"/>
  <c r="J257" i="14"/>
  <c r="D258" i="14"/>
  <c r="H258" i="14"/>
  <c r="E258" i="14"/>
  <c r="D259" i="14"/>
  <c r="I259" i="14"/>
  <c r="E259" i="14"/>
  <c r="L259" i="14"/>
  <c r="D260" i="14"/>
  <c r="J260" i="14"/>
  <c r="E260" i="14"/>
  <c r="F260" i="14"/>
  <c r="H260" i="14"/>
  <c r="I260" i="14"/>
  <c r="D261" i="14"/>
  <c r="I261" i="14"/>
  <c r="E261" i="14"/>
  <c r="G261" i="14"/>
  <c r="H261" i="14"/>
  <c r="K261" i="14"/>
  <c r="L261" i="14"/>
  <c r="D262" i="14"/>
  <c r="E262" i="14"/>
  <c r="H262" i="14"/>
  <c r="D263" i="14"/>
  <c r="E263" i="14"/>
  <c r="F263" i="14"/>
  <c r="J263" i="14"/>
  <c r="D264" i="14"/>
  <c r="H264" i="14"/>
  <c r="E264" i="14"/>
  <c r="L264" i="14"/>
  <c r="F264" i="14"/>
  <c r="G264" i="14"/>
  <c r="I264" i="14"/>
  <c r="J264" i="14"/>
  <c r="K264" i="14"/>
  <c r="D265" i="14"/>
  <c r="J265" i="14"/>
  <c r="E265" i="14"/>
  <c r="G265" i="14"/>
  <c r="D266" i="14"/>
  <c r="E266" i="14"/>
  <c r="H266" i="14"/>
  <c r="K266" i="14"/>
  <c r="L266" i="14"/>
  <c r="D267" i="14"/>
  <c r="E267" i="14"/>
  <c r="D268" i="14"/>
  <c r="F268" i="14"/>
  <c r="E268" i="14"/>
  <c r="G268" i="14"/>
  <c r="H268" i="14"/>
  <c r="I268" i="14"/>
  <c r="J268" i="14"/>
  <c r="D269" i="14"/>
  <c r="I269" i="14"/>
  <c r="E269" i="14"/>
  <c r="K269" i="14"/>
  <c r="G269" i="14"/>
  <c r="H269" i="14"/>
  <c r="L269" i="14"/>
  <c r="D270" i="14"/>
  <c r="I270" i="14"/>
  <c r="E270" i="14"/>
  <c r="G270" i="14"/>
  <c r="H270" i="14"/>
  <c r="D271" i="14"/>
  <c r="J271" i="14"/>
  <c r="E271" i="14"/>
  <c r="F271" i="14"/>
  <c r="D272" i="14"/>
  <c r="H272" i="14"/>
  <c r="E272" i="14"/>
  <c r="F272" i="14"/>
  <c r="I272" i="14"/>
  <c r="J272" i="14"/>
  <c r="D273" i="14"/>
  <c r="E273" i="14"/>
  <c r="D274" i="14"/>
  <c r="H274" i="14"/>
  <c r="E274" i="14"/>
  <c r="D275" i="14"/>
  <c r="E275" i="14"/>
  <c r="D276" i="14"/>
  <c r="E276" i="14"/>
  <c r="H276" i="14"/>
  <c r="D277" i="14"/>
  <c r="F277" i="14"/>
  <c r="H277" i="14"/>
  <c r="E277" i="14"/>
  <c r="K277" i="14"/>
  <c r="D278" i="14"/>
  <c r="E278" i="14"/>
  <c r="D279" i="14"/>
  <c r="H279" i="14"/>
  <c r="E279" i="14"/>
  <c r="J279" i="14"/>
  <c r="D280" i="14"/>
  <c r="H280" i="14"/>
  <c r="E280" i="14"/>
  <c r="I280" i="14"/>
  <c r="D281" i="14"/>
  <c r="H281" i="14"/>
  <c r="E281" i="14"/>
  <c r="L281" i="14"/>
  <c r="D282" i="14"/>
  <c r="J282" i="14"/>
  <c r="E282" i="14"/>
  <c r="D283" i="14"/>
  <c r="H283" i="14"/>
  <c r="E283" i="14"/>
  <c r="I283" i="14"/>
  <c r="D284" i="14"/>
  <c r="E284" i="14"/>
  <c r="L284" i="14"/>
  <c r="D285" i="14"/>
  <c r="E285" i="14"/>
  <c r="G285" i="14"/>
  <c r="D286" i="14"/>
  <c r="F286" i="14"/>
  <c r="E286" i="14"/>
  <c r="K286" i="14"/>
  <c r="H286" i="14"/>
  <c r="I286" i="14"/>
  <c r="D287" i="14"/>
  <c r="E287" i="14"/>
  <c r="H287" i="14"/>
  <c r="J287" i="14"/>
  <c r="K287" i="14"/>
  <c r="D288" i="14"/>
  <c r="H288" i="14"/>
  <c r="E288" i="14"/>
  <c r="G288" i="14"/>
  <c r="I288" i="14"/>
  <c r="D289" i="14"/>
  <c r="E289" i="14"/>
  <c r="G289" i="14"/>
  <c r="H289" i="14"/>
  <c r="D290" i="14"/>
  <c r="E290" i="14"/>
  <c r="K290" i="14"/>
  <c r="L290" i="14"/>
  <c r="D291" i="14"/>
  <c r="H291" i="14"/>
  <c r="E291" i="14"/>
  <c r="K291" i="14"/>
  <c r="D292" i="14"/>
  <c r="E292" i="14"/>
  <c r="D293" i="14"/>
  <c r="J293" i="14"/>
  <c r="E293" i="14"/>
  <c r="G293" i="14"/>
  <c r="H293" i="14"/>
  <c r="D294" i="14"/>
  <c r="E294" i="14"/>
  <c r="G294" i="14"/>
  <c r="D295" i="14"/>
  <c r="H295" i="14"/>
  <c r="E295" i="14"/>
  <c r="F295" i="14"/>
  <c r="I295" i="14"/>
  <c r="J295" i="14"/>
  <c r="D296" i="14"/>
  <c r="J296" i="14"/>
  <c r="E296" i="14"/>
  <c r="G296" i="14"/>
  <c r="D297" i="14"/>
  <c r="H297" i="14"/>
  <c r="E297" i="14"/>
  <c r="D298" i="14"/>
  <c r="J298" i="14"/>
  <c r="E298" i="14"/>
  <c r="D299" i="14"/>
  <c r="H299" i="14"/>
  <c r="E299" i="14"/>
  <c r="F299" i="14"/>
  <c r="G299" i="14"/>
  <c r="D300" i="14"/>
  <c r="E300" i="14"/>
  <c r="G300" i="14"/>
  <c r="I300" i="14"/>
  <c r="K300" i="14"/>
  <c r="D301" i="14"/>
  <c r="J301" i="14"/>
  <c r="E301" i="14"/>
  <c r="K301" i="14"/>
  <c r="F301" i="14"/>
  <c r="G301" i="14"/>
  <c r="I301" i="14"/>
  <c r="L301" i="14"/>
  <c r="D302" i="14"/>
  <c r="F302" i="14"/>
  <c r="E302" i="14"/>
  <c r="L302" i="14"/>
  <c r="H302" i="14"/>
  <c r="I302" i="14"/>
  <c r="J302" i="14"/>
  <c r="D303" i="14"/>
  <c r="E303" i="14"/>
  <c r="F303" i="14"/>
  <c r="H303" i="14"/>
  <c r="I303" i="14"/>
  <c r="J303" i="14"/>
  <c r="D304" i="14"/>
  <c r="E304" i="14"/>
  <c r="L304" i="14"/>
  <c r="I304" i="14"/>
  <c r="J304" i="14"/>
  <c r="D305" i="14"/>
  <c r="H305" i="14"/>
  <c r="E305" i="14"/>
  <c r="L305" i="14"/>
  <c r="G305" i="14"/>
  <c r="K305" i="14"/>
  <c r="D306" i="14"/>
  <c r="J306" i="14"/>
  <c r="E306" i="14"/>
  <c r="I306" i="14"/>
  <c r="D307" i="14"/>
  <c r="E307" i="14"/>
  <c r="G307" i="14"/>
  <c r="I307" i="14"/>
  <c r="D308" i="14"/>
  <c r="I308" i="14"/>
  <c r="E308" i="14"/>
  <c r="F308" i="14"/>
  <c r="H308" i="14"/>
  <c r="J308" i="14"/>
  <c r="D309" i="14"/>
  <c r="J309" i="14"/>
  <c r="E309" i="14"/>
  <c r="F309" i="14"/>
  <c r="D310" i="14"/>
  <c r="F310" i="14"/>
  <c r="E310" i="14"/>
  <c r="L310" i="14"/>
  <c r="G310" i="14"/>
  <c r="H310" i="14"/>
  <c r="I310" i="14"/>
  <c r="J310" i="14"/>
  <c r="D311" i="14"/>
  <c r="F311" i="14"/>
  <c r="E311" i="14"/>
  <c r="H311" i="14"/>
  <c r="I311" i="14"/>
  <c r="J311" i="14"/>
  <c r="K311" i="14"/>
  <c r="D312" i="14"/>
  <c r="H312" i="14"/>
  <c r="E312" i="14"/>
  <c r="F312" i="14"/>
  <c r="I312" i="14"/>
  <c r="J312" i="14"/>
  <c r="D313" i="14"/>
  <c r="J313" i="14"/>
  <c r="E313" i="14"/>
  <c r="K313" i="14"/>
  <c r="G313" i="14"/>
  <c r="H313" i="14"/>
  <c r="L313" i="14"/>
  <c r="D314" i="14"/>
  <c r="E314" i="14"/>
  <c r="H314" i="14"/>
  <c r="D315" i="14"/>
  <c r="E315" i="14"/>
  <c r="G315" i="14"/>
  <c r="D316" i="14"/>
  <c r="E316" i="14"/>
  <c r="I316" i="14"/>
  <c r="D317" i="14"/>
  <c r="E317" i="14"/>
  <c r="D318" i="14"/>
  <c r="E318" i="14"/>
  <c r="G318" i="14"/>
  <c r="D319" i="14"/>
  <c r="E319" i="14"/>
  <c r="K319" i="14"/>
  <c r="I319" i="14"/>
  <c r="D320" i="14"/>
  <c r="E320" i="14"/>
  <c r="G320" i="14"/>
  <c r="D321" i="14"/>
  <c r="E321" i="14"/>
  <c r="G321" i="14"/>
  <c r="D322" i="14"/>
  <c r="E322" i="14"/>
  <c r="D323" i="14"/>
  <c r="I323" i="14"/>
  <c r="E323" i="14"/>
  <c r="G323" i="14"/>
  <c r="D324" i="14"/>
  <c r="E324" i="14"/>
  <c r="F324" i="14"/>
  <c r="I324" i="14"/>
  <c r="K324" i="14"/>
  <c r="D325" i="14"/>
  <c r="H325" i="14"/>
  <c r="I325" i="14"/>
  <c r="E325" i="14"/>
  <c r="G325" i="14"/>
  <c r="L325" i="14"/>
  <c r="D326" i="14"/>
  <c r="F326" i="14"/>
  <c r="E326" i="14"/>
  <c r="K326" i="14"/>
  <c r="G326" i="14"/>
  <c r="H326" i="14"/>
  <c r="D327" i="14"/>
  <c r="F327" i="14"/>
  <c r="E327" i="14"/>
  <c r="H327" i="14"/>
  <c r="I327" i="14"/>
  <c r="J327" i="14"/>
  <c r="K327" i="14"/>
  <c r="D328" i="14"/>
  <c r="H328" i="14"/>
  <c r="E328" i="14"/>
  <c r="I328" i="14"/>
  <c r="D329" i="14"/>
  <c r="E329" i="14"/>
  <c r="G329" i="14"/>
  <c r="D330" i="14"/>
  <c r="H330" i="14"/>
  <c r="J330" i="14"/>
  <c r="E330" i="14"/>
  <c r="L330" i="14"/>
  <c r="F330" i="14"/>
  <c r="G330" i="14"/>
  <c r="I330" i="14"/>
  <c r="K330" i="14"/>
  <c r="D331" i="14"/>
  <c r="E331" i="14"/>
  <c r="K331" i="14"/>
  <c r="J331" i="14"/>
  <c r="D332" i="14"/>
  <c r="H332" i="14"/>
  <c r="E332" i="14"/>
  <c r="K332" i="14"/>
  <c r="F332" i="14"/>
  <c r="G332" i="14"/>
  <c r="I332" i="14"/>
  <c r="J332" i="14"/>
  <c r="D333" i="14"/>
  <c r="J333" i="14"/>
  <c r="E333" i="14"/>
  <c r="G333" i="14"/>
  <c r="D334" i="14"/>
  <c r="H334" i="14"/>
  <c r="E334" i="14"/>
  <c r="G334" i="14"/>
  <c r="D335" i="14"/>
  <c r="L335" i="14"/>
  <c r="E335" i="14"/>
  <c r="G335" i="14"/>
  <c r="F335" i="14"/>
  <c r="H335" i="14"/>
  <c r="K335" i="14"/>
  <c r="D336" i="14"/>
  <c r="H336" i="14"/>
  <c r="E336" i="14"/>
  <c r="F336" i="14"/>
  <c r="I336" i="14"/>
  <c r="J336" i="14"/>
  <c r="D337" i="14"/>
  <c r="E337" i="14"/>
  <c r="D338" i="14"/>
  <c r="J338" i="14"/>
  <c r="E338" i="14"/>
  <c r="L338" i="14"/>
  <c r="G338" i="14"/>
  <c r="H338" i="14"/>
  <c r="D339" i="14"/>
  <c r="F339" i="14"/>
  <c r="E339" i="14"/>
  <c r="L339" i="14"/>
  <c r="G339" i="14"/>
  <c r="H339" i="14"/>
  <c r="I339" i="14"/>
  <c r="J339" i="14"/>
  <c r="D340" i="14"/>
  <c r="F340" i="14"/>
  <c r="E340" i="14"/>
  <c r="H340" i="14"/>
  <c r="I340" i="14"/>
  <c r="J340" i="14"/>
  <c r="D341" i="14"/>
  <c r="F341" i="14"/>
  <c r="E341" i="14"/>
  <c r="K341" i="14"/>
  <c r="J341" i="14"/>
  <c r="L341" i="14"/>
  <c r="D342" i="14"/>
  <c r="E342" i="14"/>
  <c r="G342" i="14"/>
  <c r="D13" i="6"/>
  <c r="D11" i="6"/>
  <c r="D12" i="6"/>
  <c r="E21" i="6"/>
  <c r="F21" i="6"/>
  <c r="G21" i="6"/>
  <c r="E22" i="6"/>
  <c r="F22" i="6"/>
  <c r="G22" i="6"/>
  <c r="H22" i="6"/>
  <c r="E23" i="6"/>
  <c r="F23" i="6"/>
  <c r="E24" i="6"/>
  <c r="F24" i="6"/>
  <c r="G24" i="6"/>
  <c r="I24" i="6"/>
  <c r="E25" i="6"/>
  <c r="F25" i="6"/>
  <c r="E26" i="6"/>
  <c r="F26" i="6"/>
  <c r="E27" i="6"/>
  <c r="F27" i="6"/>
  <c r="E28" i="6"/>
  <c r="F28" i="6"/>
  <c r="G28" i="6"/>
  <c r="J28" i="6"/>
  <c r="E29" i="6"/>
  <c r="F29" i="6"/>
  <c r="G29" i="6"/>
  <c r="J29" i="6"/>
  <c r="E30" i="6"/>
  <c r="F30" i="6"/>
  <c r="E31" i="6"/>
  <c r="F31" i="6"/>
  <c r="G31" i="6"/>
  <c r="J31" i="6"/>
  <c r="E32" i="6"/>
  <c r="F32" i="6"/>
  <c r="G32" i="6"/>
  <c r="J32" i="6"/>
  <c r="J21" i="6"/>
  <c r="H16" i="13"/>
  <c r="H15" i="13"/>
  <c r="D108" i="13"/>
  <c r="I108" i="13"/>
  <c r="H108" i="13"/>
  <c r="D109" i="13"/>
  <c r="D110" i="13"/>
  <c r="D111" i="13"/>
  <c r="D112" i="13"/>
  <c r="H112" i="13"/>
  <c r="D113" i="13"/>
  <c r="F113" i="13"/>
  <c r="D114" i="13"/>
  <c r="I114" i="13"/>
  <c r="H114" i="13"/>
  <c r="D115" i="13"/>
  <c r="D116" i="13"/>
  <c r="D117" i="13"/>
  <c r="J16" i="13"/>
  <c r="J15" i="13"/>
  <c r="J108" i="13"/>
  <c r="J112" i="13"/>
  <c r="J114" i="13"/>
  <c r="I16" i="13"/>
  <c r="I15" i="13"/>
  <c r="I109" i="13"/>
  <c r="I112" i="13"/>
  <c r="F16" i="13"/>
  <c r="F15" i="13"/>
  <c r="F109" i="13"/>
  <c r="F112" i="13"/>
  <c r="F114" i="13"/>
  <c r="G16" i="13"/>
  <c r="G15" i="13"/>
  <c r="E108" i="13"/>
  <c r="G108" i="13"/>
  <c r="E109" i="13"/>
  <c r="G109" i="13"/>
  <c r="E110" i="13"/>
  <c r="G110" i="13"/>
  <c r="E111" i="13"/>
  <c r="G111" i="13"/>
  <c r="E112" i="13"/>
  <c r="E113" i="13"/>
  <c r="G113" i="13"/>
  <c r="E114" i="13"/>
  <c r="L114" i="13"/>
  <c r="G114" i="13"/>
  <c r="E115" i="13"/>
  <c r="E116" i="13"/>
  <c r="G116" i="13"/>
  <c r="E117" i="13"/>
  <c r="K16" i="13"/>
  <c r="K15" i="13"/>
  <c r="K109" i="13"/>
  <c r="K114" i="13"/>
  <c r="L16" i="13"/>
  <c r="L15" i="13"/>
  <c r="L108" i="13"/>
  <c r="L109" i="13"/>
  <c r="C16" i="13"/>
  <c r="C15" i="13"/>
  <c r="N16" i="13"/>
  <c r="N15" i="13"/>
  <c r="O16" i="13"/>
  <c r="O15" i="13"/>
  <c r="G4" i="13"/>
  <c r="P16" i="13"/>
  <c r="P15" i="13"/>
  <c r="P12" i="13"/>
  <c r="G5" i="13"/>
  <c r="Q16" i="13"/>
  <c r="Q15" i="13"/>
  <c r="G6" i="13"/>
  <c r="G7" i="13"/>
  <c r="E16" i="13"/>
  <c r="E15" i="13"/>
  <c r="E12" i="13"/>
  <c r="M16" i="13"/>
  <c r="M15" i="13"/>
  <c r="D16" i="13"/>
  <c r="D15" i="13"/>
  <c r="D12" i="13"/>
  <c r="D118" i="13"/>
  <c r="J118" i="13"/>
  <c r="E118" i="13"/>
  <c r="F118" i="13"/>
  <c r="H118" i="13"/>
  <c r="I118" i="13"/>
  <c r="D119" i="13"/>
  <c r="E119" i="13"/>
  <c r="L119" i="13"/>
  <c r="F119" i="13"/>
  <c r="G119" i="13"/>
  <c r="I119" i="13"/>
  <c r="K119" i="13"/>
  <c r="D120" i="13"/>
  <c r="F120" i="13"/>
  <c r="E120" i="13"/>
  <c r="K120" i="13"/>
  <c r="G120" i="13"/>
  <c r="H120" i="13"/>
  <c r="J120" i="13"/>
  <c r="L120" i="13"/>
  <c r="D121" i="13"/>
  <c r="I121" i="13"/>
  <c r="E121" i="13"/>
  <c r="G121" i="13"/>
  <c r="L121" i="13"/>
  <c r="D122" i="13"/>
  <c r="E122" i="13"/>
  <c r="D123" i="13"/>
  <c r="I123" i="13"/>
  <c r="E123" i="13"/>
  <c r="G123" i="13"/>
  <c r="F123" i="13"/>
  <c r="H123" i="13"/>
  <c r="J123" i="13"/>
  <c r="D124" i="13"/>
  <c r="E124" i="13"/>
  <c r="G124" i="13"/>
  <c r="L124" i="13"/>
  <c r="D125" i="13"/>
  <c r="E125" i="13"/>
  <c r="D126" i="13"/>
  <c r="J126" i="13"/>
  <c r="E126" i="13"/>
  <c r="F126" i="13"/>
  <c r="H126" i="13"/>
  <c r="I126" i="13"/>
  <c r="D127" i="13"/>
  <c r="E127" i="13"/>
  <c r="L127" i="13"/>
  <c r="F127" i="13"/>
  <c r="G127" i="13"/>
  <c r="I127" i="13"/>
  <c r="K127" i="13"/>
  <c r="D128" i="13"/>
  <c r="F128" i="13"/>
  <c r="E128" i="13"/>
  <c r="K128" i="13"/>
  <c r="G128" i="13"/>
  <c r="H128" i="13"/>
  <c r="J128" i="13"/>
  <c r="L128" i="13"/>
  <c r="D129" i="13"/>
  <c r="I129" i="13"/>
  <c r="E129" i="13"/>
  <c r="G129" i="13"/>
  <c r="L129" i="13"/>
  <c r="D130" i="13"/>
  <c r="E130" i="13"/>
  <c r="D131" i="13"/>
  <c r="I131" i="13"/>
  <c r="E131" i="13"/>
  <c r="G131" i="13"/>
  <c r="F131" i="13"/>
  <c r="H131" i="13"/>
  <c r="J131" i="13"/>
  <c r="D132" i="13"/>
  <c r="E132" i="13"/>
  <c r="G132" i="13"/>
  <c r="L132" i="13"/>
  <c r="D133" i="13"/>
  <c r="E133" i="13"/>
  <c r="D134" i="13"/>
  <c r="J134" i="13"/>
  <c r="E134" i="13"/>
  <c r="F134" i="13"/>
  <c r="H134" i="13"/>
  <c r="I134" i="13"/>
  <c r="D135" i="13"/>
  <c r="F135" i="13"/>
  <c r="E135" i="13"/>
  <c r="L135" i="13"/>
  <c r="G135" i="13"/>
  <c r="D136" i="13"/>
  <c r="F136" i="13"/>
  <c r="E136" i="13"/>
  <c r="K136" i="13"/>
  <c r="G136" i="13"/>
  <c r="H136" i="13"/>
  <c r="J136" i="13"/>
  <c r="L136" i="13"/>
  <c r="D137" i="13"/>
  <c r="E137" i="13"/>
  <c r="G137" i="13"/>
  <c r="I137" i="13"/>
  <c r="L137" i="13"/>
  <c r="D138" i="13"/>
  <c r="E138" i="13"/>
  <c r="D139" i="13"/>
  <c r="I139" i="13"/>
  <c r="E139" i="13"/>
  <c r="G139" i="13"/>
  <c r="F139" i="13"/>
  <c r="H139" i="13"/>
  <c r="J139" i="13"/>
  <c r="D140" i="13"/>
  <c r="E140" i="13"/>
  <c r="G140" i="13"/>
  <c r="D141" i="13"/>
  <c r="I141" i="13"/>
  <c r="E141" i="13"/>
  <c r="H141" i="13"/>
  <c r="D142" i="13"/>
  <c r="F142" i="13"/>
  <c r="E142" i="13"/>
  <c r="H142" i="13"/>
  <c r="I142" i="13"/>
  <c r="J142" i="13"/>
  <c r="D143" i="13"/>
  <c r="H143" i="13"/>
  <c r="E143" i="13"/>
  <c r="K143" i="13"/>
  <c r="L143" i="13"/>
  <c r="F143" i="13"/>
  <c r="G143" i="13"/>
  <c r="I143" i="13"/>
  <c r="J143" i="13"/>
  <c r="D144" i="13"/>
  <c r="E144" i="13"/>
  <c r="H144" i="13"/>
  <c r="K144" i="13"/>
  <c r="D145" i="13"/>
  <c r="E145" i="13"/>
  <c r="G145" i="13"/>
  <c r="D146" i="13"/>
  <c r="F146" i="13"/>
  <c r="E146" i="13"/>
  <c r="J146" i="13"/>
  <c r="D147" i="13"/>
  <c r="J147" i="13"/>
  <c r="E147" i="13"/>
  <c r="G147" i="13"/>
  <c r="F147" i="13"/>
  <c r="H147" i="13"/>
  <c r="I147" i="13"/>
  <c r="K147" i="13"/>
  <c r="D148" i="13"/>
  <c r="E148" i="13"/>
  <c r="G148" i="13"/>
  <c r="L148" i="13"/>
  <c r="D149" i="13"/>
  <c r="I149" i="13"/>
  <c r="E149" i="13"/>
  <c r="H149" i="13"/>
  <c r="D150" i="13"/>
  <c r="F150" i="13"/>
  <c r="E150" i="13"/>
  <c r="H150" i="13"/>
  <c r="I150" i="13"/>
  <c r="J150" i="13"/>
  <c r="D151" i="13"/>
  <c r="H151" i="13"/>
  <c r="E151" i="13"/>
  <c r="K151" i="13"/>
  <c r="L151" i="13"/>
  <c r="F151" i="13"/>
  <c r="G151" i="13"/>
  <c r="I151" i="13"/>
  <c r="J151" i="13"/>
  <c r="D152" i="13"/>
  <c r="E152" i="13"/>
  <c r="L152" i="13"/>
  <c r="H152" i="13"/>
  <c r="D153" i="13"/>
  <c r="E153" i="13"/>
  <c r="G153" i="13"/>
  <c r="D154" i="13"/>
  <c r="F154" i="13"/>
  <c r="E154" i="13"/>
  <c r="J154" i="13"/>
  <c r="D155" i="13"/>
  <c r="E155" i="13"/>
  <c r="G155" i="13"/>
  <c r="F155" i="13"/>
  <c r="H155" i="13"/>
  <c r="I155" i="13"/>
  <c r="J155" i="13"/>
  <c r="K155" i="13"/>
  <c r="D156" i="13"/>
  <c r="E156" i="13"/>
  <c r="D157" i="13"/>
  <c r="I157" i="13"/>
  <c r="E157" i="13"/>
  <c r="H157" i="13"/>
  <c r="D158" i="13"/>
  <c r="E158" i="13"/>
  <c r="F158" i="13"/>
  <c r="H158" i="13"/>
  <c r="I158" i="13"/>
  <c r="J158" i="13"/>
  <c r="D159" i="13"/>
  <c r="F159" i="13"/>
  <c r="H159" i="13"/>
  <c r="E159" i="13"/>
  <c r="L159" i="13"/>
  <c r="G159" i="13"/>
  <c r="J159" i="13"/>
  <c r="K159" i="13"/>
  <c r="D160" i="13"/>
  <c r="E160" i="13"/>
  <c r="D161" i="13"/>
  <c r="E161" i="13"/>
  <c r="G161" i="13"/>
  <c r="D162" i="13"/>
  <c r="F162" i="13"/>
  <c r="E162" i="13"/>
  <c r="J162" i="13"/>
  <c r="D163" i="13"/>
  <c r="H163" i="13"/>
  <c r="E163" i="13"/>
  <c r="G163" i="13"/>
  <c r="F163" i="13"/>
  <c r="K163" i="13"/>
  <c r="D164" i="13"/>
  <c r="E164" i="13"/>
  <c r="G164" i="13"/>
  <c r="D165" i="13"/>
  <c r="E165" i="13"/>
  <c r="D166" i="13"/>
  <c r="E166" i="13"/>
  <c r="F166" i="13"/>
  <c r="I166" i="13"/>
  <c r="D167" i="13"/>
  <c r="J167" i="13"/>
  <c r="E167" i="13"/>
  <c r="F167" i="13"/>
  <c r="I167" i="13"/>
  <c r="D168" i="13"/>
  <c r="H168" i="13"/>
  <c r="F168" i="13"/>
  <c r="E168" i="13"/>
  <c r="K168" i="13"/>
  <c r="G168" i="13"/>
  <c r="J168" i="13"/>
  <c r="D169" i="13"/>
  <c r="E169" i="13"/>
  <c r="I169" i="13"/>
  <c r="D170" i="13"/>
  <c r="E170" i="13"/>
  <c r="D171" i="13"/>
  <c r="H171" i="13"/>
  <c r="E171" i="13"/>
  <c r="G171" i="13"/>
  <c r="D172" i="13"/>
  <c r="E172" i="13"/>
  <c r="D173" i="13"/>
  <c r="E173" i="13"/>
  <c r="D174" i="13"/>
  <c r="F174" i="13"/>
  <c r="E174" i="13"/>
  <c r="D175" i="13"/>
  <c r="I175" i="13"/>
  <c r="E175" i="13"/>
  <c r="F175" i="13"/>
  <c r="J175" i="13"/>
  <c r="D176" i="13"/>
  <c r="H176" i="13"/>
  <c r="F176" i="13"/>
  <c r="E176" i="13"/>
  <c r="G176" i="13"/>
  <c r="J176" i="13"/>
  <c r="D177" i="13"/>
  <c r="E177" i="13"/>
  <c r="G177" i="13"/>
  <c r="D178" i="13"/>
  <c r="E178" i="13"/>
  <c r="D179" i="13"/>
  <c r="I179" i="13"/>
  <c r="E179" i="13"/>
  <c r="G179" i="13"/>
  <c r="F179" i="13"/>
  <c r="H179" i="13"/>
  <c r="J179" i="13"/>
  <c r="D180" i="13"/>
  <c r="E180" i="13"/>
  <c r="G180" i="13"/>
  <c r="L180" i="13"/>
  <c r="D181" i="13"/>
  <c r="E181" i="13"/>
  <c r="D182" i="13"/>
  <c r="J182" i="13"/>
  <c r="E182" i="13"/>
  <c r="F182" i="13"/>
  <c r="H182" i="13"/>
  <c r="I182" i="13"/>
  <c r="D183" i="13"/>
  <c r="I183" i="13"/>
  <c r="E183" i="13"/>
  <c r="K183" i="13"/>
  <c r="G183" i="13"/>
  <c r="D184" i="13"/>
  <c r="J184" i="13"/>
  <c r="F184" i="13"/>
  <c r="E184" i="13"/>
  <c r="L184" i="13"/>
  <c r="G184" i="13"/>
  <c r="H184" i="13"/>
  <c r="K184" i="13"/>
  <c r="D185" i="13"/>
  <c r="E185" i="13"/>
  <c r="G185" i="13"/>
  <c r="D186" i="13"/>
  <c r="J186" i="13"/>
  <c r="F186" i="13"/>
  <c r="E186" i="13"/>
  <c r="K186" i="13"/>
  <c r="D187" i="13"/>
  <c r="F187" i="13"/>
  <c r="E187" i="13"/>
  <c r="G187" i="13"/>
  <c r="H187" i="13"/>
  <c r="J187" i="13"/>
  <c r="D188" i="13"/>
  <c r="E188" i="13"/>
  <c r="G188" i="13"/>
  <c r="D189" i="13"/>
  <c r="I189" i="13"/>
  <c r="E189" i="13"/>
  <c r="H189" i="13"/>
  <c r="D190" i="13"/>
  <c r="E190" i="13"/>
  <c r="F190" i="13"/>
  <c r="H190" i="13"/>
  <c r="I190" i="13"/>
  <c r="J190" i="13"/>
  <c r="D191" i="13"/>
  <c r="K191" i="13"/>
  <c r="E191" i="13"/>
  <c r="F191" i="13"/>
  <c r="G191" i="13"/>
  <c r="D192" i="13"/>
  <c r="F192" i="13"/>
  <c r="E192" i="13"/>
  <c r="L192" i="13"/>
  <c r="G192" i="13"/>
  <c r="K192" i="13"/>
  <c r="D193" i="13"/>
  <c r="E193" i="13"/>
  <c r="G193" i="13"/>
  <c r="D194" i="13"/>
  <c r="E194" i="13"/>
  <c r="J194" i="13"/>
  <c r="L194" i="13"/>
  <c r="D195" i="13"/>
  <c r="E195" i="13"/>
  <c r="K195" i="13"/>
  <c r="F195" i="13"/>
  <c r="H195" i="13"/>
  <c r="I195" i="13"/>
  <c r="J195" i="13"/>
  <c r="D196" i="13"/>
  <c r="F196" i="13"/>
  <c r="E196" i="13"/>
  <c r="D197" i="13"/>
  <c r="H197" i="13"/>
  <c r="I197" i="13"/>
  <c r="E197" i="13"/>
  <c r="G197" i="13"/>
  <c r="D198" i="13"/>
  <c r="E198" i="13"/>
  <c r="I198" i="13"/>
  <c r="J198" i="13"/>
  <c r="D199" i="13"/>
  <c r="E199" i="13"/>
  <c r="D200" i="13"/>
  <c r="E200" i="13"/>
  <c r="J200" i="13"/>
  <c r="K200" i="13"/>
  <c r="D201" i="13"/>
  <c r="E201" i="13"/>
  <c r="G201" i="13"/>
  <c r="D202" i="13"/>
  <c r="E202" i="13"/>
  <c r="L202" i="13"/>
  <c r="D203" i="13"/>
  <c r="E203" i="13"/>
  <c r="K203" i="13"/>
  <c r="F203" i="13"/>
  <c r="H203" i="13"/>
  <c r="I203" i="13"/>
  <c r="J203" i="13"/>
  <c r="D204" i="13"/>
  <c r="L204" i="13"/>
  <c r="E204" i="13"/>
  <c r="G204" i="13"/>
  <c r="D205" i="13"/>
  <c r="E205" i="13"/>
  <c r="D206" i="13"/>
  <c r="E206" i="13"/>
  <c r="F206" i="13"/>
  <c r="I206" i="13"/>
  <c r="D207" i="13"/>
  <c r="I207" i="13"/>
  <c r="E207" i="13"/>
  <c r="G207" i="13"/>
  <c r="F207" i="13"/>
  <c r="J207" i="13"/>
  <c r="D208" i="13"/>
  <c r="H208" i="13"/>
  <c r="E208" i="13"/>
  <c r="K208" i="13"/>
  <c r="G208" i="13"/>
  <c r="J208" i="13"/>
  <c r="D209" i="13"/>
  <c r="I209" i="13"/>
  <c r="E209" i="13"/>
  <c r="G209" i="13"/>
  <c r="D210" i="13"/>
  <c r="J210" i="13"/>
  <c r="E210" i="13"/>
  <c r="D211" i="13"/>
  <c r="F211" i="13"/>
  <c r="E211" i="13"/>
  <c r="H211" i="13"/>
  <c r="I211" i="13"/>
  <c r="J211" i="13"/>
  <c r="D212" i="13"/>
  <c r="E212" i="13"/>
  <c r="D213" i="13"/>
  <c r="E213" i="13"/>
  <c r="D214" i="13"/>
  <c r="H214" i="13"/>
  <c r="E214" i="13"/>
  <c r="D215" i="13"/>
  <c r="K215" i="13"/>
  <c r="E215" i="13"/>
  <c r="F215" i="13"/>
  <c r="I215" i="13"/>
  <c r="J215" i="13"/>
  <c r="D216" i="13"/>
  <c r="F216" i="13"/>
  <c r="E216" i="13"/>
  <c r="L216" i="13"/>
  <c r="H216" i="13"/>
  <c r="J216" i="13"/>
  <c r="D217" i="13"/>
  <c r="E217" i="13"/>
  <c r="G217" i="13"/>
  <c r="I217" i="13"/>
  <c r="D218" i="13"/>
  <c r="E218" i="13"/>
  <c r="J218" i="13"/>
  <c r="D219" i="13"/>
  <c r="J219" i="13"/>
  <c r="E219" i="13"/>
  <c r="F219" i="13"/>
  <c r="H219" i="13"/>
  <c r="D220" i="13"/>
  <c r="F220" i="13"/>
  <c r="E220" i="13"/>
  <c r="G220" i="13"/>
  <c r="D221" i="13"/>
  <c r="E221" i="13"/>
  <c r="G221" i="13"/>
  <c r="D222" i="13"/>
  <c r="E222" i="13"/>
  <c r="F222" i="13"/>
  <c r="H222" i="13"/>
  <c r="I222" i="13"/>
  <c r="J222" i="13"/>
  <c r="D223" i="13"/>
  <c r="K223" i="13"/>
  <c r="E223" i="13"/>
  <c r="F223" i="13"/>
  <c r="G223" i="13"/>
  <c r="D224" i="13"/>
  <c r="F224" i="13"/>
  <c r="E224" i="13"/>
  <c r="L224" i="13"/>
  <c r="G224" i="13"/>
  <c r="K224" i="13"/>
  <c r="D225" i="13"/>
  <c r="E225" i="13"/>
  <c r="G225" i="13"/>
  <c r="D226" i="13"/>
  <c r="I226" i="13"/>
  <c r="E226" i="13"/>
  <c r="L226" i="13"/>
  <c r="D227" i="13"/>
  <c r="E227" i="13"/>
  <c r="D228" i="13"/>
  <c r="E228" i="13"/>
  <c r="G228" i="13"/>
  <c r="D229" i="13"/>
  <c r="E229" i="13"/>
  <c r="G229" i="13"/>
  <c r="H229" i="13"/>
  <c r="D230" i="13"/>
  <c r="I230" i="13"/>
  <c r="E230" i="13"/>
  <c r="F230" i="13"/>
  <c r="H230" i="13"/>
  <c r="J230" i="13"/>
  <c r="D231" i="13"/>
  <c r="J231" i="13"/>
  <c r="K231" i="13"/>
  <c r="E231" i="13"/>
  <c r="F231" i="13"/>
  <c r="G231" i="13"/>
  <c r="I231" i="13"/>
  <c r="L231" i="13"/>
  <c r="D232" i="13"/>
  <c r="J232" i="13"/>
  <c r="F232" i="13"/>
  <c r="E232" i="13"/>
  <c r="L232" i="13"/>
  <c r="G232" i="13"/>
  <c r="H232" i="13"/>
  <c r="K232" i="13"/>
  <c r="D233" i="13"/>
  <c r="E233" i="13"/>
  <c r="L233" i="13"/>
  <c r="H233" i="13"/>
  <c r="I233" i="13"/>
  <c r="K233" i="13"/>
  <c r="D234" i="13"/>
  <c r="J234" i="13"/>
  <c r="E234" i="13"/>
  <c r="D235" i="13"/>
  <c r="I235" i="13"/>
  <c r="E235" i="13"/>
  <c r="F235" i="13"/>
  <c r="D236" i="13"/>
  <c r="F236" i="13"/>
  <c r="E236" i="13"/>
  <c r="D237" i="13"/>
  <c r="H237" i="13"/>
  <c r="E237" i="13"/>
  <c r="L237" i="13"/>
  <c r="D238" i="13"/>
  <c r="E238" i="13"/>
  <c r="H238" i="13"/>
  <c r="D239" i="13"/>
  <c r="E239" i="13"/>
  <c r="K239" i="13"/>
  <c r="F239" i="13"/>
  <c r="I239" i="13"/>
  <c r="J239" i="13"/>
  <c r="D240" i="13"/>
  <c r="F240" i="13"/>
  <c r="E240" i="13"/>
  <c r="L240" i="13"/>
  <c r="H240" i="13"/>
  <c r="J240" i="13"/>
  <c r="D241" i="13"/>
  <c r="I241" i="13"/>
  <c r="E241" i="13"/>
  <c r="L241" i="13"/>
  <c r="G241" i="13"/>
  <c r="H241" i="13"/>
  <c r="D242" i="13"/>
  <c r="E242" i="13"/>
  <c r="I242" i="13"/>
  <c r="J242" i="13"/>
  <c r="L242" i="13"/>
  <c r="D243" i="13"/>
  <c r="I243" i="13"/>
  <c r="E243" i="13"/>
  <c r="F243" i="13"/>
  <c r="H243" i="13"/>
  <c r="J243" i="13"/>
  <c r="K243" i="13"/>
  <c r="D244" i="13"/>
  <c r="E244" i="13"/>
  <c r="F244" i="13"/>
  <c r="G244" i="13"/>
  <c r="D245" i="13"/>
  <c r="E245" i="13"/>
  <c r="G245" i="13"/>
  <c r="H245" i="13"/>
  <c r="D246" i="13"/>
  <c r="F246" i="13"/>
  <c r="E246" i="13"/>
  <c r="H246" i="13"/>
  <c r="I246" i="13"/>
  <c r="J246" i="13"/>
  <c r="D247" i="13"/>
  <c r="K247" i="13"/>
  <c r="E247" i="13"/>
  <c r="G247" i="13"/>
  <c r="F247" i="13"/>
  <c r="I247" i="13"/>
  <c r="J247" i="13"/>
  <c r="L247" i="13"/>
  <c r="D248" i="13"/>
  <c r="F248" i="13"/>
  <c r="E248" i="13"/>
  <c r="K248" i="13"/>
  <c r="L248" i="13"/>
  <c r="H248" i="13"/>
  <c r="I248" i="13"/>
  <c r="J248" i="13"/>
  <c r="D249" i="13"/>
  <c r="H249" i="13"/>
  <c r="E249" i="13"/>
  <c r="G249" i="13"/>
  <c r="I249" i="13"/>
  <c r="L249" i="13"/>
  <c r="D250" i="13"/>
  <c r="E250" i="13"/>
  <c r="I250" i="13"/>
  <c r="J250" i="13"/>
  <c r="D251" i="13"/>
  <c r="I251" i="13"/>
  <c r="E251" i="13"/>
  <c r="D252" i="13"/>
  <c r="E252" i="13"/>
  <c r="F252" i="13"/>
  <c r="D253" i="13"/>
  <c r="E253" i="13"/>
  <c r="L253" i="13"/>
  <c r="G253" i="13"/>
  <c r="H253" i="13"/>
  <c r="D254" i="13"/>
  <c r="E254" i="13"/>
  <c r="D255" i="13"/>
  <c r="K255" i="13"/>
  <c r="E255" i="13"/>
  <c r="G255" i="13"/>
  <c r="D256" i="13"/>
  <c r="F256" i="13"/>
  <c r="E256" i="13"/>
  <c r="G256" i="13"/>
  <c r="D257" i="13"/>
  <c r="I257" i="13"/>
  <c r="E257" i="13"/>
  <c r="H257" i="13"/>
  <c r="D258" i="13"/>
  <c r="J258" i="13"/>
  <c r="E258" i="13"/>
  <c r="D259" i="13"/>
  <c r="I259" i="13"/>
  <c r="E259" i="13"/>
  <c r="K259" i="13"/>
  <c r="F259" i="13"/>
  <c r="H259" i="13"/>
  <c r="J259" i="13"/>
  <c r="D260" i="13"/>
  <c r="F260" i="13"/>
  <c r="E260" i="13"/>
  <c r="G260" i="13"/>
  <c r="I260" i="13"/>
  <c r="D261" i="13"/>
  <c r="E261" i="13"/>
  <c r="G261" i="13"/>
  <c r="D262" i="13"/>
  <c r="F262" i="13"/>
  <c r="E262" i="13"/>
  <c r="K262" i="13"/>
  <c r="H262" i="13"/>
  <c r="I262" i="13"/>
  <c r="J262" i="13"/>
  <c r="D263" i="13"/>
  <c r="F263" i="13"/>
  <c r="E263" i="13"/>
  <c r="G263" i="13"/>
  <c r="I263" i="13"/>
  <c r="J263" i="13"/>
  <c r="L263" i="13"/>
  <c r="D264" i="13"/>
  <c r="F264" i="13"/>
  <c r="E264" i="13"/>
  <c r="K264" i="13"/>
  <c r="L264" i="13"/>
  <c r="H264" i="13"/>
  <c r="I264" i="13"/>
  <c r="J264" i="13"/>
  <c r="D265" i="13"/>
  <c r="E265" i="13"/>
  <c r="D266" i="13"/>
  <c r="K266" i="13"/>
  <c r="E266" i="13"/>
  <c r="G266" i="13"/>
  <c r="I266" i="13"/>
  <c r="J266" i="13"/>
  <c r="L266" i="13"/>
  <c r="D267" i="13"/>
  <c r="H267" i="13"/>
  <c r="I267" i="13"/>
  <c r="E267" i="13"/>
  <c r="F267" i="13"/>
  <c r="J267" i="13"/>
  <c r="D268" i="13"/>
  <c r="E268" i="13"/>
  <c r="D269" i="13"/>
  <c r="E269" i="13"/>
  <c r="L269" i="13"/>
  <c r="K269" i="13"/>
  <c r="H269" i="13"/>
  <c r="J269" i="13"/>
  <c r="D270" i="13"/>
  <c r="I270" i="13"/>
  <c r="E270" i="13"/>
  <c r="D271" i="13"/>
  <c r="L271" i="13"/>
  <c r="E271" i="13"/>
  <c r="G271" i="13"/>
  <c r="D272" i="13"/>
  <c r="H272" i="13"/>
  <c r="F272" i="13"/>
  <c r="E272" i="13"/>
  <c r="K272" i="13"/>
  <c r="I272" i="13"/>
  <c r="J272" i="13"/>
  <c r="D273" i="13"/>
  <c r="H273" i="13"/>
  <c r="E273" i="13"/>
  <c r="G273" i="13"/>
  <c r="D274" i="13"/>
  <c r="E274" i="13"/>
  <c r="G274" i="13"/>
  <c r="I274" i="13"/>
  <c r="J274" i="13"/>
  <c r="K274" i="13"/>
  <c r="L274" i="13"/>
  <c r="D275" i="13"/>
  <c r="E275" i="13"/>
  <c r="D276" i="13"/>
  <c r="E276" i="13"/>
  <c r="L276" i="13"/>
  <c r="D277" i="13"/>
  <c r="I277" i="13"/>
  <c r="E277" i="13"/>
  <c r="F277" i="13"/>
  <c r="G277" i="13"/>
  <c r="D278" i="13"/>
  <c r="E278" i="13"/>
  <c r="K278" i="13"/>
  <c r="H278" i="13"/>
  <c r="D279" i="13"/>
  <c r="E279" i="13"/>
  <c r="K279" i="13"/>
  <c r="G279" i="13"/>
  <c r="D280" i="13"/>
  <c r="F280" i="13"/>
  <c r="E280" i="13"/>
  <c r="G280" i="13"/>
  <c r="K280" i="13"/>
  <c r="L280" i="13"/>
  <c r="D281" i="13"/>
  <c r="E281" i="13"/>
  <c r="G281" i="13"/>
  <c r="D282" i="13"/>
  <c r="I282" i="13"/>
  <c r="E282" i="13"/>
  <c r="K282" i="13"/>
  <c r="F282" i="13"/>
  <c r="G282" i="13"/>
  <c r="J282" i="13"/>
  <c r="D283" i="13"/>
  <c r="I283" i="13"/>
  <c r="E283" i="13"/>
  <c r="J283" i="13"/>
  <c r="D284" i="13"/>
  <c r="E284" i="13"/>
  <c r="D285" i="13"/>
  <c r="H285" i="13"/>
  <c r="E285" i="13"/>
  <c r="L285" i="13"/>
  <c r="K285" i="13"/>
  <c r="G285" i="13"/>
  <c r="I285" i="13"/>
  <c r="D286" i="13"/>
  <c r="I286" i="13"/>
  <c r="E286" i="13"/>
  <c r="F286" i="13"/>
  <c r="H286" i="13"/>
  <c r="J286" i="13"/>
  <c r="D287" i="13"/>
  <c r="E287" i="13"/>
  <c r="G287" i="13"/>
  <c r="D288" i="13"/>
  <c r="F288" i="13"/>
  <c r="E288" i="13"/>
  <c r="K288" i="13"/>
  <c r="D289" i="13"/>
  <c r="J289" i="13"/>
  <c r="E289" i="13"/>
  <c r="G289" i="13"/>
  <c r="D290" i="13"/>
  <c r="E290" i="13"/>
  <c r="G290" i="13"/>
  <c r="D291" i="13"/>
  <c r="I291" i="13"/>
  <c r="E291" i="13"/>
  <c r="H291" i="13"/>
  <c r="D292" i="13"/>
  <c r="E292" i="13"/>
  <c r="F292" i="13"/>
  <c r="H292" i="13"/>
  <c r="I292" i="13"/>
  <c r="J292" i="13"/>
  <c r="D293" i="13"/>
  <c r="J293" i="13"/>
  <c r="K293" i="13"/>
  <c r="E293" i="13"/>
  <c r="F293" i="13"/>
  <c r="G293" i="13"/>
  <c r="L293" i="13"/>
  <c r="D294" i="13"/>
  <c r="E294" i="13"/>
  <c r="I294" i="13"/>
  <c r="J294" i="13"/>
  <c r="K294" i="13"/>
  <c r="D295" i="13"/>
  <c r="I295" i="13"/>
  <c r="E295" i="13"/>
  <c r="G295" i="13"/>
  <c r="D296" i="13"/>
  <c r="J296" i="13"/>
  <c r="F296" i="13"/>
  <c r="E296" i="13"/>
  <c r="I296" i="13"/>
  <c r="D297" i="13"/>
  <c r="H297" i="13"/>
  <c r="E297" i="13"/>
  <c r="G297" i="13"/>
  <c r="F297" i="13"/>
  <c r="J297" i="13"/>
  <c r="D298" i="13"/>
  <c r="L298" i="13"/>
  <c r="E298" i="13"/>
  <c r="G298" i="13"/>
  <c r="D299" i="13"/>
  <c r="I299" i="13"/>
  <c r="E299" i="13"/>
  <c r="H299" i="13"/>
  <c r="D300" i="13"/>
  <c r="E300" i="13"/>
  <c r="F300" i="13"/>
  <c r="H300" i="13"/>
  <c r="I300" i="13"/>
  <c r="J300" i="13"/>
  <c r="D301" i="13"/>
  <c r="K301" i="13"/>
  <c r="E301" i="13"/>
  <c r="F301" i="13"/>
  <c r="G301" i="13"/>
  <c r="D302" i="13"/>
  <c r="I302" i="13"/>
  <c r="E302" i="13"/>
  <c r="K302" i="13"/>
  <c r="D303" i="13"/>
  <c r="E303" i="13"/>
  <c r="G303" i="13"/>
  <c r="D304" i="13"/>
  <c r="F304" i="13"/>
  <c r="E304" i="13"/>
  <c r="I304" i="13"/>
  <c r="J304" i="13"/>
  <c r="D305" i="13"/>
  <c r="F305" i="13"/>
  <c r="H305" i="13"/>
  <c r="E305" i="13"/>
  <c r="G305" i="13"/>
  <c r="J305" i="13"/>
  <c r="K305" i="13"/>
  <c r="D306" i="13"/>
  <c r="L306" i="13"/>
  <c r="E306" i="13"/>
  <c r="G306" i="13"/>
  <c r="D307" i="13"/>
  <c r="I307" i="13"/>
  <c r="E307" i="13"/>
  <c r="H307" i="13"/>
  <c r="D308" i="13"/>
  <c r="E308" i="13"/>
  <c r="F308" i="13"/>
  <c r="D309" i="13"/>
  <c r="E309" i="13"/>
  <c r="K309" i="13"/>
  <c r="G309" i="13"/>
  <c r="D310" i="13"/>
  <c r="F310" i="13"/>
  <c r="E310" i="13"/>
  <c r="L310" i="13"/>
  <c r="G310" i="13"/>
  <c r="J310" i="13"/>
  <c r="K310" i="13"/>
  <c r="D311" i="13"/>
  <c r="E311" i="13"/>
  <c r="G311" i="13"/>
  <c r="D312" i="13"/>
  <c r="J312" i="13"/>
  <c r="F312" i="13"/>
  <c r="E312" i="13"/>
  <c r="I312" i="13"/>
  <c r="D313" i="13"/>
  <c r="E313" i="13"/>
  <c r="G313" i="13"/>
  <c r="D314" i="13"/>
  <c r="E314" i="13"/>
  <c r="D315" i="13"/>
  <c r="I315" i="13"/>
  <c r="E315" i="13"/>
  <c r="H315" i="13"/>
  <c r="D316" i="13"/>
  <c r="I316" i="13"/>
  <c r="E316" i="13"/>
  <c r="F316" i="13"/>
  <c r="H316" i="13"/>
  <c r="J316" i="13"/>
  <c r="D317" i="13"/>
  <c r="E317" i="13"/>
  <c r="G317" i="13"/>
  <c r="D318" i="13"/>
  <c r="I318" i="13"/>
  <c r="E318" i="13"/>
  <c r="D319" i="13"/>
  <c r="L319" i="13"/>
  <c r="E319" i="13"/>
  <c r="G319" i="13"/>
  <c r="I319" i="13"/>
  <c r="D320" i="13"/>
  <c r="I320" i="13"/>
  <c r="E320" i="13"/>
  <c r="J320" i="13"/>
  <c r="D321" i="13"/>
  <c r="H321" i="13"/>
  <c r="E321" i="13"/>
  <c r="K321" i="13"/>
  <c r="G321" i="13"/>
  <c r="F321" i="13"/>
  <c r="J321" i="13"/>
  <c r="D322" i="13"/>
  <c r="E322" i="13"/>
  <c r="D323" i="13"/>
  <c r="H323" i="13"/>
  <c r="I323" i="13"/>
  <c r="E323" i="13"/>
  <c r="D324" i="13"/>
  <c r="E324" i="13"/>
  <c r="D325" i="13"/>
  <c r="E325" i="13"/>
  <c r="I325" i="13"/>
  <c r="J325" i="13"/>
  <c r="L325" i="13"/>
  <c r="D326" i="13"/>
  <c r="F326" i="13"/>
  <c r="E326" i="13"/>
  <c r="K326" i="13"/>
  <c r="L326" i="13"/>
  <c r="H326" i="13"/>
  <c r="I326" i="13"/>
  <c r="J326" i="13"/>
  <c r="D327" i="13"/>
  <c r="E327" i="13"/>
  <c r="G327" i="13"/>
  <c r="D328" i="13"/>
  <c r="J328" i="13"/>
  <c r="F328" i="13"/>
  <c r="E328" i="13"/>
  <c r="I328" i="13"/>
  <c r="D329" i="13"/>
  <c r="H329" i="13"/>
  <c r="E329" i="13"/>
  <c r="G329" i="13"/>
  <c r="D330" i="13"/>
  <c r="E330" i="13"/>
  <c r="G330" i="13"/>
  <c r="D331" i="13"/>
  <c r="I331" i="13"/>
  <c r="E331" i="13"/>
  <c r="H331" i="13"/>
  <c r="D332" i="13"/>
  <c r="E332" i="13"/>
  <c r="F332" i="13"/>
  <c r="D333" i="13"/>
  <c r="E333" i="13"/>
  <c r="K333" i="13"/>
  <c r="G333" i="13"/>
  <c r="L333" i="13"/>
  <c r="D334" i="13"/>
  <c r="F334" i="13"/>
  <c r="E334" i="13"/>
  <c r="L334" i="13"/>
  <c r="G334" i="13"/>
  <c r="J334" i="13"/>
  <c r="K334" i="13"/>
  <c r="D335" i="13"/>
  <c r="E335" i="13"/>
  <c r="G335" i="13"/>
  <c r="D336" i="13"/>
  <c r="F336" i="13"/>
  <c r="E336" i="13"/>
  <c r="I336" i="13"/>
  <c r="J336" i="13"/>
  <c r="D337" i="13"/>
  <c r="F337" i="13"/>
  <c r="H337" i="13"/>
  <c r="E337" i="13"/>
  <c r="G337" i="13"/>
  <c r="J337" i="13"/>
  <c r="K337" i="13"/>
  <c r="D338" i="13"/>
  <c r="L338" i="13"/>
  <c r="E338" i="13"/>
  <c r="G338" i="13"/>
  <c r="D339" i="13"/>
  <c r="I339" i="13"/>
  <c r="E339" i="13"/>
  <c r="H339" i="13"/>
  <c r="D340" i="13"/>
  <c r="E340" i="13"/>
  <c r="F340" i="13"/>
  <c r="D341" i="13"/>
  <c r="E341" i="13"/>
  <c r="K341" i="13"/>
  <c r="G341" i="13"/>
  <c r="D342" i="13"/>
  <c r="F342" i="13"/>
  <c r="E342" i="13"/>
  <c r="L342" i="13"/>
  <c r="G342" i="13"/>
  <c r="J342" i="13"/>
  <c r="K342" i="13"/>
  <c r="Q177" i="3"/>
  <c r="Q173" i="3"/>
  <c r="D11" i="12"/>
  <c r="D12" i="12"/>
  <c r="W2" i="12" s="1"/>
  <c r="D13" i="12"/>
  <c r="D14" i="12"/>
  <c r="E21" i="12"/>
  <c r="F21" i="12"/>
  <c r="G21" i="12"/>
  <c r="N21" i="12"/>
  <c r="E22" i="12"/>
  <c r="F22" i="12"/>
  <c r="G22" i="12"/>
  <c r="N22" i="12"/>
  <c r="E23" i="12"/>
  <c r="F23" i="12"/>
  <c r="E24" i="12"/>
  <c r="F24" i="12"/>
  <c r="G24" i="12"/>
  <c r="N24" i="12"/>
  <c r="E25" i="12"/>
  <c r="F25" i="12"/>
  <c r="E26" i="12"/>
  <c r="F26" i="12"/>
  <c r="G26" i="12"/>
  <c r="N26" i="12"/>
  <c r="E27" i="12"/>
  <c r="F27" i="12"/>
  <c r="G27" i="12"/>
  <c r="N27" i="12"/>
  <c r="E28" i="12"/>
  <c r="F28" i="12"/>
  <c r="G28" i="12"/>
  <c r="N28" i="12"/>
  <c r="E29" i="12"/>
  <c r="F29" i="12"/>
  <c r="G29" i="12"/>
  <c r="N29" i="12"/>
  <c r="E30" i="12"/>
  <c r="F30" i="12"/>
  <c r="G30" i="12"/>
  <c r="N30" i="12"/>
  <c r="E31" i="12"/>
  <c r="F31" i="12"/>
  <c r="E32" i="12"/>
  <c r="F32" i="12"/>
  <c r="G32" i="12"/>
  <c r="N32" i="12"/>
  <c r="E33" i="12"/>
  <c r="F33" i="12"/>
  <c r="G33" i="12"/>
  <c r="E34" i="12"/>
  <c r="F34" i="12"/>
  <c r="G34" i="12"/>
  <c r="N34" i="12"/>
  <c r="E35" i="12"/>
  <c r="F35" i="12"/>
  <c r="E36" i="12"/>
  <c r="F36" i="12"/>
  <c r="G36" i="12"/>
  <c r="N36" i="12"/>
  <c r="E37" i="12"/>
  <c r="F37" i="12"/>
  <c r="G37" i="12"/>
  <c r="N37" i="12"/>
  <c r="E38" i="12"/>
  <c r="F38" i="12"/>
  <c r="G38" i="12"/>
  <c r="E39" i="12"/>
  <c r="F39" i="12"/>
  <c r="E40" i="12"/>
  <c r="F40" i="12"/>
  <c r="G40" i="12"/>
  <c r="N40" i="12"/>
  <c r="E41" i="12"/>
  <c r="F41" i="12"/>
  <c r="G41" i="12"/>
  <c r="N41" i="12"/>
  <c r="E42" i="12"/>
  <c r="F42" i="12"/>
  <c r="G42" i="12"/>
  <c r="N42" i="12"/>
  <c r="E43" i="12"/>
  <c r="F43" i="12"/>
  <c r="E44" i="12"/>
  <c r="F44" i="12"/>
  <c r="G44" i="12"/>
  <c r="N44" i="12"/>
  <c r="E45" i="12"/>
  <c r="F45" i="12"/>
  <c r="G45" i="12"/>
  <c r="N45" i="12"/>
  <c r="E46" i="12"/>
  <c r="F46" i="12"/>
  <c r="G46" i="12"/>
  <c r="N46" i="12"/>
  <c r="E47" i="12"/>
  <c r="F47" i="12"/>
  <c r="G47" i="12"/>
  <c r="N47" i="12"/>
  <c r="E48" i="12"/>
  <c r="F48" i="12"/>
  <c r="G48" i="12"/>
  <c r="N48" i="12"/>
  <c r="E49" i="12"/>
  <c r="F49" i="12"/>
  <c r="G49" i="12"/>
  <c r="N49" i="12"/>
  <c r="E50" i="12"/>
  <c r="F50" i="12"/>
  <c r="G50" i="12"/>
  <c r="N50" i="12"/>
  <c r="E51" i="12"/>
  <c r="F51" i="12"/>
  <c r="G51" i="12"/>
  <c r="N51" i="12"/>
  <c r="E52" i="12"/>
  <c r="F52" i="12"/>
  <c r="G52" i="12"/>
  <c r="N52" i="12"/>
  <c r="P61" i="12"/>
  <c r="R61" i="12" s="1"/>
  <c r="T61" i="12" s="1"/>
  <c r="D9" i="12"/>
  <c r="E9" i="12"/>
  <c r="E99" i="12"/>
  <c r="F99" i="12"/>
  <c r="G99" i="12"/>
  <c r="N99" i="12"/>
  <c r="E100" i="12"/>
  <c r="F100" i="12"/>
  <c r="G100" i="12"/>
  <c r="N100" i="12"/>
  <c r="E101" i="12"/>
  <c r="F101" i="12"/>
  <c r="G101" i="12"/>
  <c r="N101" i="12"/>
  <c r="E102" i="12"/>
  <c r="F102" i="12"/>
  <c r="G102" i="12"/>
  <c r="E103" i="12"/>
  <c r="F103" i="12"/>
  <c r="G103" i="12"/>
  <c r="N103" i="12"/>
  <c r="E104" i="12"/>
  <c r="F104" i="12"/>
  <c r="E105" i="12"/>
  <c r="F105" i="12"/>
  <c r="G105" i="12"/>
  <c r="N105" i="12"/>
  <c r="E106" i="12"/>
  <c r="F106" i="12"/>
  <c r="E107" i="12"/>
  <c r="F107" i="12"/>
  <c r="G107" i="12"/>
  <c r="N107" i="12"/>
  <c r="E54" i="12"/>
  <c r="F54" i="12"/>
  <c r="E70" i="12"/>
  <c r="F70" i="12"/>
  <c r="G70" i="12"/>
  <c r="N70" i="12"/>
  <c r="E71" i="12"/>
  <c r="F71" i="12"/>
  <c r="G71" i="12"/>
  <c r="N71" i="12"/>
  <c r="E72" i="12"/>
  <c r="F72" i="12"/>
  <c r="E73" i="12"/>
  <c r="F73" i="12"/>
  <c r="G73" i="12"/>
  <c r="N73" i="12"/>
  <c r="E74" i="12"/>
  <c r="F74" i="12"/>
  <c r="G74" i="12"/>
  <c r="N74" i="12"/>
  <c r="E75" i="12"/>
  <c r="F75" i="12"/>
  <c r="G75" i="12"/>
  <c r="N75" i="12"/>
  <c r="E76" i="12"/>
  <c r="F76" i="12"/>
  <c r="G76" i="12"/>
  <c r="N76" i="12"/>
  <c r="E77" i="12"/>
  <c r="F77" i="12"/>
  <c r="G77" i="12"/>
  <c r="N77" i="12"/>
  <c r="E79" i="12"/>
  <c r="F79" i="12"/>
  <c r="G79" i="12"/>
  <c r="E80" i="12"/>
  <c r="F80" i="12"/>
  <c r="G80" i="12"/>
  <c r="N80" i="12"/>
  <c r="E81" i="12"/>
  <c r="F81" i="12"/>
  <c r="E82" i="12"/>
  <c r="F82" i="12"/>
  <c r="G82" i="12"/>
  <c r="N82" i="12"/>
  <c r="E83" i="12"/>
  <c r="F83" i="12"/>
  <c r="G83" i="12"/>
  <c r="N83" i="12"/>
  <c r="E84" i="12"/>
  <c r="F84" i="12"/>
  <c r="G84" i="12"/>
  <c r="N84" i="12"/>
  <c r="E86" i="12"/>
  <c r="F86" i="12"/>
  <c r="G86" i="12"/>
  <c r="N86" i="12"/>
  <c r="E87" i="12"/>
  <c r="F87" i="12"/>
  <c r="E88" i="12"/>
  <c r="F88" i="12"/>
  <c r="E89" i="12"/>
  <c r="F89" i="12"/>
  <c r="G89" i="12"/>
  <c r="N89" i="12"/>
  <c r="E90" i="12"/>
  <c r="F90" i="12"/>
  <c r="G90" i="12"/>
  <c r="E92" i="12"/>
  <c r="F92" i="12"/>
  <c r="G92" i="12"/>
  <c r="N92" i="12"/>
  <c r="E93" i="12"/>
  <c r="F93" i="12"/>
  <c r="G93" i="12"/>
  <c r="N93" i="12"/>
  <c r="E94" i="12"/>
  <c r="F94" i="12"/>
  <c r="G94" i="12"/>
  <c r="N94" i="12"/>
  <c r="E95" i="12"/>
  <c r="F95" i="12"/>
  <c r="G95" i="12"/>
  <c r="E97" i="12"/>
  <c r="F97" i="12"/>
  <c r="G97" i="12"/>
  <c r="E98" i="12"/>
  <c r="F98" i="12"/>
  <c r="G98" i="12"/>
  <c r="N98" i="12"/>
  <c r="E56" i="12"/>
  <c r="F56" i="12"/>
  <c r="G56" i="12"/>
  <c r="N56" i="12"/>
  <c r="E57" i="12"/>
  <c r="F57" i="12"/>
  <c r="G57" i="12"/>
  <c r="N57" i="12"/>
  <c r="E58" i="12"/>
  <c r="F58" i="12"/>
  <c r="G58" i="12"/>
  <c r="N58" i="12"/>
  <c r="E59" i="12"/>
  <c r="F59" i="12"/>
  <c r="G59" i="12"/>
  <c r="N59" i="12"/>
  <c r="E60" i="12"/>
  <c r="F60" i="12"/>
  <c r="E61" i="12"/>
  <c r="F61" i="12"/>
  <c r="G61" i="12"/>
  <c r="N61" i="12"/>
  <c r="E62" i="12"/>
  <c r="F62" i="12"/>
  <c r="G62" i="12"/>
  <c r="N62" i="12"/>
  <c r="E63" i="12"/>
  <c r="F63" i="12"/>
  <c r="G63" i="12"/>
  <c r="N63" i="12"/>
  <c r="E64" i="12"/>
  <c r="F64" i="12"/>
  <c r="G64" i="12"/>
  <c r="N64" i="12"/>
  <c r="E65" i="12"/>
  <c r="F65" i="12"/>
  <c r="G65" i="12"/>
  <c r="N65" i="12"/>
  <c r="E66" i="12"/>
  <c r="F66" i="12"/>
  <c r="E67" i="12"/>
  <c r="F67" i="12"/>
  <c r="G67" i="12"/>
  <c r="N67" i="12"/>
  <c r="E68" i="12"/>
  <c r="F68" i="12"/>
  <c r="G68" i="12"/>
  <c r="E69" i="12"/>
  <c r="F69" i="12"/>
  <c r="G69" i="12"/>
  <c r="N69" i="12"/>
  <c r="E78" i="12"/>
  <c r="F78" i="12"/>
  <c r="E85" i="12"/>
  <c r="F85" i="12"/>
  <c r="G85" i="12"/>
  <c r="N85" i="12"/>
  <c r="E53" i="12"/>
  <c r="F53" i="12"/>
  <c r="G53" i="12"/>
  <c r="N53" i="12"/>
  <c r="E91" i="12"/>
  <c r="F91" i="12"/>
  <c r="G91" i="12"/>
  <c r="N91" i="12"/>
  <c r="E55" i="12"/>
  <c r="F55" i="12"/>
  <c r="E96" i="12"/>
  <c r="F96" i="12"/>
  <c r="G96" i="12"/>
  <c r="N96" i="12"/>
  <c r="C17" i="12"/>
  <c r="Q29" i="12"/>
  <c r="Q31" i="12"/>
  <c r="Q33" i="12"/>
  <c r="Q34" i="12"/>
  <c r="Q35" i="12"/>
  <c r="Q36" i="12"/>
  <c r="Q37" i="12"/>
  <c r="N38" i="12"/>
  <c r="Q38" i="12"/>
  <c r="Q40" i="12"/>
  <c r="Q47" i="12"/>
  <c r="Q54" i="12"/>
  <c r="Q70" i="12"/>
  <c r="Q71" i="12"/>
  <c r="Q72" i="12"/>
  <c r="Q73" i="12"/>
  <c r="Q74" i="12"/>
  <c r="Q75" i="12"/>
  <c r="Q76" i="12"/>
  <c r="Q77" i="12"/>
  <c r="Q79" i="12"/>
  <c r="Q80" i="12"/>
  <c r="Q81" i="12"/>
  <c r="Q82" i="12"/>
  <c r="Q83" i="12"/>
  <c r="Q84" i="12"/>
  <c r="Q86" i="12"/>
  <c r="Q87" i="12"/>
  <c r="Q88" i="12"/>
  <c r="Q89" i="12"/>
  <c r="Q90" i="12"/>
  <c r="Q92" i="12"/>
  <c r="Q93" i="12"/>
  <c r="Q94" i="12"/>
  <c r="Q95" i="12"/>
  <c r="Q97" i="12"/>
  <c r="Q98" i="12"/>
  <c r="Q99" i="12"/>
  <c r="Q100" i="12"/>
  <c r="Q101" i="12"/>
  <c r="Q102" i="12"/>
  <c r="Q103" i="12"/>
  <c r="Q104" i="12"/>
  <c r="Q105" i="12"/>
  <c r="Q106" i="12"/>
  <c r="Q107" i="12"/>
  <c r="Q41" i="12"/>
  <c r="Q43" i="12"/>
  <c r="Q44" i="12"/>
  <c r="Q45" i="12"/>
  <c r="Q46" i="12"/>
  <c r="Q48" i="12"/>
  <c r="Q49" i="12"/>
  <c r="Q50" i="12"/>
  <c r="Q56" i="12"/>
  <c r="Q57" i="12"/>
  <c r="Q58" i="12"/>
  <c r="Q59" i="12"/>
  <c r="Q60" i="12"/>
  <c r="Q61" i="12"/>
  <c r="Q62" i="12"/>
  <c r="Q63" i="12"/>
  <c r="Q51" i="12"/>
  <c r="Q64" i="12"/>
  <c r="Q65" i="12"/>
  <c r="Q66" i="12"/>
  <c r="Q67" i="12"/>
  <c r="N68" i="12"/>
  <c r="Q68" i="12"/>
  <c r="Q69" i="12"/>
  <c r="Q78" i="12"/>
  <c r="Q85" i="12"/>
  <c r="Q52" i="12"/>
  <c r="Q53" i="12"/>
  <c r="Q91" i="12"/>
  <c r="Q55" i="12"/>
  <c r="Q96" i="12"/>
  <c r="Q21" i="12"/>
  <c r="Q22" i="12"/>
  <c r="Q23" i="12"/>
  <c r="Q24" i="12"/>
  <c r="Q25" i="12"/>
  <c r="Q26" i="12"/>
  <c r="Q27" i="12"/>
  <c r="Q28" i="12"/>
  <c r="Q30" i="12"/>
  <c r="Q32" i="12"/>
  <c r="Q39" i="12"/>
  <c r="Q42" i="12"/>
  <c r="D9" i="6"/>
  <c r="E9" i="6"/>
  <c r="E33" i="6"/>
  <c r="F33" i="6"/>
  <c r="E34" i="6"/>
  <c r="F34" i="6"/>
  <c r="E35" i="6"/>
  <c r="F35" i="6"/>
  <c r="E36" i="6"/>
  <c r="F36" i="6"/>
  <c r="E37" i="6"/>
  <c r="F37" i="6"/>
  <c r="G37" i="6"/>
  <c r="H37" i="6"/>
  <c r="E38" i="6"/>
  <c r="F38" i="6"/>
  <c r="E39" i="6"/>
  <c r="F39" i="6"/>
  <c r="E40" i="6"/>
  <c r="F40" i="6"/>
  <c r="E41" i="6"/>
  <c r="F41" i="6"/>
  <c r="E42" i="6"/>
  <c r="F42" i="6"/>
  <c r="E43" i="6"/>
  <c r="F43" i="6"/>
  <c r="E44" i="6"/>
  <c r="F44" i="6"/>
  <c r="G44" i="6"/>
  <c r="H44" i="6"/>
  <c r="E45" i="6"/>
  <c r="F45" i="6"/>
  <c r="G45" i="6"/>
  <c r="H45" i="6"/>
  <c r="E46" i="6"/>
  <c r="F46" i="6"/>
  <c r="E47" i="6"/>
  <c r="F47" i="6"/>
  <c r="E48" i="6"/>
  <c r="F48" i="6"/>
  <c r="E49" i="6"/>
  <c r="F49" i="6"/>
  <c r="E50" i="6"/>
  <c r="F50" i="6"/>
  <c r="E51" i="6"/>
  <c r="F51" i="6"/>
  <c r="G51" i="6"/>
  <c r="E52" i="6"/>
  <c r="F52" i="6"/>
  <c r="E53" i="6"/>
  <c r="F53" i="6"/>
  <c r="E54" i="6"/>
  <c r="F54" i="6"/>
  <c r="G54" i="6"/>
  <c r="J54" i="6"/>
  <c r="E55" i="6"/>
  <c r="F55" i="6"/>
  <c r="E56" i="6"/>
  <c r="F56" i="6"/>
  <c r="E57" i="6"/>
  <c r="F57" i="6"/>
  <c r="G57" i="6"/>
  <c r="E58" i="6"/>
  <c r="F58" i="6"/>
  <c r="E59" i="6"/>
  <c r="F59" i="6"/>
  <c r="E60" i="6"/>
  <c r="F60" i="6"/>
  <c r="G60" i="6"/>
  <c r="H60" i="6"/>
  <c r="P60" i="6"/>
  <c r="R60" i="6" s="1"/>
  <c r="T60" i="6" s="1"/>
  <c r="E61" i="6"/>
  <c r="F61" i="6"/>
  <c r="G61" i="6"/>
  <c r="H61" i="6"/>
  <c r="E62" i="6"/>
  <c r="F62" i="6"/>
  <c r="P62" i="6"/>
  <c r="R62" i="6" s="1"/>
  <c r="T62" i="6" s="1"/>
  <c r="E63" i="6"/>
  <c r="F63" i="6"/>
  <c r="E64" i="6"/>
  <c r="F64" i="6"/>
  <c r="E65" i="6"/>
  <c r="F65" i="6"/>
  <c r="P65" i="6"/>
  <c r="R65" i="6" s="1"/>
  <c r="G65" i="6"/>
  <c r="E66" i="6"/>
  <c r="F66" i="6"/>
  <c r="E67" i="6"/>
  <c r="F67" i="6"/>
  <c r="E68" i="6"/>
  <c r="F68" i="6"/>
  <c r="E69" i="6"/>
  <c r="F69" i="6"/>
  <c r="E70" i="6"/>
  <c r="F70" i="6"/>
  <c r="G70" i="6"/>
  <c r="I70" i="6"/>
  <c r="E71" i="6"/>
  <c r="F71" i="6"/>
  <c r="E72" i="6"/>
  <c r="F72" i="6"/>
  <c r="E73" i="6"/>
  <c r="F73" i="6"/>
  <c r="E74" i="6"/>
  <c r="F74" i="6"/>
  <c r="E75" i="6"/>
  <c r="F75" i="6"/>
  <c r="E76" i="6"/>
  <c r="F76" i="6"/>
  <c r="E77" i="6"/>
  <c r="F77" i="6"/>
  <c r="E78" i="6"/>
  <c r="F78" i="6"/>
  <c r="E79" i="6"/>
  <c r="F79" i="6"/>
  <c r="E80" i="6"/>
  <c r="F80" i="6"/>
  <c r="E81" i="6"/>
  <c r="F81" i="6"/>
  <c r="G81" i="6"/>
  <c r="I81" i="6"/>
  <c r="E82" i="6"/>
  <c r="F82" i="6"/>
  <c r="E83" i="6"/>
  <c r="F83" i="6"/>
  <c r="E84" i="6"/>
  <c r="F84" i="6"/>
  <c r="E85" i="6"/>
  <c r="F85" i="6"/>
  <c r="G85" i="6"/>
  <c r="H85" i="6"/>
  <c r="E86" i="6"/>
  <c r="F86" i="6"/>
  <c r="G86" i="6"/>
  <c r="I86" i="6"/>
  <c r="E87" i="6"/>
  <c r="F87" i="6"/>
  <c r="E88" i="6"/>
  <c r="F88" i="6"/>
  <c r="G88" i="6"/>
  <c r="J88" i="6"/>
  <c r="E89" i="6"/>
  <c r="F89" i="6"/>
  <c r="P89" i="6"/>
  <c r="R89" i="6" s="1"/>
  <c r="T89" i="6" s="1"/>
  <c r="E90" i="6"/>
  <c r="F90" i="6"/>
  <c r="E91" i="6"/>
  <c r="F91" i="6"/>
  <c r="E92" i="6"/>
  <c r="F92" i="6"/>
  <c r="E93" i="6"/>
  <c r="F93" i="6"/>
  <c r="G93" i="6"/>
  <c r="J93" i="6"/>
  <c r="E94" i="6"/>
  <c r="F94" i="6"/>
  <c r="E95" i="6"/>
  <c r="F95" i="6"/>
  <c r="E96" i="6"/>
  <c r="F96" i="6"/>
  <c r="C17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H16" i="4"/>
  <c r="H15" i="4"/>
  <c r="D53" i="4"/>
  <c r="J53" i="4"/>
  <c r="D54" i="4"/>
  <c r="H54" i="4"/>
  <c r="J54" i="4"/>
  <c r="D55" i="4"/>
  <c r="D56" i="4"/>
  <c r="H56" i="4"/>
  <c r="D57" i="4"/>
  <c r="D58" i="4"/>
  <c r="H58" i="4"/>
  <c r="D59" i="4"/>
  <c r="D60" i="4"/>
  <c r="D61" i="4"/>
  <c r="D62" i="4"/>
  <c r="I62" i="4"/>
  <c r="J62" i="4"/>
  <c r="D63" i="4"/>
  <c r="J63" i="4"/>
  <c r="H63" i="4"/>
  <c r="D64" i="4"/>
  <c r="D65" i="4"/>
  <c r="J65" i="4"/>
  <c r="D66" i="4"/>
  <c r="H66" i="4"/>
  <c r="D67" i="4"/>
  <c r="H67" i="4"/>
  <c r="D68" i="4"/>
  <c r="H68" i="4"/>
  <c r="D69" i="4"/>
  <c r="J69" i="4"/>
  <c r="D70" i="4"/>
  <c r="H70" i="4"/>
  <c r="J70" i="4"/>
  <c r="D71" i="4"/>
  <c r="D72" i="4"/>
  <c r="D73" i="4"/>
  <c r="I73" i="4"/>
  <c r="D74" i="4"/>
  <c r="H74" i="4"/>
  <c r="K74" i="4"/>
  <c r="D75" i="4"/>
  <c r="D76" i="4"/>
  <c r="H76" i="4"/>
  <c r="D77" i="4"/>
  <c r="J77" i="4"/>
  <c r="D78" i="4"/>
  <c r="H78" i="4"/>
  <c r="J78" i="4"/>
  <c r="D79" i="4"/>
  <c r="J79" i="4"/>
  <c r="H79" i="4"/>
  <c r="D80" i="4"/>
  <c r="D81" i="4"/>
  <c r="D82" i="4"/>
  <c r="H82" i="4"/>
  <c r="K82" i="4"/>
  <c r="D83" i="4"/>
  <c r="H83" i="4"/>
  <c r="D84" i="4"/>
  <c r="D85" i="4"/>
  <c r="J85" i="4"/>
  <c r="D87" i="4"/>
  <c r="H87" i="4"/>
  <c r="J87" i="4"/>
  <c r="D88" i="4"/>
  <c r="H88" i="4"/>
  <c r="D86" i="4"/>
  <c r="H86" i="4"/>
  <c r="D89" i="4"/>
  <c r="J89" i="4"/>
  <c r="D90" i="4"/>
  <c r="I90" i="4"/>
  <c r="K90" i="4"/>
  <c r="D91" i="4"/>
  <c r="D92" i="4"/>
  <c r="H92" i="4"/>
  <c r="D93" i="4"/>
  <c r="D94" i="4"/>
  <c r="H94" i="4"/>
  <c r="J94" i="4"/>
  <c r="D95" i="4"/>
  <c r="H95" i="4"/>
  <c r="D96" i="4"/>
  <c r="D97" i="4"/>
  <c r="D98" i="4"/>
  <c r="H98" i="4"/>
  <c r="D99" i="4"/>
  <c r="H99" i="4"/>
  <c r="D100" i="4"/>
  <c r="H100" i="4"/>
  <c r="D101" i="4"/>
  <c r="J101" i="4"/>
  <c r="D102" i="4"/>
  <c r="H102" i="4"/>
  <c r="J102" i="4"/>
  <c r="D103" i="4"/>
  <c r="F103" i="4"/>
  <c r="D104" i="4"/>
  <c r="D105" i="4"/>
  <c r="D106" i="4"/>
  <c r="H106" i="4"/>
  <c r="D107" i="4"/>
  <c r="F107" i="4"/>
  <c r="D108" i="4"/>
  <c r="D109" i="4"/>
  <c r="D110" i="4"/>
  <c r="F110" i="4"/>
  <c r="J110" i="4"/>
  <c r="D111" i="4"/>
  <c r="J111" i="4"/>
  <c r="H111" i="4"/>
  <c r="D112" i="4"/>
  <c r="D113" i="4"/>
  <c r="D114" i="4"/>
  <c r="H114" i="4"/>
  <c r="D115" i="4"/>
  <c r="H115" i="4"/>
  <c r="D116" i="4"/>
  <c r="I116" i="4"/>
  <c r="D117" i="4"/>
  <c r="H117" i="4"/>
  <c r="D118" i="4"/>
  <c r="H118" i="4"/>
  <c r="J118" i="4"/>
  <c r="D119" i="4"/>
  <c r="D120" i="4"/>
  <c r="H120" i="4"/>
  <c r="D121" i="4"/>
  <c r="F121" i="4"/>
  <c r="D122" i="4"/>
  <c r="H122" i="4"/>
  <c r="K122" i="4"/>
  <c r="D123" i="4"/>
  <c r="F123" i="4"/>
  <c r="D124" i="4"/>
  <c r="D125" i="4"/>
  <c r="D126" i="4"/>
  <c r="H126" i="4"/>
  <c r="J126" i="4"/>
  <c r="D127" i="4"/>
  <c r="F127" i="4"/>
  <c r="H127" i="4"/>
  <c r="D128" i="4"/>
  <c r="D129" i="4"/>
  <c r="J129" i="4"/>
  <c r="D130" i="4"/>
  <c r="H130" i="4"/>
  <c r="D131" i="4"/>
  <c r="H131" i="4"/>
  <c r="D132" i="4"/>
  <c r="D133" i="4"/>
  <c r="J133" i="4"/>
  <c r="D134" i="4"/>
  <c r="H134" i="4"/>
  <c r="J134" i="4"/>
  <c r="D135" i="4"/>
  <c r="H135" i="4"/>
  <c r="D136" i="4"/>
  <c r="H136" i="4"/>
  <c r="D137" i="4"/>
  <c r="J137" i="4"/>
  <c r="D138" i="4"/>
  <c r="J138" i="4"/>
  <c r="K138" i="4"/>
  <c r="D139" i="4"/>
  <c r="D140" i="4"/>
  <c r="D141" i="4"/>
  <c r="D142" i="4"/>
  <c r="H142" i="4"/>
  <c r="J142" i="4"/>
  <c r="D143" i="4"/>
  <c r="H143" i="4"/>
  <c r="D144" i="4"/>
  <c r="D145" i="4"/>
  <c r="D146" i="4"/>
  <c r="H146" i="4"/>
  <c r="D147" i="4"/>
  <c r="I147" i="4"/>
  <c r="H147" i="4"/>
  <c r="D148" i="4"/>
  <c r="D149" i="4"/>
  <c r="K149" i="4"/>
  <c r="D150" i="4"/>
  <c r="H150" i="4"/>
  <c r="J150" i="4"/>
  <c r="D151" i="4"/>
  <c r="H151" i="4"/>
  <c r="D152" i="4"/>
  <c r="D153" i="4"/>
  <c r="F153" i="4"/>
  <c r="D154" i="4"/>
  <c r="H154" i="4"/>
  <c r="D155" i="4"/>
  <c r="D156" i="4"/>
  <c r="J16" i="4"/>
  <c r="J15" i="4"/>
  <c r="J56" i="4"/>
  <c r="J58" i="4"/>
  <c r="J61" i="4"/>
  <c r="J66" i="4"/>
  <c r="J67" i="4"/>
  <c r="J73" i="4"/>
  <c r="J76" i="4"/>
  <c r="J82" i="4"/>
  <c r="J83" i="4"/>
  <c r="J86" i="4"/>
  <c r="J90" i="4"/>
  <c r="J97" i="4"/>
  <c r="J98" i="4"/>
  <c r="J105" i="4"/>
  <c r="J106" i="4"/>
  <c r="J109" i="4"/>
  <c r="J115" i="4"/>
  <c r="J120" i="4"/>
  <c r="J122" i="4"/>
  <c r="J125" i="4"/>
  <c r="J127" i="4"/>
  <c r="J130" i="4"/>
  <c r="J132" i="4"/>
  <c r="J136" i="4"/>
  <c r="J141" i="4"/>
  <c r="J146" i="4"/>
  <c r="J147" i="4"/>
  <c r="J153" i="4"/>
  <c r="J156" i="4"/>
  <c r="I16" i="4"/>
  <c r="I15" i="4"/>
  <c r="I54" i="4"/>
  <c r="I56" i="4"/>
  <c r="I58" i="4"/>
  <c r="I60" i="4"/>
  <c r="I65" i="4"/>
  <c r="I67" i="4"/>
  <c r="I70" i="4"/>
  <c r="I72" i="4"/>
  <c r="I74" i="4"/>
  <c r="I76" i="4"/>
  <c r="I78" i="4"/>
  <c r="I79" i="4"/>
  <c r="I82" i="4"/>
  <c r="I83" i="4"/>
  <c r="I84" i="4"/>
  <c r="I86" i="4"/>
  <c r="I89" i="4"/>
  <c r="I92" i="4"/>
  <c r="I94" i="4"/>
  <c r="I97" i="4"/>
  <c r="I98" i="4"/>
  <c r="I100" i="4"/>
  <c r="I102" i="4"/>
  <c r="I105" i="4"/>
  <c r="I106" i="4"/>
  <c r="I110" i="4"/>
  <c r="I111" i="4"/>
  <c r="I115" i="4"/>
  <c r="I118" i="4"/>
  <c r="I120" i="4"/>
  <c r="I122" i="4"/>
  <c r="I126" i="4"/>
  <c r="I127" i="4"/>
  <c r="I129" i="4"/>
  <c r="I130" i="4"/>
  <c r="I131" i="4"/>
  <c r="I134" i="4"/>
  <c r="I136" i="4"/>
  <c r="I138" i="4"/>
  <c r="I143" i="4"/>
  <c r="I146" i="4"/>
  <c r="I150" i="4"/>
  <c r="I153" i="4"/>
  <c r="I154" i="4"/>
  <c r="F16" i="4"/>
  <c r="F15" i="4"/>
  <c r="F54" i="4"/>
  <c r="F56" i="4"/>
  <c r="F62" i="4"/>
  <c r="F63" i="4"/>
  <c r="F67" i="4"/>
  <c r="F68" i="4"/>
  <c r="F70" i="4"/>
  <c r="F72" i="4"/>
  <c r="F75" i="4"/>
  <c r="F78" i="4"/>
  <c r="F79" i="4"/>
  <c r="F83" i="4"/>
  <c r="F87" i="4"/>
  <c r="F86" i="4"/>
  <c r="F94" i="4"/>
  <c r="F95" i="4"/>
  <c r="F99" i="4"/>
  <c r="F100" i="4"/>
  <c r="F102" i="4"/>
  <c r="F104" i="4"/>
  <c r="F111" i="4"/>
  <c r="F115" i="4"/>
  <c r="F118" i="4"/>
  <c r="F120" i="4"/>
  <c r="F126" i="4"/>
  <c r="F129" i="4"/>
  <c r="F131" i="4"/>
  <c r="F134" i="4"/>
  <c r="F136" i="4"/>
  <c r="F140" i="4"/>
  <c r="F142" i="4"/>
  <c r="F147" i="4"/>
  <c r="F148" i="4"/>
  <c r="F152" i="4"/>
  <c r="F156" i="4"/>
  <c r="G16" i="4"/>
  <c r="G15" i="4"/>
  <c r="E21" i="4"/>
  <c r="G21" i="4"/>
  <c r="E22" i="4"/>
  <c r="G22" i="4"/>
  <c r="E23" i="4"/>
  <c r="K23" i="4"/>
  <c r="E24" i="4"/>
  <c r="G24" i="4"/>
  <c r="E25" i="4"/>
  <c r="G25" i="4"/>
  <c r="E26" i="4"/>
  <c r="G26" i="4"/>
  <c r="E27" i="4"/>
  <c r="E28" i="4"/>
  <c r="E29" i="4"/>
  <c r="G29" i="4"/>
  <c r="E30" i="4"/>
  <c r="G30" i="4"/>
  <c r="E31" i="4"/>
  <c r="E32" i="4"/>
  <c r="L32" i="4"/>
  <c r="G32" i="4"/>
  <c r="E33" i="4"/>
  <c r="G33" i="4"/>
  <c r="E34" i="4"/>
  <c r="G34" i="4"/>
  <c r="E35" i="4"/>
  <c r="E36" i="4"/>
  <c r="G36" i="4"/>
  <c r="E37" i="4"/>
  <c r="G37" i="4"/>
  <c r="E38" i="4"/>
  <c r="G38" i="4"/>
  <c r="E39" i="4"/>
  <c r="E40" i="4"/>
  <c r="G40" i="4"/>
  <c r="E41" i="4"/>
  <c r="G41" i="4"/>
  <c r="E42" i="4"/>
  <c r="G42" i="4"/>
  <c r="E43" i="4"/>
  <c r="E44" i="4"/>
  <c r="G44" i="4"/>
  <c r="E46" i="4"/>
  <c r="G46" i="4"/>
  <c r="E45" i="4"/>
  <c r="G45" i="4"/>
  <c r="E47" i="4"/>
  <c r="E48" i="4"/>
  <c r="E49" i="4"/>
  <c r="G49" i="4"/>
  <c r="E50" i="4"/>
  <c r="G50" i="4"/>
  <c r="E51" i="4"/>
  <c r="E52" i="4"/>
  <c r="G52" i="4"/>
  <c r="E53" i="4"/>
  <c r="L53" i="4"/>
  <c r="G53" i="4"/>
  <c r="E54" i="4"/>
  <c r="G54" i="4"/>
  <c r="E55" i="4"/>
  <c r="L55" i="4"/>
  <c r="E56" i="4"/>
  <c r="G56" i="4"/>
  <c r="E57" i="4"/>
  <c r="G57" i="4"/>
  <c r="E58" i="4"/>
  <c r="K58" i="4"/>
  <c r="G58" i="4"/>
  <c r="E59" i="4"/>
  <c r="G59" i="4"/>
  <c r="E60" i="4"/>
  <c r="K60" i="4"/>
  <c r="E61" i="4"/>
  <c r="G61" i="4"/>
  <c r="E62" i="4"/>
  <c r="K62" i="4"/>
  <c r="G62" i="4"/>
  <c r="E63" i="4"/>
  <c r="E64" i="4"/>
  <c r="E65" i="4"/>
  <c r="G65" i="4"/>
  <c r="E66" i="4"/>
  <c r="K66" i="4"/>
  <c r="G66" i="4"/>
  <c r="E67" i="4"/>
  <c r="G67" i="4"/>
  <c r="E68" i="4"/>
  <c r="E69" i="4"/>
  <c r="G69" i="4"/>
  <c r="E70" i="4"/>
  <c r="K70" i="4"/>
  <c r="E71" i="4"/>
  <c r="E72" i="4"/>
  <c r="G72" i="4"/>
  <c r="E73" i="4"/>
  <c r="E74" i="4"/>
  <c r="G74" i="4"/>
  <c r="E75" i="4"/>
  <c r="G75" i="4"/>
  <c r="E76" i="4"/>
  <c r="G76" i="4"/>
  <c r="E77" i="4"/>
  <c r="G77" i="4"/>
  <c r="E78" i="4"/>
  <c r="K78" i="4"/>
  <c r="E79" i="4"/>
  <c r="E80" i="4"/>
  <c r="G80" i="4"/>
  <c r="E81" i="4"/>
  <c r="K81" i="4"/>
  <c r="G81" i="4"/>
  <c r="E82" i="4"/>
  <c r="G82" i="4"/>
  <c r="E83" i="4"/>
  <c r="G83" i="4"/>
  <c r="E84" i="4"/>
  <c r="K84" i="4"/>
  <c r="G84" i="4"/>
  <c r="E85" i="4"/>
  <c r="E87" i="4"/>
  <c r="K87" i="4"/>
  <c r="G87" i="4"/>
  <c r="E88" i="4"/>
  <c r="E86" i="4"/>
  <c r="G86" i="4"/>
  <c r="E89" i="4"/>
  <c r="G89" i="4"/>
  <c r="E90" i="4"/>
  <c r="G90" i="4"/>
  <c r="E91" i="4"/>
  <c r="G91" i="4"/>
  <c r="E92" i="4"/>
  <c r="E93" i="4"/>
  <c r="K93" i="4"/>
  <c r="G93" i="4"/>
  <c r="E94" i="4"/>
  <c r="G94" i="4"/>
  <c r="E95" i="4"/>
  <c r="G95" i="4"/>
  <c r="E96" i="4"/>
  <c r="E97" i="4"/>
  <c r="G97" i="4"/>
  <c r="E98" i="4"/>
  <c r="G98" i="4"/>
  <c r="E99" i="4"/>
  <c r="K99" i="4"/>
  <c r="G99" i="4"/>
  <c r="E100" i="4"/>
  <c r="E101" i="4"/>
  <c r="K101" i="4"/>
  <c r="E102" i="4"/>
  <c r="G102" i="4"/>
  <c r="E103" i="4"/>
  <c r="E104" i="4"/>
  <c r="G104" i="4"/>
  <c r="K104" i="4"/>
  <c r="E105" i="4"/>
  <c r="E106" i="4"/>
  <c r="G106" i="4"/>
  <c r="E107" i="4"/>
  <c r="G107" i="4"/>
  <c r="E108" i="4"/>
  <c r="G108" i="4"/>
  <c r="E109" i="4"/>
  <c r="L109" i="4"/>
  <c r="G109" i="4"/>
  <c r="E110" i="4"/>
  <c r="G110" i="4"/>
  <c r="E111" i="4"/>
  <c r="E112" i="4"/>
  <c r="G112" i="4"/>
  <c r="E113" i="4"/>
  <c r="G113" i="4"/>
  <c r="E114" i="4"/>
  <c r="G114" i="4"/>
  <c r="E115" i="4"/>
  <c r="E116" i="4"/>
  <c r="K116" i="4"/>
  <c r="E117" i="4"/>
  <c r="G117" i="4"/>
  <c r="E118" i="4"/>
  <c r="G118" i="4"/>
  <c r="E119" i="4"/>
  <c r="E120" i="4"/>
  <c r="G120" i="4"/>
  <c r="E121" i="4"/>
  <c r="G121" i="4"/>
  <c r="E122" i="4"/>
  <c r="G122" i="4"/>
  <c r="E123" i="4"/>
  <c r="G123" i="4"/>
  <c r="E124" i="4"/>
  <c r="E125" i="4"/>
  <c r="E126" i="4"/>
  <c r="G126" i="4"/>
  <c r="E127" i="4"/>
  <c r="E128" i="4"/>
  <c r="E129" i="4"/>
  <c r="G129" i="4"/>
  <c r="E130" i="4"/>
  <c r="E131" i="4"/>
  <c r="G131" i="4"/>
  <c r="E132" i="4"/>
  <c r="K132" i="4"/>
  <c r="E133" i="4"/>
  <c r="G133" i="4"/>
  <c r="E134" i="4"/>
  <c r="E135" i="4"/>
  <c r="E136" i="4"/>
  <c r="G136" i="4"/>
  <c r="E137" i="4"/>
  <c r="G137" i="4"/>
  <c r="E138" i="4"/>
  <c r="G138" i="4"/>
  <c r="E139" i="4"/>
  <c r="E140" i="4"/>
  <c r="K140" i="4"/>
  <c r="G140" i="4"/>
  <c r="E141" i="4"/>
  <c r="G141" i="4"/>
  <c r="E142" i="4"/>
  <c r="G142" i="4"/>
  <c r="E143" i="4"/>
  <c r="E144" i="4"/>
  <c r="G144" i="4"/>
  <c r="E145" i="4"/>
  <c r="G145" i="4"/>
  <c r="E146" i="4"/>
  <c r="K146" i="4"/>
  <c r="G146" i="4"/>
  <c r="E147" i="4"/>
  <c r="G147" i="4"/>
  <c r="E148" i="4"/>
  <c r="L148" i="4"/>
  <c r="K148" i="4"/>
  <c r="E149" i="4"/>
  <c r="G149" i="4"/>
  <c r="E150" i="4"/>
  <c r="G150" i="4"/>
  <c r="E151" i="4"/>
  <c r="E152" i="4"/>
  <c r="G152" i="4"/>
  <c r="E153" i="4"/>
  <c r="G153" i="4"/>
  <c r="E154" i="4"/>
  <c r="G154" i="4"/>
  <c r="E155" i="4"/>
  <c r="G155" i="4"/>
  <c r="E156" i="4"/>
  <c r="K16" i="4"/>
  <c r="K15" i="4"/>
  <c r="K12" i="4"/>
  <c r="K53" i="4"/>
  <c r="K54" i="4"/>
  <c r="K56" i="4"/>
  <c r="K61" i="4"/>
  <c r="K65" i="4"/>
  <c r="K67" i="4"/>
  <c r="K69" i="4"/>
  <c r="K72" i="4"/>
  <c r="K77" i="4"/>
  <c r="K83" i="4"/>
  <c r="K86" i="4"/>
  <c r="K89" i="4"/>
  <c r="K94" i="4"/>
  <c r="K97" i="4"/>
  <c r="K102" i="4"/>
  <c r="K109" i="4"/>
  <c r="K110" i="4"/>
  <c r="K113" i="4"/>
  <c r="K118" i="4"/>
  <c r="K120" i="4"/>
  <c r="K123" i="4"/>
  <c r="K127" i="4"/>
  <c r="K129" i="4"/>
  <c r="K136" i="4"/>
  <c r="K137" i="4"/>
  <c r="K141" i="4"/>
  <c r="K142" i="4"/>
  <c r="K147" i="4"/>
  <c r="K150" i="4"/>
  <c r="K152" i="4"/>
  <c r="K153" i="4"/>
  <c r="L16" i="4"/>
  <c r="L15" i="4"/>
  <c r="L54" i="4"/>
  <c r="L56" i="4"/>
  <c r="L61" i="4"/>
  <c r="L66" i="4"/>
  <c r="L67" i="4"/>
  <c r="L69" i="4"/>
  <c r="L70" i="4"/>
  <c r="L72" i="4"/>
  <c r="L74" i="4"/>
  <c r="L77" i="4"/>
  <c r="L78" i="4"/>
  <c r="L82" i="4"/>
  <c r="L83" i="4"/>
  <c r="L84" i="4"/>
  <c r="L87" i="4"/>
  <c r="L86" i="4"/>
  <c r="L90" i="4"/>
  <c r="L91" i="4"/>
  <c r="L93" i="4"/>
  <c r="L94" i="4"/>
  <c r="L100" i="4"/>
  <c r="L102" i="4"/>
  <c r="L106" i="4"/>
  <c r="L110" i="4"/>
  <c r="L116" i="4"/>
  <c r="L118" i="4"/>
  <c r="L120" i="4"/>
  <c r="L122" i="4"/>
  <c r="L126" i="4"/>
  <c r="L131" i="4"/>
  <c r="L132" i="4"/>
  <c r="L136" i="4"/>
  <c r="L138" i="4"/>
  <c r="L140" i="4"/>
  <c r="L141" i="4"/>
  <c r="L142" i="4"/>
  <c r="L146" i="4"/>
  <c r="L150" i="4"/>
  <c r="L152" i="4"/>
  <c r="C16" i="4"/>
  <c r="C15" i="4"/>
  <c r="N16" i="4"/>
  <c r="N15" i="4"/>
  <c r="N12" i="4"/>
  <c r="O16" i="4"/>
  <c r="O15" i="4"/>
  <c r="O12" i="4"/>
  <c r="G4" i="4"/>
  <c r="P16" i="4"/>
  <c r="P15" i="4"/>
  <c r="P12" i="4"/>
  <c r="G5" i="4"/>
  <c r="Q16" i="4"/>
  <c r="Q15" i="4"/>
  <c r="G6" i="4"/>
  <c r="G7" i="4"/>
  <c r="E16" i="4"/>
  <c r="E15" i="4"/>
  <c r="M16" i="4"/>
  <c r="M15" i="4"/>
  <c r="D16" i="4"/>
  <c r="D15" i="4"/>
  <c r="D12" i="4"/>
  <c r="U143" i="3"/>
  <c r="F16" i="3"/>
  <c r="C17" i="3"/>
  <c r="Q21" i="3"/>
  <c r="Q31" i="3"/>
  <c r="Q35" i="3"/>
  <c r="Q37" i="3"/>
  <c r="Q38" i="3"/>
  <c r="Q39" i="3"/>
  <c r="Q41" i="3"/>
  <c r="Q42" i="3"/>
  <c r="Q44" i="3"/>
  <c r="Q46" i="3"/>
  <c r="Q45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9" i="3"/>
  <c r="Q140" i="3"/>
  <c r="Q142" i="3"/>
  <c r="Q143" i="3"/>
  <c r="Q144" i="3"/>
  <c r="Q145" i="3"/>
  <c r="Q146" i="3"/>
  <c r="Q147" i="3"/>
  <c r="Q148" i="3"/>
  <c r="Q150" i="3"/>
  <c r="Q151" i="3"/>
  <c r="Q152" i="3"/>
  <c r="Q153" i="3"/>
  <c r="Q154" i="3"/>
  <c r="Q155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4" i="3"/>
  <c r="G71" i="6"/>
  <c r="I71" i="6"/>
  <c r="G63" i="6"/>
  <c r="H63" i="6"/>
  <c r="G87" i="6"/>
  <c r="J87" i="6"/>
  <c r="G95" i="6"/>
  <c r="J95" i="6"/>
  <c r="C12" i="4"/>
  <c r="L145" i="4"/>
  <c r="H145" i="4"/>
  <c r="F113" i="4"/>
  <c r="L113" i="4"/>
  <c r="H113" i="4"/>
  <c r="F81" i="4"/>
  <c r="H81" i="4"/>
  <c r="G55" i="6"/>
  <c r="H55" i="6"/>
  <c r="G35" i="6"/>
  <c r="H35" i="6"/>
  <c r="H330" i="13"/>
  <c r="I330" i="13"/>
  <c r="J330" i="13"/>
  <c r="K330" i="13"/>
  <c r="F330" i="13"/>
  <c r="G320" i="13"/>
  <c r="K320" i="13"/>
  <c r="L320" i="13"/>
  <c r="F303" i="13"/>
  <c r="H303" i="13"/>
  <c r="J303" i="13"/>
  <c r="K303" i="13"/>
  <c r="G181" i="13"/>
  <c r="H140" i="13"/>
  <c r="I140" i="13"/>
  <c r="J140" i="13"/>
  <c r="K140" i="13"/>
  <c r="F140" i="13"/>
  <c r="L140" i="13"/>
  <c r="L143" i="4"/>
  <c r="G143" i="4"/>
  <c r="L111" i="4"/>
  <c r="G111" i="4"/>
  <c r="K111" i="4"/>
  <c r="L79" i="4"/>
  <c r="G79" i="4"/>
  <c r="K79" i="4"/>
  <c r="G47" i="4"/>
  <c r="I149" i="4"/>
  <c r="H149" i="4"/>
  <c r="I117" i="4"/>
  <c r="I85" i="4"/>
  <c r="F85" i="4"/>
  <c r="I53" i="4"/>
  <c r="F53" i="4"/>
  <c r="G34" i="6"/>
  <c r="H34" i="6"/>
  <c r="L307" i="13"/>
  <c r="H287" i="13"/>
  <c r="I287" i="13"/>
  <c r="J287" i="13"/>
  <c r="K287" i="13"/>
  <c r="F287" i="13"/>
  <c r="G283" i="13"/>
  <c r="L283" i="13"/>
  <c r="K227" i="13"/>
  <c r="F185" i="13"/>
  <c r="H185" i="13"/>
  <c r="J185" i="13"/>
  <c r="K185" i="13"/>
  <c r="I185" i="13"/>
  <c r="G170" i="13"/>
  <c r="K170" i="13"/>
  <c r="L170" i="13"/>
  <c r="F161" i="13"/>
  <c r="H161" i="13"/>
  <c r="J161" i="13"/>
  <c r="K161" i="13"/>
  <c r="I161" i="13"/>
  <c r="F153" i="13"/>
  <c r="H153" i="13"/>
  <c r="J153" i="13"/>
  <c r="K153" i="13"/>
  <c r="I153" i="13"/>
  <c r="L153" i="13"/>
  <c r="F342" i="14"/>
  <c r="H342" i="14"/>
  <c r="I342" i="14"/>
  <c r="J342" i="14"/>
  <c r="F318" i="14"/>
  <c r="I318" i="14"/>
  <c r="J318" i="14"/>
  <c r="L318" i="14"/>
  <c r="H318" i="14"/>
  <c r="K145" i="4"/>
  <c r="G156" i="4"/>
  <c r="G124" i="4"/>
  <c r="G92" i="4"/>
  <c r="G60" i="4"/>
  <c r="L51" i="4"/>
  <c r="K51" i="4"/>
  <c r="G51" i="4"/>
  <c r="I113" i="4"/>
  <c r="J145" i="4"/>
  <c r="J81" i="4"/>
  <c r="L153" i="4"/>
  <c r="H153" i="4"/>
  <c r="H121" i="4"/>
  <c r="F89" i="4"/>
  <c r="L89" i="4"/>
  <c r="H89" i="4"/>
  <c r="F57" i="4"/>
  <c r="L57" i="4"/>
  <c r="H57" i="4"/>
  <c r="H12" i="4"/>
  <c r="P42" i="6"/>
  <c r="R42" i="6" s="1"/>
  <c r="T42" i="6" s="1"/>
  <c r="G42" i="6"/>
  <c r="J42" i="6"/>
  <c r="G33" i="6"/>
  <c r="H33" i="6"/>
  <c r="K331" i="13"/>
  <c r="L331" i="13"/>
  <c r="G331" i="13"/>
  <c r="H314" i="13"/>
  <c r="I314" i="13"/>
  <c r="J314" i="13"/>
  <c r="K314" i="13"/>
  <c r="F314" i="13"/>
  <c r="G304" i="13"/>
  <c r="K304" i="13"/>
  <c r="L304" i="13"/>
  <c r="L295" i="13"/>
  <c r="K237" i="13"/>
  <c r="G237" i="13"/>
  <c r="I229" i="13"/>
  <c r="J229" i="13"/>
  <c r="F229" i="13"/>
  <c r="F217" i="13"/>
  <c r="J217" i="13"/>
  <c r="K217" i="13"/>
  <c r="L217" i="13"/>
  <c r="H217" i="13"/>
  <c r="K213" i="13"/>
  <c r="G213" i="13"/>
  <c r="L213" i="13"/>
  <c r="F210" i="13"/>
  <c r="H210" i="13"/>
  <c r="I210" i="13"/>
  <c r="K206" i="13"/>
  <c r="L206" i="13"/>
  <c r="G206" i="13"/>
  <c r="F177" i="13"/>
  <c r="H177" i="13"/>
  <c r="J177" i="13"/>
  <c r="K177" i="13"/>
  <c r="I177" i="13"/>
  <c r="L177" i="13"/>
  <c r="G239" i="14"/>
  <c r="K239" i="14"/>
  <c r="L239" i="14"/>
  <c r="L112" i="4"/>
  <c r="G151" i="4"/>
  <c r="G128" i="4"/>
  <c r="K119" i="4"/>
  <c r="G96" i="4"/>
  <c r="L88" i="4"/>
  <c r="G88" i="4"/>
  <c r="K55" i="4"/>
  <c r="L23" i="4"/>
  <c r="F145" i="4"/>
  <c r="J12" i="4"/>
  <c r="I125" i="4"/>
  <c r="H125" i="4"/>
  <c r="F125" i="4"/>
  <c r="I93" i="4"/>
  <c r="H93" i="4"/>
  <c r="F93" i="4"/>
  <c r="I61" i="4"/>
  <c r="H61" i="4"/>
  <c r="F61" i="4"/>
  <c r="G91" i="6"/>
  <c r="H91" i="6"/>
  <c r="G83" i="6"/>
  <c r="H83" i="6"/>
  <c r="G75" i="6"/>
  <c r="H75" i="6"/>
  <c r="G59" i="6"/>
  <c r="H59" i="6"/>
  <c r="G50" i="6"/>
  <c r="H50" i="6"/>
  <c r="G41" i="6"/>
  <c r="H41" i="6"/>
  <c r="P32" i="12"/>
  <c r="R32" i="12" s="1"/>
  <c r="T32" i="12" s="1"/>
  <c r="P73" i="12"/>
  <c r="R73" i="12" s="1"/>
  <c r="T73" i="12" s="1"/>
  <c r="P84" i="12"/>
  <c r="R84" i="12" s="1"/>
  <c r="T84" i="12" s="1"/>
  <c r="P63" i="12"/>
  <c r="R63" i="12" s="1"/>
  <c r="T63" i="12" s="1"/>
  <c r="P90" i="12"/>
  <c r="R90" i="12" s="1"/>
  <c r="T90" i="12" s="1"/>
  <c r="P96" i="12"/>
  <c r="R96" i="12" s="1"/>
  <c r="T96" i="12" s="1"/>
  <c r="P33" i="12"/>
  <c r="R33" i="12" s="1"/>
  <c r="T33" i="12" s="1"/>
  <c r="P75" i="12"/>
  <c r="R75" i="12" s="1"/>
  <c r="T75" i="12" s="1"/>
  <c r="H338" i="13"/>
  <c r="I338" i="13"/>
  <c r="J338" i="13"/>
  <c r="K338" i="13"/>
  <c r="F338" i="13"/>
  <c r="G328" i="13"/>
  <c r="K328" i="13"/>
  <c r="L328" i="13"/>
  <c r="F311" i="13"/>
  <c r="H311" i="13"/>
  <c r="J311" i="13"/>
  <c r="K311" i="13"/>
  <c r="K291" i="13"/>
  <c r="L291" i="13"/>
  <c r="G291" i="13"/>
  <c r="K143" i="4"/>
  <c r="G132" i="4"/>
  <c r="G100" i="4"/>
  <c r="G68" i="4"/>
  <c r="K32" i="4"/>
  <c r="L27" i="4"/>
  <c r="K27" i="4"/>
  <c r="G27" i="4"/>
  <c r="L129" i="4"/>
  <c r="H129" i="4"/>
  <c r="F97" i="4"/>
  <c r="L97" i="4"/>
  <c r="H97" i="4"/>
  <c r="F65" i="4"/>
  <c r="L65" i="4"/>
  <c r="H65" i="4"/>
  <c r="G90" i="6"/>
  <c r="J90" i="6"/>
  <c r="G82" i="6"/>
  <c r="H82" i="6"/>
  <c r="G74" i="6"/>
  <c r="J74" i="6"/>
  <c r="P66" i="6"/>
  <c r="G66" i="6"/>
  <c r="H66" i="6"/>
  <c r="G58" i="6"/>
  <c r="H58" i="6"/>
  <c r="G49" i="6"/>
  <c r="H49" i="6"/>
  <c r="G40" i="6"/>
  <c r="H40" i="6"/>
  <c r="F335" i="13"/>
  <c r="K315" i="13"/>
  <c r="L315" i="13"/>
  <c r="G315" i="13"/>
  <c r="H298" i="13"/>
  <c r="I298" i="13"/>
  <c r="J298" i="13"/>
  <c r="K298" i="13"/>
  <c r="F298" i="13"/>
  <c r="K284" i="13"/>
  <c r="L284" i="13"/>
  <c r="G284" i="13"/>
  <c r="G276" i="13"/>
  <c r="K276" i="13"/>
  <c r="G226" i="13"/>
  <c r="K226" i="13"/>
  <c r="L127" i="4"/>
  <c r="G127" i="4"/>
  <c r="L95" i="4"/>
  <c r="L63" i="4"/>
  <c r="G63" i="4"/>
  <c r="K63" i="4"/>
  <c r="L31" i="4"/>
  <c r="K31" i="4"/>
  <c r="G31" i="4"/>
  <c r="I133" i="4"/>
  <c r="H133" i="4"/>
  <c r="F133" i="4"/>
  <c r="I101" i="4"/>
  <c r="H101" i="4"/>
  <c r="F101" i="4"/>
  <c r="I69" i="4"/>
  <c r="H69" i="4"/>
  <c r="F69" i="4"/>
  <c r="P57" i="6"/>
  <c r="R57" i="6" s="1"/>
  <c r="T57" i="6" s="1"/>
  <c r="H57" i="6"/>
  <c r="G48" i="6"/>
  <c r="H48" i="6"/>
  <c r="L330" i="13"/>
  <c r="H322" i="13"/>
  <c r="I322" i="13"/>
  <c r="J322" i="13"/>
  <c r="K322" i="13"/>
  <c r="F322" i="13"/>
  <c r="G312" i="13"/>
  <c r="K312" i="13"/>
  <c r="L312" i="13"/>
  <c r="L303" i="13"/>
  <c r="F295" i="13"/>
  <c r="H295" i="13"/>
  <c r="J295" i="13"/>
  <c r="K295" i="13"/>
  <c r="F289" i="13"/>
  <c r="H289" i="13"/>
  <c r="I289" i="13"/>
  <c r="K289" i="13"/>
  <c r="L289" i="13"/>
  <c r="I273" i="13"/>
  <c r="J273" i="13"/>
  <c r="K273" i="13"/>
  <c r="L273" i="13"/>
  <c r="F273" i="13"/>
  <c r="H228" i="13"/>
  <c r="I228" i="13"/>
  <c r="J228" i="13"/>
  <c r="K228" i="13"/>
  <c r="L228" i="13"/>
  <c r="F228" i="13"/>
  <c r="F209" i="13"/>
  <c r="J209" i="13"/>
  <c r="K209" i="13"/>
  <c r="L209" i="13"/>
  <c r="H209" i="13"/>
  <c r="K205" i="13"/>
  <c r="G205" i="13"/>
  <c r="L205" i="13"/>
  <c r="H111" i="13"/>
  <c r="J111" i="13"/>
  <c r="L111" i="13"/>
  <c r="K111" i="13"/>
  <c r="I111" i="13"/>
  <c r="F111" i="13"/>
  <c r="G23" i="6"/>
  <c r="I23" i="6"/>
  <c r="L252" i="14"/>
  <c r="G252" i="14"/>
  <c r="K252" i="14"/>
  <c r="K40" i="4"/>
  <c r="L40" i="4"/>
  <c r="G35" i="4"/>
  <c r="I145" i="4"/>
  <c r="I81" i="4"/>
  <c r="J149" i="4"/>
  <c r="J113" i="4"/>
  <c r="L137" i="4"/>
  <c r="H137" i="4"/>
  <c r="F105" i="4"/>
  <c r="H105" i="4"/>
  <c r="F73" i="4"/>
  <c r="H73" i="4"/>
  <c r="G56" i="6"/>
  <c r="H56" i="6"/>
  <c r="G39" i="6"/>
  <c r="J39" i="6"/>
  <c r="G336" i="13"/>
  <c r="K336" i="13"/>
  <c r="L336" i="13"/>
  <c r="F319" i="13"/>
  <c r="H319" i="13"/>
  <c r="J319" i="13"/>
  <c r="K319" i="13"/>
  <c r="I303" i="13"/>
  <c r="K299" i="13"/>
  <c r="L299" i="13"/>
  <c r="G299" i="13"/>
  <c r="L290" i="13"/>
  <c r="L287" i="13"/>
  <c r="F202" i="13"/>
  <c r="H202" i="13"/>
  <c r="I202" i="13"/>
  <c r="J202" i="13"/>
  <c r="H148" i="13"/>
  <c r="I148" i="13"/>
  <c r="J148" i="13"/>
  <c r="K148" i="13"/>
  <c r="F148" i="13"/>
  <c r="L75" i="4"/>
  <c r="K91" i="4"/>
  <c r="G135" i="4"/>
  <c r="L103" i="4"/>
  <c r="G103" i="4"/>
  <c r="K103" i="4"/>
  <c r="L71" i="4"/>
  <c r="G71" i="4"/>
  <c r="K71" i="4"/>
  <c r="G39" i="4"/>
  <c r="I12" i="4"/>
  <c r="J121" i="4"/>
  <c r="J93" i="4"/>
  <c r="J57" i="4"/>
  <c r="I141" i="4"/>
  <c r="H141" i="4"/>
  <c r="F141" i="4"/>
  <c r="I109" i="4"/>
  <c r="H109" i="4"/>
  <c r="F109" i="4"/>
  <c r="I77" i="4"/>
  <c r="H77" i="4"/>
  <c r="F77" i="4"/>
  <c r="G96" i="6"/>
  <c r="G80" i="6"/>
  <c r="I80" i="6"/>
  <c r="G72" i="6"/>
  <c r="H72" i="6"/>
  <c r="G64" i="6"/>
  <c r="H64" i="6"/>
  <c r="G47" i="6"/>
  <c r="H47" i="6"/>
  <c r="K323" i="13"/>
  <c r="L323" i="13"/>
  <c r="G323" i="13"/>
  <c r="H306" i="13"/>
  <c r="I306" i="13"/>
  <c r="J306" i="13"/>
  <c r="K306" i="13"/>
  <c r="F306" i="13"/>
  <c r="G296" i="13"/>
  <c r="K296" i="13"/>
  <c r="L296" i="13"/>
  <c r="L286" i="13"/>
  <c r="G286" i="13"/>
  <c r="K286" i="13"/>
  <c r="K283" i="13"/>
  <c r="J281" i="13"/>
  <c r="F281" i="13"/>
  <c r="K238" i="13"/>
  <c r="L238" i="13"/>
  <c r="G238" i="13"/>
  <c r="F218" i="13"/>
  <c r="H218" i="13"/>
  <c r="I218" i="13"/>
  <c r="L214" i="13"/>
  <c r="K189" i="13"/>
  <c r="L189" i="13"/>
  <c r="G189" i="13"/>
  <c r="L185" i="13"/>
  <c r="K165" i="13"/>
  <c r="L165" i="13"/>
  <c r="G165" i="13"/>
  <c r="L161" i="13"/>
  <c r="K157" i="13"/>
  <c r="L157" i="13"/>
  <c r="G157" i="13"/>
  <c r="G274" i="14"/>
  <c r="L274" i="14"/>
  <c r="K274" i="14"/>
  <c r="L278" i="13"/>
  <c r="H276" i="13"/>
  <c r="J276" i="13"/>
  <c r="H275" i="13"/>
  <c r="H268" i="13"/>
  <c r="J268" i="13"/>
  <c r="J226" i="13"/>
  <c r="K222" i="13"/>
  <c r="L222" i="13"/>
  <c r="G222" i="13"/>
  <c r="K221" i="13"/>
  <c r="I213" i="13"/>
  <c r="J213" i="13"/>
  <c r="F213" i="13"/>
  <c r="H212" i="13"/>
  <c r="I212" i="13"/>
  <c r="J212" i="13"/>
  <c r="I205" i="13"/>
  <c r="J205" i="13"/>
  <c r="F205" i="13"/>
  <c r="H204" i="13"/>
  <c r="I204" i="13"/>
  <c r="J204" i="13"/>
  <c r="G203" i="13"/>
  <c r="L203" i="13"/>
  <c r="H188" i="13"/>
  <c r="I188" i="13"/>
  <c r="J188" i="13"/>
  <c r="K188" i="13"/>
  <c r="F188" i="13"/>
  <c r="H164" i="13"/>
  <c r="I164" i="13"/>
  <c r="J164" i="13"/>
  <c r="K164" i="13"/>
  <c r="F164" i="13"/>
  <c r="G130" i="13"/>
  <c r="K130" i="13"/>
  <c r="L130" i="13"/>
  <c r="L112" i="13"/>
  <c r="G112" i="13"/>
  <c r="K112" i="13"/>
  <c r="F278" i="14"/>
  <c r="J278" i="14"/>
  <c r="I278" i="14"/>
  <c r="H278" i="14"/>
  <c r="G340" i="13"/>
  <c r="F339" i="13"/>
  <c r="L337" i="13"/>
  <c r="G332" i="13"/>
  <c r="F331" i="13"/>
  <c r="L329" i="13"/>
  <c r="G324" i="13"/>
  <c r="F323" i="13"/>
  <c r="L321" i="13"/>
  <c r="G316" i="13"/>
  <c r="F315" i="13"/>
  <c r="G308" i="13"/>
  <c r="F307" i="13"/>
  <c r="L305" i="13"/>
  <c r="G300" i="13"/>
  <c r="F299" i="13"/>
  <c r="L297" i="13"/>
  <c r="F291" i="13"/>
  <c r="F284" i="13"/>
  <c r="F275" i="13"/>
  <c r="K271" i="13"/>
  <c r="H271" i="13"/>
  <c r="G267" i="13"/>
  <c r="L267" i="13"/>
  <c r="I261" i="13"/>
  <c r="F261" i="13"/>
  <c r="L230" i="13"/>
  <c r="K229" i="13"/>
  <c r="I221" i="13"/>
  <c r="J221" i="13"/>
  <c r="F221" i="13"/>
  <c r="H220" i="13"/>
  <c r="I220" i="13"/>
  <c r="J220" i="13"/>
  <c r="G219" i="13"/>
  <c r="L219" i="13"/>
  <c r="G218" i="13"/>
  <c r="K218" i="13"/>
  <c r="G211" i="13"/>
  <c r="L211" i="13"/>
  <c r="G210" i="13"/>
  <c r="K210" i="13"/>
  <c r="G178" i="13"/>
  <c r="K178" i="13"/>
  <c r="L178" i="13"/>
  <c r="G154" i="13"/>
  <c r="K154" i="13"/>
  <c r="L154" i="13"/>
  <c r="K141" i="13"/>
  <c r="L141" i="13"/>
  <c r="G141" i="13"/>
  <c r="F137" i="13"/>
  <c r="H137" i="13"/>
  <c r="J137" i="13"/>
  <c r="K137" i="13"/>
  <c r="H124" i="13"/>
  <c r="I124" i="13"/>
  <c r="J124" i="13"/>
  <c r="K124" i="13"/>
  <c r="F124" i="13"/>
  <c r="G298" i="14"/>
  <c r="K298" i="14"/>
  <c r="L298" i="14"/>
  <c r="L270" i="13"/>
  <c r="G270" i="13"/>
  <c r="H260" i="13"/>
  <c r="J260" i="13"/>
  <c r="G254" i="13"/>
  <c r="K253" i="13"/>
  <c r="K246" i="13"/>
  <c r="L246" i="13"/>
  <c r="G246" i="13"/>
  <c r="K245" i="13"/>
  <c r="I237" i="13"/>
  <c r="J237" i="13"/>
  <c r="F237" i="13"/>
  <c r="H236" i="13"/>
  <c r="I236" i="13"/>
  <c r="J236" i="13"/>
  <c r="G235" i="13"/>
  <c r="L235" i="13"/>
  <c r="G234" i="13"/>
  <c r="K234" i="13"/>
  <c r="F226" i="13"/>
  <c r="H226" i="13"/>
  <c r="F225" i="13"/>
  <c r="J225" i="13"/>
  <c r="H193" i="13"/>
  <c r="H172" i="13"/>
  <c r="I172" i="13"/>
  <c r="J172" i="13"/>
  <c r="K172" i="13"/>
  <c r="F172" i="13"/>
  <c r="G138" i="13"/>
  <c r="K138" i="13"/>
  <c r="K125" i="13"/>
  <c r="L125" i="13"/>
  <c r="G125" i="13"/>
  <c r="F121" i="13"/>
  <c r="H121" i="13"/>
  <c r="J121" i="13"/>
  <c r="K121" i="13"/>
  <c r="K50" i="4"/>
  <c r="L50" i="4"/>
  <c r="L34" i="4"/>
  <c r="K26" i="4"/>
  <c r="L26" i="4"/>
  <c r="L22" i="4"/>
  <c r="F154" i="4"/>
  <c r="F146" i="4"/>
  <c r="F138" i="4"/>
  <c r="F130" i="4"/>
  <c r="F122" i="4"/>
  <c r="F114" i="4"/>
  <c r="F106" i="4"/>
  <c r="F98" i="4"/>
  <c r="F90" i="4"/>
  <c r="F82" i="4"/>
  <c r="F74" i="4"/>
  <c r="F66" i="4"/>
  <c r="F58" i="4"/>
  <c r="G94" i="6"/>
  <c r="J94" i="6"/>
  <c r="G78" i="6"/>
  <c r="G62" i="6"/>
  <c r="H62" i="6"/>
  <c r="G38" i="6"/>
  <c r="H38" i="6"/>
  <c r="L340" i="13"/>
  <c r="I337" i="13"/>
  <c r="H336" i="13"/>
  <c r="L332" i="13"/>
  <c r="I329" i="13"/>
  <c r="H328" i="13"/>
  <c r="I321" i="13"/>
  <c r="H320" i="13"/>
  <c r="L316" i="13"/>
  <c r="I313" i="13"/>
  <c r="H312" i="13"/>
  <c r="L308" i="13"/>
  <c r="I305" i="13"/>
  <c r="H304" i="13"/>
  <c r="L300" i="13"/>
  <c r="I297" i="13"/>
  <c r="H296" i="13"/>
  <c r="L292" i="13"/>
  <c r="H283" i="13"/>
  <c r="K277" i="13"/>
  <c r="I276" i="13"/>
  <c r="G272" i="13"/>
  <c r="J271" i="13"/>
  <c r="G269" i="13"/>
  <c r="I268" i="13"/>
  <c r="F266" i="13"/>
  <c r="H266" i="13"/>
  <c r="F265" i="13"/>
  <c r="K263" i="13"/>
  <c r="H263" i="13"/>
  <c r="L261" i="13"/>
  <c r="G259" i="13"/>
  <c r="L259" i="13"/>
  <c r="G258" i="13"/>
  <c r="I253" i="13"/>
  <c r="J253" i="13"/>
  <c r="F253" i="13"/>
  <c r="H252" i="13"/>
  <c r="I252" i="13"/>
  <c r="J252" i="13"/>
  <c r="G251" i="13"/>
  <c r="L251" i="13"/>
  <c r="G250" i="13"/>
  <c r="I245" i="13"/>
  <c r="J245" i="13"/>
  <c r="F245" i="13"/>
  <c r="H244" i="13"/>
  <c r="I244" i="13"/>
  <c r="J244" i="13"/>
  <c r="G243" i="13"/>
  <c r="L243" i="13"/>
  <c r="G242" i="13"/>
  <c r="K242" i="13"/>
  <c r="F234" i="13"/>
  <c r="H234" i="13"/>
  <c r="F233" i="13"/>
  <c r="J233" i="13"/>
  <c r="L220" i="13"/>
  <c r="K212" i="13"/>
  <c r="K211" i="13"/>
  <c r="K204" i="13"/>
  <c r="G194" i="13"/>
  <c r="K194" i="13"/>
  <c r="G186" i="13"/>
  <c r="L186" i="13"/>
  <c r="G162" i="13"/>
  <c r="K162" i="13"/>
  <c r="L162" i="13"/>
  <c r="K149" i="13"/>
  <c r="L149" i="13"/>
  <c r="G149" i="13"/>
  <c r="H145" i="13"/>
  <c r="H132" i="13"/>
  <c r="I132" i="13"/>
  <c r="J132" i="13"/>
  <c r="K132" i="13"/>
  <c r="F132" i="13"/>
  <c r="M12" i="13"/>
  <c r="D14" i="6"/>
  <c r="K340" i="13"/>
  <c r="J339" i="13"/>
  <c r="K332" i="13"/>
  <c r="J331" i="13"/>
  <c r="J323" i="13"/>
  <c r="K316" i="13"/>
  <c r="J315" i="13"/>
  <c r="K308" i="13"/>
  <c r="J307" i="13"/>
  <c r="K300" i="13"/>
  <c r="J299" i="13"/>
  <c r="J291" i="13"/>
  <c r="L288" i="13"/>
  <c r="I271" i="13"/>
  <c r="K267" i="13"/>
  <c r="J261" i="13"/>
  <c r="L260" i="13"/>
  <c r="F258" i="13"/>
  <c r="H258" i="13"/>
  <c r="F257" i="13"/>
  <c r="J257" i="13"/>
  <c r="F250" i="13"/>
  <c r="H250" i="13"/>
  <c r="F249" i="13"/>
  <c r="J249" i="13"/>
  <c r="F242" i="13"/>
  <c r="H242" i="13"/>
  <c r="F241" i="13"/>
  <c r="J241" i="13"/>
  <c r="L221" i="13"/>
  <c r="K220" i="13"/>
  <c r="K219" i="13"/>
  <c r="H213" i="13"/>
  <c r="H205" i="13"/>
  <c r="H201" i="13"/>
  <c r="F194" i="13"/>
  <c r="H194" i="13"/>
  <c r="I194" i="13"/>
  <c r="L188" i="13"/>
  <c r="H180" i="13"/>
  <c r="I180" i="13"/>
  <c r="J180" i="13"/>
  <c r="K180" i="13"/>
  <c r="F180" i="13"/>
  <c r="K173" i="13"/>
  <c r="L173" i="13"/>
  <c r="G173" i="13"/>
  <c r="F169" i="13"/>
  <c r="H169" i="13"/>
  <c r="J169" i="13"/>
  <c r="K169" i="13"/>
  <c r="L164" i="13"/>
  <c r="H156" i="13"/>
  <c r="I156" i="13"/>
  <c r="J156" i="13"/>
  <c r="K156" i="13"/>
  <c r="F156" i="13"/>
  <c r="G122" i="13"/>
  <c r="G295" i="14"/>
  <c r="L295" i="14"/>
  <c r="K295" i="14"/>
  <c r="G279" i="14"/>
  <c r="K279" i="14"/>
  <c r="L279" i="14"/>
  <c r="G215" i="14"/>
  <c r="K215" i="14"/>
  <c r="L215" i="14"/>
  <c r="L46" i="4"/>
  <c r="L29" i="4"/>
  <c r="I284" i="13"/>
  <c r="F283" i="13"/>
  <c r="L282" i="13"/>
  <c r="G278" i="13"/>
  <c r="F276" i="13"/>
  <c r="F274" i="13"/>
  <c r="H274" i="13"/>
  <c r="K270" i="13"/>
  <c r="I269" i="13"/>
  <c r="F269" i="13"/>
  <c r="F268" i="13"/>
  <c r="L262" i="13"/>
  <c r="G262" i="13"/>
  <c r="H261" i="13"/>
  <c r="K260" i="13"/>
  <c r="L229" i="13"/>
  <c r="H221" i="13"/>
  <c r="L218" i="13"/>
  <c r="F212" i="13"/>
  <c r="L210" i="13"/>
  <c r="F204" i="13"/>
  <c r="G202" i="13"/>
  <c r="K202" i="13"/>
  <c r="K197" i="13"/>
  <c r="L197" i="13"/>
  <c r="H196" i="13"/>
  <c r="I196" i="13"/>
  <c r="J196" i="13"/>
  <c r="K196" i="13"/>
  <c r="G195" i="13"/>
  <c r="L195" i="13"/>
  <c r="G146" i="13"/>
  <c r="K146" i="13"/>
  <c r="L146" i="13"/>
  <c r="L133" i="13"/>
  <c r="G133" i="13"/>
  <c r="F129" i="13"/>
  <c r="H129" i="13"/>
  <c r="J129" i="13"/>
  <c r="K129" i="13"/>
  <c r="L12" i="13"/>
  <c r="G336" i="14"/>
  <c r="L336" i="14"/>
  <c r="G322" i="14"/>
  <c r="K322" i="14"/>
  <c r="L322" i="14"/>
  <c r="H315" i="14"/>
  <c r="F315" i="14"/>
  <c r="I315" i="14"/>
  <c r="F294" i="14"/>
  <c r="H294" i="14"/>
  <c r="I294" i="14"/>
  <c r="H275" i="14"/>
  <c r="J275" i="14"/>
  <c r="L275" i="14"/>
  <c r="F275" i="14"/>
  <c r="H267" i="14"/>
  <c r="J267" i="14"/>
  <c r="L267" i="14"/>
  <c r="F267" i="14"/>
  <c r="F246" i="14"/>
  <c r="I246" i="14"/>
  <c r="J246" i="14"/>
  <c r="L246" i="14"/>
  <c r="H255" i="13"/>
  <c r="H247" i="13"/>
  <c r="I240" i="13"/>
  <c r="H239" i="13"/>
  <c r="I232" i="13"/>
  <c r="H231" i="13"/>
  <c r="I224" i="13"/>
  <c r="H223" i="13"/>
  <c r="I216" i="13"/>
  <c r="H215" i="13"/>
  <c r="I208" i="13"/>
  <c r="H207" i="13"/>
  <c r="I200" i="13"/>
  <c r="G198" i="13"/>
  <c r="F197" i="13"/>
  <c r="I192" i="13"/>
  <c r="H191" i="13"/>
  <c r="G190" i="13"/>
  <c r="F189" i="13"/>
  <c r="L187" i="13"/>
  <c r="I184" i="13"/>
  <c r="G182" i="13"/>
  <c r="L179" i="13"/>
  <c r="I176" i="13"/>
  <c r="G174" i="13"/>
  <c r="F173" i="13"/>
  <c r="L171" i="13"/>
  <c r="I168" i="13"/>
  <c r="G166" i="13"/>
  <c r="F165" i="13"/>
  <c r="L163" i="13"/>
  <c r="I160" i="13"/>
  <c r="G158" i="13"/>
  <c r="F157" i="13"/>
  <c r="L155" i="13"/>
  <c r="I152" i="13"/>
  <c r="G150" i="13"/>
  <c r="F149" i="13"/>
  <c r="L147" i="13"/>
  <c r="I144" i="13"/>
  <c r="G142" i="13"/>
  <c r="F141" i="13"/>
  <c r="L139" i="13"/>
  <c r="I136" i="13"/>
  <c r="G134" i="13"/>
  <c r="L131" i="13"/>
  <c r="I128" i="13"/>
  <c r="G126" i="13"/>
  <c r="F125" i="13"/>
  <c r="L123" i="13"/>
  <c r="I120" i="13"/>
  <c r="G118" i="13"/>
  <c r="G27" i="6"/>
  <c r="H27" i="6"/>
  <c r="K337" i="14"/>
  <c r="L337" i="14"/>
  <c r="G337" i="14"/>
  <c r="K328" i="14"/>
  <c r="L328" i="14"/>
  <c r="G328" i="14"/>
  <c r="G327" i="14"/>
  <c r="L327" i="14"/>
  <c r="I289" i="14"/>
  <c r="F289" i="14"/>
  <c r="J289" i="14"/>
  <c r="K289" i="14"/>
  <c r="L289" i="14"/>
  <c r="J285" i="14"/>
  <c r="H285" i="14"/>
  <c r="I285" i="14"/>
  <c r="K285" i="14"/>
  <c r="L285" i="14"/>
  <c r="F285" i="14"/>
  <c r="I186" i="13"/>
  <c r="I178" i="13"/>
  <c r="I170" i="13"/>
  <c r="I162" i="13"/>
  <c r="I154" i="13"/>
  <c r="I146" i="13"/>
  <c r="I130" i="13"/>
  <c r="I122" i="13"/>
  <c r="Q12" i="13"/>
  <c r="F115" i="13"/>
  <c r="K115" i="13"/>
  <c r="J115" i="13"/>
  <c r="H115" i="13"/>
  <c r="I115" i="13"/>
  <c r="H320" i="14"/>
  <c r="I320" i="14"/>
  <c r="J320" i="14"/>
  <c r="K320" i="14"/>
  <c r="L320" i="14"/>
  <c r="F320" i="14"/>
  <c r="L316" i="14"/>
  <c r="K316" i="14"/>
  <c r="G316" i="14"/>
  <c r="L292" i="14"/>
  <c r="G292" i="14"/>
  <c r="K292" i="14"/>
  <c r="K283" i="14"/>
  <c r="L283" i="14"/>
  <c r="G283" i="14"/>
  <c r="L276" i="14"/>
  <c r="G276" i="14"/>
  <c r="K276" i="14"/>
  <c r="F238" i="14"/>
  <c r="H238" i="14"/>
  <c r="I238" i="14"/>
  <c r="J238" i="14"/>
  <c r="L238" i="14"/>
  <c r="L198" i="13"/>
  <c r="L190" i="13"/>
  <c r="H186" i="13"/>
  <c r="L182" i="13"/>
  <c r="H178" i="13"/>
  <c r="L174" i="13"/>
  <c r="H170" i="13"/>
  <c r="L166" i="13"/>
  <c r="H162" i="13"/>
  <c r="L158" i="13"/>
  <c r="H154" i="13"/>
  <c r="L150" i="13"/>
  <c r="H146" i="13"/>
  <c r="L142" i="13"/>
  <c r="H138" i="13"/>
  <c r="L134" i="13"/>
  <c r="H130" i="13"/>
  <c r="L126" i="13"/>
  <c r="H122" i="13"/>
  <c r="L118" i="13"/>
  <c r="K336" i="14"/>
  <c r="F334" i="14"/>
  <c r="I334" i="14"/>
  <c r="J334" i="14"/>
  <c r="K334" i="14"/>
  <c r="L334" i="14"/>
  <c r="J314" i="14"/>
  <c r="I314" i="14"/>
  <c r="K314" i="14"/>
  <c r="L314" i="14"/>
  <c r="F314" i="14"/>
  <c r="K302" i="14"/>
  <c r="G302" i="14"/>
  <c r="H296" i="14"/>
  <c r="F296" i="14"/>
  <c r="I296" i="14"/>
  <c r="K296" i="14"/>
  <c r="L296" i="14"/>
  <c r="K198" i="13"/>
  <c r="J197" i="13"/>
  <c r="K190" i="13"/>
  <c r="J189" i="13"/>
  <c r="K182" i="13"/>
  <c r="K174" i="13"/>
  <c r="J173" i="13"/>
  <c r="K166" i="13"/>
  <c r="J165" i="13"/>
  <c r="K158" i="13"/>
  <c r="J157" i="13"/>
  <c r="K150" i="13"/>
  <c r="J149" i="13"/>
  <c r="K142" i="13"/>
  <c r="J141" i="13"/>
  <c r="K134" i="13"/>
  <c r="K126" i="13"/>
  <c r="J125" i="13"/>
  <c r="K118" i="13"/>
  <c r="L340" i="14"/>
  <c r="K340" i="14"/>
  <c r="G340" i="14"/>
  <c r="F323" i="14"/>
  <c r="H323" i="14"/>
  <c r="J323" i="14"/>
  <c r="J294" i="14"/>
  <c r="J290" i="14"/>
  <c r="F290" i="14"/>
  <c r="H290" i="14"/>
  <c r="I290" i="14"/>
  <c r="H246" i="14"/>
  <c r="F206" i="14"/>
  <c r="H206" i="14"/>
  <c r="I206" i="14"/>
  <c r="J206" i="14"/>
  <c r="N12" i="13"/>
  <c r="K342" i="14"/>
  <c r="J315" i="14"/>
  <c r="K297" i="14"/>
  <c r="L297" i="14"/>
  <c r="G297" i="14"/>
  <c r="I275" i="14"/>
  <c r="I267" i="14"/>
  <c r="G223" i="14"/>
  <c r="K223" i="14"/>
  <c r="L223" i="14"/>
  <c r="F214" i="14"/>
  <c r="H214" i="14"/>
  <c r="I214" i="14"/>
  <c r="J214" i="14"/>
  <c r="L214" i="14"/>
  <c r="C12" i="13"/>
  <c r="K113" i="13"/>
  <c r="L342" i="14"/>
  <c r="I341" i="14"/>
  <c r="K339" i="14"/>
  <c r="J335" i="14"/>
  <c r="J326" i="14"/>
  <c r="L323" i="14"/>
  <c r="H322" i="14"/>
  <c r="K317" i="14"/>
  <c r="K310" i="14"/>
  <c r="I309" i="14"/>
  <c r="L307" i="14"/>
  <c r="G306" i="14"/>
  <c r="J305" i="14"/>
  <c r="H301" i="14"/>
  <c r="J299" i="14"/>
  <c r="I291" i="14"/>
  <c r="K288" i="14"/>
  <c r="L286" i="14"/>
  <c r="K284" i="14"/>
  <c r="L282" i="14"/>
  <c r="I274" i="14"/>
  <c r="K273" i="14"/>
  <c r="L270" i="14"/>
  <c r="G266" i="14"/>
  <c r="K258" i="14"/>
  <c r="L250" i="14"/>
  <c r="I12" i="13"/>
  <c r="H12" i="13"/>
  <c r="H341" i="14"/>
  <c r="I338" i="14"/>
  <c r="F337" i="14"/>
  <c r="I335" i="14"/>
  <c r="G331" i="14"/>
  <c r="F328" i="14"/>
  <c r="I326" i="14"/>
  <c r="F325" i="14"/>
  <c r="F322" i="14"/>
  <c r="K321" i="14"/>
  <c r="K318" i="14"/>
  <c r="I317" i="14"/>
  <c r="L315" i="14"/>
  <c r="G314" i="14"/>
  <c r="H309" i="14"/>
  <c r="J307" i="14"/>
  <c r="I299" i="14"/>
  <c r="L294" i="14"/>
  <c r="F293" i="14"/>
  <c r="G291" i="14"/>
  <c r="J288" i="14"/>
  <c r="G287" i="14"/>
  <c r="L287" i="14"/>
  <c r="J286" i="14"/>
  <c r="F283" i="14"/>
  <c r="I281" i="14"/>
  <c r="F281" i="14"/>
  <c r="K278" i="14"/>
  <c r="K275" i="14"/>
  <c r="G275" i="14"/>
  <c r="L268" i="14"/>
  <c r="K268" i="14"/>
  <c r="K267" i="14"/>
  <c r="G267" i="14"/>
  <c r="J266" i="14"/>
  <c r="F266" i="14"/>
  <c r="I266" i="14"/>
  <c r="I265" i="14"/>
  <c r="F265" i="14"/>
  <c r="H265" i="14"/>
  <c r="F230" i="14"/>
  <c r="H230" i="14"/>
  <c r="I230" i="14"/>
  <c r="J230" i="14"/>
  <c r="K206" i="14"/>
  <c r="G303" i="14"/>
  <c r="L303" i="14"/>
  <c r="I297" i="14"/>
  <c r="F297" i="14"/>
  <c r="J274" i="14"/>
  <c r="F274" i="14"/>
  <c r="G271" i="14"/>
  <c r="K271" i="14"/>
  <c r="L271" i="14"/>
  <c r="J258" i="14"/>
  <c r="F258" i="14"/>
  <c r="I258" i="14"/>
  <c r="J250" i="14"/>
  <c r="K250" i="14"/>
  <c r="F250" i="14"/>
  <c r="I250" i="14"/>
  <c r="G247" i="14"/>
  <c r="K247" i="14"/>
  <c r="L247" i="14"/>
  <c r="C12" i="14"/>
  <c r="J12" i="13"/>
  <c r="F338" i="14"/>
  <c r="K325" i="14"/>
  <c r="F317" i="14"/>
  <c r="G311" i="14"/>
  <c r="L311" i="14"/>
  <c r="F307" i="14"/>
  <c r="I305" i="14"/>
  <c r="F305" i="14"/>
  <c r="K299" i="14"/>
  <c r="L293" i="14"/>
  <c r="F288" i="14"/>
  <c r="G286" i="14"/>
  <c r="G284" i="14"/>
  <c r="F282" i="14"/>
  <c r="I277" i="14"/>
  <c r="J277" i="14"/>
  <c r="K259" i="14"/>
  <c r="G259" i="14"/>
  <c r="G231" i="14"/>
  <c r="K231" i="14"/>
  <c r="L231" i="14"/>
  <c r="F222" i="14"/>
  <c r="H222" i="14"/>
  <c r="I222" i="14"/>
  <c r="J222" i="14"/>
  <c r="L331" i="14"/>
  <c r="J325" i="14"/>
  <c r="G319" i="14"/>
  <c r="L319" i="14"/>
  <c r="I313" i="14"/>
  <c r="F313" i="14"/>
  <c r="K293" i="14"/>
  <c r="G282" i="14"/>
  <c r="I273" i="14"/>
  <c r="F273" i="14"/>
  <c r="F270" i="14"/>
  <c r="J270" i="14"/>
  <c r="G263" i="14"/>
  <c r="K263" i="14"/>
  <c r="L263" i="14"/>
  <c r="F262" i="14"/>
  <c r="I262" i="14"/>
  <c r="J262" i="14"/>
  <c r="F259" i="14"/>
  <c r="H259" i="14"/>
  <c r="J259" i="14"/>
  <c r="K251" i="14"/>
  <c r="G251" i="14"/>
  <c r="G207" i="14"/>
  <c r="K207" i="14"/>
  <c r="L207" i="14"/>
  <c r="K12" i="13"/>
  <c r="F12" i="13"/>
  <c r="J337" i="14"/>
  <c r="J328" i="14"/>
  <c r="L326" i="14"/>
  <c r="K323" i="14"/>
  <c r="I321" i="14"/>
  <c r="F321" i="14"/>
  <c r="K315" i="14"/>
  <c r="L309" i="14"/>
  <c r="K303" i="14"/>
  <c r="K294" i="14"/>
  <c r="I293" i="14"/>
  <c r="L291" i="14"/>
  <c r="G290" i="14"/>
  <c r="J283" i="14"/>
  <c r="L260" i="14"/>
  <c r="G260" i="14"/>
  <c r="K260" i="14"/>
  <c r="G255" i="14"/>
  <c r="K255" i="14"/>
  <c r="L255" i="14"/>
  <c r="F254" i="14"/>
  <c r="I254" i="14"/>
  <c r="J254" i="14"/>
  <c r="K214" i="14"/>
  <c r="H257" i="14"/>
  <c r="J251" i="14"/>
  <c r="H249" i="14"/>
  <c r="K244" i="14"/>
  <c r="J243" i="14"/>
  <c r="I242" i="14"/>
  <c r="H241" i="14"/>
  <c r="K236" i="14"/>
  <c r="J235" i="14"/>
  <c r="I234" i="14"/>
  <c r="H233" i="14"/>
  <c r="K228" i="14"/>
  <c r="J227" i="14"/>
  <c r="I226" i="14"/>
  <c r="H225" i="14"/>
  <c r="K220" i="14"/>
  <c r="J219" i="14"/>
  <c r="I218" i="14"/>
  <c r="H217" i="14"/>
  <c r="K212" i="14"/>
  <c r="J211" i="14"/>
  <c r="I210" i="14"/>
  <c r="H209" i="14"/>
  <c r="K204" i="14"/>
  <c r="J203" i="14"/>
  <c r="I202" i="14"/>
  <c r="H201" i="14"/>
  <c r="K196" i="14"/>
  <c r="J195" i="14"/>
  <c r="I184" i="14"/>
  <c r="L183" i="14"/>
  <c r="K181" i="14"/>
  <c r="L181" i="14"/>
  <c r="G181" i="14"/>
  <c r="G180" i="14"/>
  <c r="K180" i="14"/>
  <c r="L175" i="14"/>
  <c r="K173" i="14"/>
  <c r="L173" i="14"/>
  <c r="G173" i="14"/>
  <c r="G172" i="14"/>
  <c r="K172" i="14"/>
  <c r="L167" i="14"/>
  <c r="K165" i="14"/>
  <c r="L165" i="14"/>
  <c r="G165" i="14"/>
  <c r="G164" i="14"/>
  <c r="K164" i="14"/>
  <c r="L159" i="14"/>
  <c r="K157" i="14"/>
  <c r="L157" i="14"/>
  <c r="G157" i="14"/>
  <c r="G156" i="14"/>
  <c r="K156" i="14"/>
  <c r="L151" i="14"/>
  <c r="K149" i="14"/>
  <c r="L149" i="14"/>
  <c r="G149" i="14"/>
  <c r="G148" i="14"/>
  <c r="K148" i="14"/>
  <c r="L143" i="14"/>
  <c r="K141" i="14"/>
  <c r="L141" i="14"/>
  <c r="G141" i="14"/>
  <c r="G140" i="14"/>
  <c r="K140" i="14"/>
  <c r="K133" i="14"/>
  <c r="L133" i="14"/>
  <c r="G133" i="14"/>
  <c r="G132" i="14"/>
  <c r="K132" i="14"/>
  <c r="J124" i="14"/>
  <c r="F124" i="14"/>
  <c r="F123" i="14"/>
  <c r="I123" i="14"/>
  <c r="J123" i="14"/>
  <c r="Q12" i="14"/>
  <c r="F103" i="14"/>
  <c r="H103" i="14"/>
  <c r="J103" i="14"/>
  <c r="K103" i="14"/>
  <c r="I71" i="14"/>
  <c r="H71" i="14"/>
  <c r="J71" i="14"/>
  <c r="F71" i="14"/>
  <c r="I55" i="14"/>
  <c r="J39" i="14"/>
  <c r="G50" i="13"/>
  <c r="K50" i="13"/>
  <c r="K40" i="13"/>
  <c r="L40" i="13"/>
  <c r="H87" i="13"/>
  <c r="K87" i="13"/>
  <c r="J87" i="13"/>
  <c r="L87" i="13"/>
  <c r="F87" i="13"/>
  <c r="F66" i="13"/>
  <c r="I66" i="13"/>
  <c r="H66" i="13"/>
  <c r="J66" i="13"/>
  <c r="L66" i="13"/>
  <c r="F34" i="13"/>
  <c r="I34" i="13"/>
  <c r="H34" i="13"/>
  <c r="J34" i="13"/>
  <c r="F321" i="15"/>
  <c r="H321" i="15"/>
  <c r="I321" i="15"/>
  <c r="J321" i="15"/>
  <c r="K321" i="15"/>
  <c r="L321" i="15"/>
  <c r="L230" i="15"/>
  <c r="G230" i="15"/>
  <c r="K230" i="15"/>
  <c r="L185" i="14"/>
  <c r="J180" i="14"/>
  <c r="F180" i="14"/>
  <c r="F179" i="14"/>
  <c r="I179" i="14"/>
  <c r="J179" i="14"/>
  <c r="J172" i="14"/>
  <c r="F172" i="14"/>
  <c r="F171" i="14"/>
  <c r="I171" i="14"/>
  <c r="J171" i="14"/>
  <c r="J164" i="14"/>
  <c r="F164" i="14"/>
  <c r="F163" i="14"/>
  <c r="I163" i="14"/>
  <c r="J163" i="14"/>
  <c r="J156" i="14"/>
  <c r="F156" i="14"/>
  <c r="F155" i="14"/>
  <c r="I155" i="14"/>
  <c r="J155" i="14"/>
  <c r="J148" i="14"/>
  <c r="F148" i="14"/>
  <c r="F147" i="14"/>
  <c r="I147" i="14"/>
  <c r="J147" i="14"/>
  <c r="J140" i="14"/>
  <c r="F140" i="14"/>
  <c r="F139" i="14"/>
  <c r="I139" i="14"/>
  <c r="J139" i="14"/>
  <c r="J132" i="14"/>
  <c r="F132" i="14"/>
  <c r="F131" i="14"/>
  <c r="I131" i="14"/>
  <c r="J131" i="14"/>
  <c r="K109" i="14"/>
  <c r="F109" i="14"/>
  <c r="H109" i="14"/>
  <c r="J109" i="14"/>
  <c r="K85" i="14"/>
  <c r="L85" i="14"/>
  <c r="G85" i="14"/>
  <c r="G69" i="14"/>
  <c r="G53" i="14"/>
  <c r="G37" i="14"/>
  <c r="K21" i="14"/>
  <c r="G21" i="14"/>
  <c r="K86" i="13"/>
  <c r="L86" i="13"/>
  <c r="J76" i="13"/>
  <c r="H76" i="13"/>
  <c r="F76" i="13"/>
  <c r="I76" i="13"/>
  <c r="L76" i="13"/>
  <c r="J60" i="13"/>
  <c r="H60" i="13"/>
  <c r="F60" i="13"/>
  <c r="I60" i="13"/>
  <c r="K270" i="14"/>
  <c r="J269" i="14"/>
  <c r="K262" i="14"/>
  <c r="J261" i="14"/>
  <c r="G258" i="14"/>
  <c r="F257" i="14"/>
  <c r="K254" i="14"/>
  <c r="J253" i="14"/>
  <c r="H251" i="14"/>
  <c r="G250" i="14"/>
  <c r="F249" i="14"/>
  <c r="K246" i="14"/>
  <c r="J245" i="14"/>
  <c r="H243" i="14"/>
  <c r="G242" i="14"/>
  <c r="F241" i="14"/>
  <c r="K238" i="14"/>
  <c r="J237" i="14"/>
  <c r="H235" i="14"/>
  <c r="G234" i="14"/>
  <c r="F233" i="14"/>
  <c r="K230" i="14"/>
  <c r="H227" i="14"/>
  <c r="G226" i="14"/>
  <c r="F225" i="14"/>
  <c r="H219" i="14"/>
  <c r="G218" i="14"/>
  <c r="F217" i="14"/>
  <c r="H211" i="14"/>
  <c r="G210" i="14"/>
  <c r="F209" i="14"/>
  <c r="H203" i="14"/>
  <c r="G202" i="14"/>
  <c r="F201" i="14"/>
  <c r="L199" i="14"/>
  <c r="H195" i="14"/>
  <c r="L189" i="14"/>
  <c r="G189" i="14"/>
  <c r="F184" i="14"/>
  <c r="I176" i="14"/>
  <c r="I168" i="14"/>
  <c r="I160" i="14"/>
  <c r="I152" i="14"/>
  <c r="I144" i="14"/>
  <c r="I136" i="14"/>
  <c r="L121" i="14"/>
  <c r="G121" i="14"/>
  <c r="K121" i="14"/>
  <c r="K120" i="14"/>
  <c r="G120" i="14"/>
  <c r="J115" i="14"/>
  <c r="K115" i="14"/>
  <c r="J99" i="14"/>
  <c r="K99" i="14"/>
  <c r="G12" i="14"/>
  <c r="H12" i="14"/>
  <c r="I86" i="14"/>
  <c r="H86" i="14"/>
  <c r="J86" i="14"/>
  <c r="K86" i="14"/>
  <c r="L75" i="14"/>
  <c r="I75" i="14"/>
  <c r="H75" i="14"/>
  <c r="F75" i="14"/>
  <c r="J75" i="14"/>
  <c r="L43" i="14"/>
  <c r="I43" i="14"/>
  <c r="H43" i="14"/>
  <c r="F43" i="14"/>
  <c r="J43" i="14"/>
  <c r="L27" i="14"/>
  <c r="I27" i="14"/>
  <c r="H27" i="14"/>
  <c r="F27" i="14"/>
  <c r="J27" i="14"/>
  <c r="I101" i="13"/>
  <c r="J101" i="13"/>
  <c r="H101" i="13"/>
  <c r="F101" i="13"/>
  <c r="J91" i="13"/>
  <c r="H91" i="13"/>
  <c r="K91" i="13"/>
  <c r="I91" i="13"/>
  <c r="L91" i="13"/>
  <c r="H122" i="15"/>
  <c r="F122" i="15"/>
  <c r="I122" i="15"/>
  <c r="K122" i="15"/>
  <c r="J122" i="15"/>
  <c r="L122" i="15"/>
  <c r="G243" i="14"/>
  <c r="F242" i="14"/>
  <c r="G235" i="14"/>
  <c r="F234" i="14"/>
  <c r="G227" i="14"/>
  <c r="F226" i="14"/>
  <c r="G219" i="14"/>
  <c r="F218" i="14"/>
  <c r="G211" i="14"/>
  <c r="F210" i="14"/>
  <c r="G203" i="14"/>
  <c r="F202" i="14"/>
  <c r="K199" i="14"/>
  <c r="J198" i="14"/>
  <c r="G195" i="14"/>
  <c r="L193" i="14"/>
  <c r="F191" i="14"/>
  <c r="I191" i="14"/>
  <c r="K184" i="14"/>
  <c r="G184" i="14"/>
  <c r="L129" i="14"/>
  <c r="G129" i="14"/>
  <c r="K129" i="14"/>
  <c r="K128" i="14"/>
  <c r="G128" i="14"/>
  <c r="L123" i="14"/>
  <c r="F120" i="14"/>
  <c r="J120" i="14"/>
  <c r="J119" i="14"/>
  <c r="F119" i="14"/>
  <c r="I119" i="14"/>
  <c r="L109" i="14"/>
  <c r="F12" i="14"/>
  <c r="E12" i="14"/>
  <c r="H105" i="14"/>
  <c r="K105" i="14"/>
  <c r="F105" i="14"/>
  <c r="J105" i="14"/>
  <c r="L89" i="14"/>
  <c r="G89" i="14"/>
  <c r="K89" i="14"/>
  <c r="G73" i="14"/>
  <c r="G57" i="14"/>
  <c r="L57" i="14"/>
  <c r="G41" i="14"/>
  <c r="L41" i="14"/>
  <c r="G25" i="14"/>
  <c r="L25" i="14"/>
  <c r="K90" i="14"/>
  <c r="L90" i="14"/>
  <c r="I90" i="14"/>
  <c r="H90" i="14"/>
  <c r="J90" i="14"/>
  <c r="F329" i="15"/>
  <c r="H329" i="15"/>
  <c r="I329" i="15"/>
  <c r="J329" i="15"/>
  <c r="K329" i="15"/>
  <c r="L329" i="15"/>
  <c r="G244" i="14"/>
  <c r="G236" i="14"/>
  <c r="G228" i="14"/>
  <c r="G220" i="14"/>
  <c r="G212" i="14"/>
  <c r="G204" i="14"/>
  <c r="I198" i="14"/>
  <c r="G196" i="14"/>
  <c r="L179" i="14"/>
  <c r="L177" i="14"/>
  <c r="G177" i="14"/>
  <c r="K177" i="14"/>
  <c r="K176" i="14"/>
  <c r="G176" i="14"/>
  <c r="L171" i="14"/>
  <c r="L169" i="14"/>
  <c r="G169" i="14"/>
  <c r="K169" i="14"/>
  <c r="K168" i="14"/>
  <c r="G168" i="14"/>
  <c r="L163" i="14"/>
  <c r="L161" i="14"/>
  <c r="G161" i="14"/>
  <c r="K161" i="14"/>
  <c r="K160" i="14"/>
  <c r="G160" i="14"/>
  <c r="L155" i="14"/>
  <c r="L153" i="14"/>
  <c r="G153" i="14"/>
  <c r="K153" i="14"/>
  <c r="K152" i="14"/>
  <c r="G152" i="14"/>
  <c r="L147" i="14"/>
  <c r="L145" i="14"/>
  <c r="G145" i="14"/>
  <c r="K145" i="14"/>
  <c r="K144" i="14"/>
  <c r="G144" i="14"/>
  <c r="L139" i="14"/>
  <c r="L137" i="14"/>
  <c r="G137" i="14"/>
  <c r="K137" i="14"/>
  <c r="K136" i="14"/>
  <c r="G136" i="14"/>
  <c r="L131" i="14"/>
  <c r="F128" i="14"/>
  <c r="J128" i="14"/>
  <c r="J127" i="14"/>
  <c r="F127" i="14"/>
  <c r="I127" i="14"/>
  <c r="L124" i="14"/>
  <c r="K123" i="14"/>
  <c r="I109" i="14"/>
  <c r="M12" i="14"/>
  <c r="F111" i="14"/>
  <c r="H111" i="14"/>
  <c r="J111" i="14"/>
  <c r="K111" i="14"/>
  <c r="I94" i="14"/>
  <c r="H94" i="14"/>
  <c r="J94" i="14"/>
  <c r="K94" i="14"/>
  <c r="I79" i="14"/>
  <c r="H79" i="14"/>
  <c r="J79" i="14"/>
  <c r="F79" i="14"/>
  <c r="I47" i="14"/>
  <c r="H47" i="14"/>
  <c r="J47" i="14"/>
  <c r="F47" i="14"/>
  <c r="K104" i="13"/>
  <c r="L104" i="13"/>
  <c r="K68" i="13"/>
  <c r="L68" i="13"/>
  <c r="G68" i="13"/>
  <c r="K306" i="15"/>
  <c r="L306" i="15"/>
  <c r="G306" i="15"/>
  <c r="G249" i="15"/>
  <c r="K249" i="15"/>
  <c r="L249" i="15"/>
  <c r="H198" i="14"/>
  <c r="J183" i="14"/>
  <c r="F183" i="14"/>
  <c r="I183" i="14"/>
  <c r="L180" i="14"/>
  <c r="K179" i="14"/>
  <c r="F176" i="14"/>
  <c r="J176" i="14"/>
  <c r="J175" i="14"/>
  <c r="F175" i="14"/>
  <c r="I175" i="14"/>
  <c r="L172" i="14"/>
  <c r="K171" i="14"/>
  <c r="F168" i="14"/>
  <c r="J168" i="14"/>
  <c r="J167" i="14"/>
  <c r="F167" i="14"/>
  <c r="I167" i="14"/>
  <c r="L164" i="14"/>
  <c r="K163" i="14"/>
  <c r="F160" i="14"/>
  <c r="J160" i="14"/>
  <c r="J159" i="14"/>
  <c r="F159" i="14"/>
  <c r="I159" i="14"/>
  <c r="L156" i="14"/>
  <c r="K155" i="14"/>
  <c r="F152" i="14"/>
  <c r="J152" i="14"/>
  <c r="J151" i="14"/>
  <c r="F151" i="14"/>
  <c r="I151" i="14"/>
  <c r="L148" i="14"/>
  <c r="K147" i="14"/>
  <c r="F144" i="14"/>
  <c r="J144" i="14"/>
  <c r="J143" i="14"/>
  <c r="F143" i="14"/>
  <c r="I143" i="14"/>
  <c r="L140" i="14"/>
  <c r="K139" i="14"/>
  <c r="F136" i="14"/>
  <c r="J136" i="14"/>
  <c r="J135" i="14"/>
  <c r="F135" i="14"/>
  <c r="I135" i="14"/>
  <c r="L132" i="14"/>
  <c r="K131" i="14"/>
  <c r="I124" i="14"/>
  <c r="H123" i="14"/>
  <c r="L12" i="14"/>
  <c r="K117" i="14"/>
  <c r="F117" i="14"/>
  <c r="H117" i="14"/>
  <c r="J117" i="14"/>
  <c r="K101" i="14"/>
  <c r="F101" i="14"/>
  <c r="H101" i="14"/>
  <c r="J101" i="14"/>
  <c r="K93" i="14"/>
  <c r="L93" i="14"/>
  <c r="G93" i="14"/>
  <c r="K77" i="14"/>
  <c r="L77" i="14"/>
  <c r="G77" i="14"/>
  <c r="K61" i="14"/>
  <c r="L61" i="14"/>
  <c r="G61" i="14"/>
  <c r="G45" i="14"/>
  <c r="G29" i="14"/>
  <c r="I12" i="14"/>
  <c r="K22" i="13"/>
  <c r="L22" i="13"/>
  <c r="I87" i="13"/>
  <c r="I105" i="13"/>
  <c r="K105" i="13"/>
  <c r="L105" i="13"/>
  <c r="F313" i="15"/>
  <c r="H313" i="15"/>
  <c r="I313" i="15"/>
  <c r="J313" i="15"/>
  <c r="K313" i="15"/>
  <c r="L313" i="15"/>
  <c r="L243" i="14"/>
  <c r="K242" i="14"/>
  <c r="L235" i="14"/>
  <c r="K234" i="14"/>
  <c r="L227" i="14"/>
  <c r="K226" i="14"/>
  <c r="L219" i="14"/>
  <c r="K218" i="14"/>
  <c r="L211" i="14"/>
  <c r="K210" i="14"/>
  <c r="L203" i="14"/>
  <c r="K202" i="14"/>
  <c r="L195" i="14"/>
  <c r="I187" i="14"/>
  <c r="I180" i="14"/>
  <c r="H179" i="14"/>
  <c r="I172" i="14"/>
  <c r="H171" i="14"/>
  <c r="I164" i="14"/>
  <c r="H163" i="14"/>
  <c r="I156" i="14"/>
  <c r="H155" i="14"/>
  <c r="I148" i="14"/>
  <c r="H147" i="14"/>
  <c r="I140" i="14"/>
  <c r="H139" i="14"/>
  <c r="I132" i="14"/>
  <c r="H131" i="14"/>
  <c r="H124" i="14"/>
  <c r="K12" i="14"/>
  <c r="J107" i="14"/>
  <c r="K107" i="14"/>
  <c r="J83" i="14"/>
  <c r="L67" i="14"/>
  <c r="I67" i="14"/>
  <c r="H67" i="14"/>
  <c r="F67" i="14"/>
  <c r="J67" i="14"/>
  <c r="F51" i="14"/>
  <c r="L35" i="14"/>
  <c r="I35" i="14"/>
  <c r="H35" i="14"/>
  <c r="F35" i="14"/>
  <c r="J35" i="14"/>
  <c r="L82" i="13"/>
  <c r="G82" i="13"/>
  <c r="K72" i="13"/>
  <c r="L72" i="13"/>
  <c r="L36" i="13"/>
  <c r="K36" i="13"/>
  <c r="G36" i="13"/>
  <c r="F337" i="15"/>
  <c r="H337" i="15"/>
  <c r="I337" i="15"/>
  <c r="J337" i="15"/>
  <c r="K337" i="15"/>
  <c r="L337" i="15"/>
  <c r="G193" i="14"/>
  <c r="J191" i="14"/>
  <c r="H187" i="14"/>
  <c r="L184" i="14"/>
  <c r="H180" i="14"/>
  <c r="H172" i="14"/>
  <c r="H164" i="14"/>
  <c r="H156" i="14"/>
  <c r="H148" i="14"/>
  <c r="H140" i="14"/>
  <c r="H132" i="14"/>
  <c r="L127" i="14"/>
  <c r="K125" i="14"/>
  <c r="L125" i="14"/>
  <c r="G125" i="14"/>
  <c r="G124" i="14"/>
  <c r="K124" i="14"/>
  <c r="L120" i="14"/>
  <c r="K119" i="14"/>
  <c r="L101" i="14"/>
  <c r="J12" i="14"/>
  <c r="H113" i="14"/>
  <c r="K113" i="14"/>
  <c r="F113" i="14"/>
  <c r="J113" i="14"/>
  <c r="H97" i="14"/>
  <c r="K97" i="14"/>
  <c r="F97" i="14"/>
  <c r="J97" i="14"/>
  <c r="N12" i="14"/>
  <c r="G81" i="14"/>
  <c r="G65" i="14"/>
  <c r="L65" i="14"/>
  <c r="G49" i="14"/>
  <c r="L49" i="14"/>
  <c r="G33" i="14"/>
  <c r="L33" i="14"/>
  <c r="G40" i="13"/>
  <c r="H182" i="14"/>
  <c r="H174" i="14"/>
  <c r="H166" i="14"/>
  <c r="H158" i="14"/>
  <c r="H150" i="14"/>
  <c r="H142" i="14"/>
  <c r="H134" i="14"/>
  <c r="H126" i="14"/>
  <c r="H118" i="14"/>
  <c r="L114" i="14"/>
  <c r="L110" i="14"/>
  <c r="L106" i="14"/>
  <c r="L102" i="14"/>
  <c r="L98" i="14"/>
  <c r="H110" i="14"/>
  <c r="H102" i="14"/>
  <c r="L102" i="13"/>
  <c r="K32" i="13"/>
  <c r="L32" i="13"/>
  <c r="H72" i="13"/>
  <c r="F72" i="13"/>
  <c r="J72" i="13"/>
  <c r="H56" i="13"/>
  <c r="F56" i="13"/>
  <c r="J56" i="13"/>
  <c r="H40" i="13"/>
  <c r="F40" i="13"/>
  <c r="J40" i="13"/>
  <c r="K339" i="15"/>
  <c r="L339" i="15"/>
  <c r="G339" i="15"/>
  <c r="K331" i="15"/>
  <c r="L331" i="15"/>
  <c r="G331" i="15"/>
  <c r="K323" i="15"/>
  <c r="L323" i="15"/>
  <c r="G323" i="15"/>
  <c r="K315" i="15"/>
  <c r="L315" i="15"/>
  <c r="G315" i="15"/>
  <c r="F269" i="15"/>
  <c r="H269" i="15"/>
  <c r="J269" i="15"/>
  <c r="I269" i="15"/>
  <c r="L269" i="15"/>
  <c r="H90" i="15"/>
  <c r="F90" i="15"/>
  <c r="K90" i="15"/>
  <c r="L90" i="15"/>
  <c r="J90" i="15"/>
  <c r="I90" i="15"/>
  <c r="K59" i="15"/>
  <c r="I114" i="14"/>
  <c r="I106" i="14"/>
  <c r="I98" i="14"/>
  <c r="F112" i="14"/>
  <c r="F104" i="14"/>
  <c r="K79" i="14"/>
  <c r="K71" i="14"/>
  <c r="K47" i="14"/>
  <c r="K23" i="14"/>
  <c r="L84" i="13"/>
  <c r="K98" i="13"/>
  <c r="G80" i="13"/>
  <c r="K76" i="13"/>
  <c r="H95" i="13"/>
  <c r="K95" i="13"/>
  <c r="J95" i="13"/>
  <c r="F70" i="13"/>
  <c r="I70" i="13"/>
  <c r="G281" i="15"/>
  <c r="L281" i="15"/>
  <c r="K281" i="15"/>
  <c r="L238" i="15"/>
  <c r="G238" i="15"/>
  <c r="K238" i="15"/>
  <c r="K232" i="15"/>
  <c r="H212" i="15"/>
  <c r="F212" i="15"/>
  <c r="I212" i="15"/>
  <c r="J212" i="15"/>
  <c r="K212" i="15"/>
  <c r="L212" i="15"/>
  <c r="J134" i="15"/>
  <c r="F134" i="15"/>
  <c r="H134" i="15"/>
  <c r="I134" i="15"/>
  <c r="L116" i="14"/>
  <c r="L112" i="14"/>
  <c r="L108" i="14"/>
  <c r="L104" i="14"/>
  <c r="L100" i="14"/>
  <c r="G83" i="14"/>
  <c r="G75" i="14"/>
  <c r="G67" i="14"/>
  <c r="G59" i="14"/>
  <c r="G51" i="14"/>
  <c r="G43" i="14"/>
  <c r="G35" i="14"/>
  <c r="G27" i="14"/>
  <c r="L98" i="13"/>
  <c r="K66" i="13"/>
  <c r="K34" i="13"/>
  <c r="G84" i="13"/>
  <c r="K48" i="13"/>
  <c r="L48" i="13"/>
  <c r="G34" i="13"/>
  <c r="J99" i="13"/>
  <c r="H99" i="13"/>
  <c r="K99" i="13"/>
  <c r="H80" i="13"/>
  <c r="F80" i="13"/>
  <c r="J80" i="13"/>
  <c r="H64" i="13"/>
  <c r="F64" i="13"/>
  <c r="J64" i="13"/>
  <c r="H48" i="13"/>
  <c r="F48" i="13"/>
  <c r="J48" i="13"/>
  <c r="H32" i="13"/>
  <c r="F32" i="13"/>
  <c r="J32" i="13"/>
  <c r="G338" i="15"/>
  <c r="K338" i="15"/>
  <c r="G330" i="15"/>
  <c r="K330" i="15"/>
  <c r="G322" i="15"/>
  <c r="K322" i="15"/>
  <c r="G314" i="15"/>
  <c r="K314" i="15"/>
  <c r="K291" i="15"/>
  <c r="L291" i="15"/>
  <c r="G291" i="15"/>
  <c r="L270" i="15"/>
  <c r="G270" i="15"/>
  <c r="K270" i="15"/>
  <c r="F232" i="15"/>
  <c r="H232" i="15"/>
  <c r="I232" i="15"/>
  <c r="J232" i="15"/>
  <c r="L232" i="15"/>
  <c r="L52" i="13"/>
  <c r="K52" i="13"/>
  <c r="H103" i="13"/>
  <c r="K103" i="13"/>
  <c r="J103" i="13"/>
  <c r="F58" i="13"/>
  <c r="I58" i="13"/>
  <c r="F42" i="13"/>
  <c r="I42" i="13"/>
  <c r="H338" i="15"/>
  <c r="I338" i="15"/>
  <c r="J338" i="15"/>
  <c r="F338" i="15"/>
  <c r="H330" i="15"/>
  <c r="I330" i="15"/>
  <c r="J330" i="15"/>
  <c r="F330" i="15"/>
  <c r="H322" i="15"/>
  <c r="I322" i="15"/>
  <c r="J322" i="15"/>
  <c r="F322" i="15"/>
  <c r="H314" i="15"/>
  <c r="I314" i="15"/>
  <c r="J314" i="15"/>
  <c r="F314" i="15"/>
  <c r="J300" i="15"/>
  <c r="F300" i="15"/>
  <c r="H300" i="15"/>
  <c r="I300" i="15"/>
  <c r="K300" i="15"/>
  <c r="I291" i="15"/>
  <c r="F291" i="15"/>
  <c r="H291" i="15"/>
  <c r="J291" i="15"/>
  <c r="H282" i="15"/>
  <c r="J282" i="15"/>
  <c r="F282" i="15"/>
  <c r="I282" i="15"/>
  <c r="K282" i="15"/>
  <c r="L282" i="15"/>
  <c r="F240" i="15"/>
  <c r="H240" i="15"/>
  <c r="I240" i="15"/>
  <c r="J240" i="15"/>
  <c r="L240" i="15"/>
  <c r="F229" i="15"/>
  <c r="H229" i="15"/>
  <c r="J229" i="15"/>
  <c r="I229" i="15"/>
  <c r="L229" i="15"/>
  <c r="F172" i="15"/>
  <c r="H172" i="15"/>
  <c r="I172" i="15"/>
  <c r="J172" i="15"/>
  <c r="L172" i="15"/>
  <c r="K172" i="15"/>
  <c r="I103" i="13"/>
  <c r="J84" i="13"/>
  <c r="H84" i="13"/>
  <c r="F84" i="13"/>
  <c r="J68" i="13"/>
  <c r="H68" i="13"/>
  <c r="F68" i="13"/>
  <c r="J52" i="13"/>
  <c r="H52" i="13"/>
  <c r="F52" i="13"/>
  <c r="J36" i="13"/>
  <c r="H36" i="13"/>
  <c r="F36" i="13"/>
  <c r="F288" i="15"/>
  <c r="H288" i="15"/>
  <c r="I288" i="15"/>
  <c r="J288" i="15"/>
  <c r="L288" i="15"/>
  <c r="I116" i="14"/>
  <c r="I108" i="14"/>
  <c r="I100" i="14"/>
  <c r="L60" i="13"/>
  <c r="K60" i="13"/>
  <c r="J107" i="13"/>
  <c r="H107" i="13"/>
  <c r="K107" i="13"/>
  <c r="F62" i="13"/>
  <c r="J308" i="15"/>
  <c r="F308" i="15"/>
  <c r="H308" i="15"/>
  <c r="I308" i="15"/>
  <c r="F272" i="15"/>
  <c r="H272" i="15"/>
  <c r="I272" i="15"/>
  <c r="J272" i="15"/>
  <c r="L272" i="15"/>
  <c r="I26" i="13"/>
  <c r="J342" i="15"/>
  <c r="I341" i="15"/>
  <c r="K335" i="15"/>
  <c r="J334" i="15"/>
  <c r="I333" i="15"/>
  <c r="K327" i="15"/>
  <c r="J326" i="15"/>
  <c r="I325" i="15"/>
  <c r="K319" i="15"/>
  <c r="J318" i="15"/>
  <c r="I317" i="15"/>
  <c r="K311" i="15"/>
  <c r="K307" i="15"/>
  <c r="J304" i="15"/>
  <c r="L301" i="15"/>
  <c r="G300" i="15"/>
  <c r="H295" i="15"/>
  <c r="J293" i="15"/>
  <c r="J290" i="15"/>
  <c r="K288" i="15"/>
  <c r="H285" i="15"/>
  <c r="J285" i="15"/>
  <c r="I283" i="15"/>
  <c r="F283" i="15"/>
  <c r="H283" i="15"/>
  <c r="L278" i="15"/>
  <c r="G278" i="15"/>
  <c r="K278" i="15"/>
  <c r="K269" i="15"/>
  <c r="G257" i="15"/>
  <c r="K257" i="15"/>
  <c r="L257" i="15"/>
  <c r="F248" i="15"/>
  <c r="H248" i="15"/>
  <c r="I248" i="15"/>
  <c r="J248" i="15"/>
  <c r="L246" i="15"/>
  <c r="G246" i="15"/>
  <c r="K246" i="15"/>
  <c r="K240" i="15"/>
  <c r="F237" i="15"/>
  <c r="H237" i="15"/>
  <c r="J237" i="15"/>
  <c r="K229" i="15"/>
  <c r="I224" i="15"/>
  <c r="F224" i="15"/>
  <c r="H224" i="15"/>
  <c r="K224" i="15"/>
  <c r="G214" i="15"/>
  <c r="K214" i="15"/>
  <c r="L214" i="15"/>
  <c r="G342" i="15"/>
  <c r="F341" i="15"/>
  <c r="I336" i="15"/>
  <c r="G334" i="15"/>
  <c r="F333" i="15"/>
  <c r="I328" i="15"/>
  <c r="G326" i="15"/>
  <c r="F325" i="15"/>
  <c r="I320" i="15"/>
  <c r="G318" i="15"/>
  <c r="F317" i="15"/>
  <c r="I312" i="15"/>
  <c r="G310" i="15"/>
  <c r="K309" i="15"/>
  <c r="K308" i="15"/>
  <c r="G307" i="15"/>
  <c r="G301" i="15"/>
  <c r="L300" i="15"/>
  <c r="J298" i="15"/>
  <c r="G297" i="15"/>
  <c r="L297" i="15"/>
  <c r="J296" i="15"/>
  <c r="F293" i="15"/>
  <c r="F290" i="15"/>
  <c r="L285" i="15"/>
  <c r="K280" i="15"/>
  <c r="L277" i="15"/>
  <c r="K264" i="15"/>
  <c r="F261" i="15"/>
  <c r="H261" i="15"/>
  <c r="J261" i="15"/>
  <c r="G241" i="15"/>
  <c r="K241" i="15"/>
  <c r="L241" i="15"/>
  <c r="J225" i="15"/>
  <c r="F225" i="15"/>
  <c r="H225" i="15"/>
  <c r="I225" i="15"/>
  <c r="K225" i="15"/>
  <c r="L215" i="15"/>
  <c r="I30" i="13"/>
  <c r="I22" i="13"/>
  <c r="G335" i="15"/>
  <c r="G327" i="15"/>
  <c r="G319" i="15"/>
  <c r="G311" i="15"/>
  <c r="F307" i="15"/>
  <c r="F301" i="15"/>
  <c r="I299" i="15"/>
  <c r="F299" i="15"/>
  <c r="K293" i="15"/>
  <c r="L283" i="15"/>
  <c r="F280" i="15"/>
  <c r="H280" i="15"/>
  <c r="G273" i="15"/>
  <c r="K273" i="15"/>
  <c r="L273" i="15"/>
  <c r="F264" i="15"/>
  <c r="H264" i="15"/>
  <c r="I264" i="15"/>
  <c r="J264" i="15"/>
  <c r="L262" i="15"/>
  <c r="G262" i="15"/>
  <c r="K262" i="15"/>
  <c r="K253" i="15"/>
  <c r="G233" i="15"/>
  <c r="K233" i="15"/>
  <c r="L233" i="15"/>
  <c r="K218" i="15"/>
  <c r="G218" i="15"/>
  <c r="L218" i="15"/>
  <c r="H215" i="15"/>
  <c r="F215" i="15"/>
  <c r="I215" i="15"/>
  <c r="K215" i="15"/>
  <c r="F253" i="15"/>
  <c r="H253" i="15"/>
  <c r="J253" i="15"/>
  <c r="L200" i="15"/>
  <c r="G200" i="15"/>
  <c r="L342" i="15"/>
  <c r="K341" i="15"/>
  <c r="L334" i="15"/>
  <c r="K333" i="15"/>
  <c r="L326" i="15"/>
  <c r="K325" i="15"/>
  <c r="L318" i="15"/>
  <c r="K317" i="15"/>
  <c r="L310" i="15"/>
  <c r="L304" i="15"/>
  <c r="L290" i="15"/>
  <c r="L286" i="15"/>
  <c r="K286" i="15"/>
  <c r="G265" i="15"/>
  <c r="K265" i="15"/>
  <c r="L265" i="15"/>
  <c r="F256" i="15"/>
  <c r="H256" i="15"/>
  <c r="I256" i="15"/>
  <c r="J256" i="15"/>
  <c r="L254" i="15"/>
  <c r="G254" i="15"/>
  <c r="K254" i="15"/>
  <c r="F210" i="15"/>
  <c r="I210" i="15"/>
  <c r="J210" i="15"/>
  <c r="L210" i="15"/>
  <c r="K304" i="15"/>
  <c r="L293" i="15"/>
  <c r="G292" i="15"/>
  <c r="K290" i="15"/>
  <c r="G289" i="15"/>
  <c r="L289" i="15"/>
  <c r="L284" i="15"/>
  <c r="G284" i="15"/>
  <c r="F277" i="15"/>
  <c r="H277" i="15"/>
  <c r="J277" i="15"/>
  <c r="F245" i="15"/>
  <c r="H245" i="15"/>
  <c r="J245" i="15"/>
  <c r="I216" i="15"/>
  <c r="F216" i="15"/>
  <c r="H216" i="15"/>
  <c r="J216" i="15"/>
  <c r="K216" i="15"/>
  <c r="K202" i="15"/>
  <c r="G202" i="15"/>
  <c r="G164" i="15"/>
  <c r="K164" i="15"/>
  <c r="L164" i="15"/>
  <c r="I284" i="15"/>
  <c r="I276" i="15"/>
  <c r="H275" i="15"/>
  <c r="I268" i="15"/>
  <c r="H267" i="15"/>
  <c r="I260" i="15"/>
  <c r="H259" i="15"/>
  <c r="I252" i="15"/>
  <c r="H251" i="15"/>
  <c r="I244" i="15"/>
  <c r="H243" i="15"/>
  <c r="H235" i="15"/>
  <c r="H227" i="15"/>
  <c r="H217" i="15"/>
  <c r="K213" i="15"/>
  <c r="K210" i="15"/>
  <c r="L188" i="15"/>
  <c r="L186" i="15"/>
  <c r="K186" i="15"/>
  <c r="K182" i="15"/>
  <c r="L182" i="15"/>
  <c r="G182" i="15"/>
  <c r="K167" i="15"/>
  <c r="L167" i="15"/>
  <c r="G167" i="15"/>
  <c r="K137" i="15"/>
  <c r="L137" i="15"/>
  <c r="G137" i="15"/>
  <c r="G276" i="15"/>
  <c r="F275" i="15"/>
  <c r="G268" i="15"/>
  <c r="F267" i="15"/>
  <c r="G260" i="15"/>
  <c r="F259" i="15"/>
  <c r="G252" i="15"/>
  <c r="F251" i="15"/>
  <c r="G244" i="15"/>
  <c r="F243" i="15"/>
  <c r="G236" i="15"/>
  <c r="F235" i="15"/>
  <c r="G228" i="15"/>
  <c r="F227" i="15"/>
  <c r="K222" i="15"/>
  <c r="H221" i="15"/>
  <c r="K219" i="15"/>
  <c r="F217" i="15"/>
  <c r="L216" i="15"/>
  <c r="G207" i="15"/>
  <c r="L206" i="15"/>
  <c r="G203" i="15"/>
  <c r="L203" i="15"/>
  <c r="K199" i="15"/>
  <c r="K193" i="15"/>
  <c r="J193" i="15"/>
  <c r="K183" i="15"/>
  <c r="F180" i="15"/>
  <c r="H180" i="15"/>
  <c r="I180" i="15"/>
  <c r="J180" i="15"/>
  <c r="G162" i="15"/>
  <c r="K162" i="15"/>
  <c r="L162" i="15"/>
  <c r="G221" i="15"/>
  <c r="G213" i="15"/>
  <c r="I205" i="15"/>
  <c r="F205" i="15"/>
  <c r="G198" i="15"/>
  <c r="G197" i="15"/>
  <c r="K197" i="15"/>
  <c r="L192" i="15"/>
  <c r="K184" i="15"/>
  <c r="L184" i="15"/>
  <c r="I183" i="15"/>
  <c r="J183" i="15"/>
  <c r="H183" i="15"/>
  <c r="G173" i="15"/>
  <c r="K173" i="15"/>
  <c r="J133" i="15"/>
  <c r="H133" i="15"/>
  <c r="F133" i="15"/>
  <c r="I133" i="15"/>
  <c r="K133" i="15"/>
  <c r="L243" i="15"/>
  <c r="L235" i="15"/>
  <c r="K234" i="15"/>
  <c r="L227" i="15"/>
  <c r="K226" i="15"/>
  <c r="G211" i="15"/>
  <c r="L211" i="15"/>
  <c r="H198" i="15"/>
  <c r="J198" i="15"/>
  <c r="I197" i="15"/>
  <c r="F197" i="15"/>
  <c r="F196" i="15"/>
  <c r="H196" i="15"/>
  <c r="J196" i="15"/>
  <c r="L190" i="15"/>
  <c r="G190" i="15"/>
  <c r="G189" i="15"/>
  <c r="K189" i="15"/>
  <c r="G181" i="15"/>
  <c r="K181" i="15"/>
  <c r="H173" i="15"/>
  <c r="I173" i="15"/>
  <c r="J173" i="15"/>
  <c r="F173" i="15"/>
  <c r="L276" i="15"/>
  <c r="J274" i="15"/>
  <c r="L268" i="15"/>
  <c r="J266" i="15"/>
  <c r="L260" i="15"/>
  <c r="J258" i="15"/>
  <c r="L252" i="15"/>
  <c r="J250" i="15"/>
  <c r="L244" i="15"/>
  <c r="J242" i="15"/>
  <c r="L236" i="15"/>
  <c r="J234" i="15"/>
  <c r="L228" i="15"/>
  <c r="J226" i="15"/>
  <c r="K223" i="15"/>
  <c r="J220" i="15"/>
  <c r="L217" i="15"/>
  <c r="I213" i="15"/>
  <c r="F213" i="15"/>
  <c r="H206" i="15"/>
  <c r="L205" i="15"/>
  <c r="K201" i="15"/>
  <c r="L199" i="15"/>
  <c r="I191" i="15"/>
  <c r="H191" i="15"/>
  <c r="I189" i="15"/>
  <c r="F189" i="15"/>
  <c r="F188" i="15"/>
  <c r="H188" i="15"/>
  <c r="J188" i="15"/>
  <c r="H181" i="15"/>
  <c r="I181" i="15"/>
  <c r="J181" i="15"/>
  <c r="F181" i="15"/>
  <c r="N12" i="15"/>
  <c r="F12" i="15"/>
  <c r="I223" i="15"/>
  <c r="I217" i="15"/>
  <c r="H214" i="15"/>
  <c r="K211" i="15"/>
  <c r="G210" i="15"/>
  <c r="K209" i="15"/>
  <c r="L207" i="15"/>
  <c r="G206" i="15"/>
  <c r="J205" i="15"/>
  <c r="H201" i="15"/>
  <c r="I199" i="15"/>
  <c r="L198" i="15"/>
  <c r="L196" i="15"/>
  <c r="L194" i="15"/>
  <c r="K194" i="15"/>
  <c r="G186" i="15"/>
  <c r="L183" i="15"/>
  <c r="K180" i="15"/>
  <c r="K174" i="15"/>
  <c r="L174" i="15"/>
  <c r="G174" i="15"/>
  <c r="L156" i="15"/>
  <c r="G156" i="15"/>
  <c r="K156" i="15"/>
  <c r="I128" i="15"/>
  <c r="J128" i="15"/>
  <c r="F128" i="15"/>
  <c r="H128" i="15"/>
  <c r="K128" i="15"/>
  <c r="L128" i="15"/>
  <c r="L195" i="15"/>
  <c r="L187" i="15"/>
  <c r="J185" i="15"/>
  <c r="L179" i="15"/>
  <c r="K178" i="15"/>
  <c r="J177" i="15"/>
  <c r="H175" i="15"/>
  <c r="L171" i="15"/>
  <c r="K170" i="15"/>
  <c r="J169" i="15"/>
  <c r="J165" i="15"/>
  <c r="F164" i="15"/>
  <c r="K163" i="15"/>
  <c r="F162" i="15"/>
  <c r="K161" i="15"/>
  <c r="F160" i="15"/>
  <c r="F156" i="15"/>
  <c r="H153" i="15"/>
  <c r="I142" i="15"/>
  <c r="G138" i="15"/>
  <c r="L138" i="15"/>
  <c r="K134" i="15"/>
  <c r="L134" i="15"/>
  <c r="G133" i="15"/>
  <c r="L133" i="15"/>
  <c r="D12" i="15"/>
  <c r="F118" i="15"/>
  <c r="H118" i="15"/>
  <c r="I118" i="15"/>
  <c r="J118" i="15"/>
  <c r="F86" i="15"/>
  <c r="H86" i="15"/>
  <c r="J86" i="15"/>
  <c r="I86" i="15"/>
  <c r="H60" i="15"/>
  <c r="J60" i="15"/>
  <c r="K60" i="15"/>
  <c r="F60" i="15"/>
  <c r="I54" i="15"/>
  <c r="H28" i="15"/>
  <c r="J28" i="15"/>
  <c r="K28" i="15"/>
  <c r="F28" i="15"/>
  <c r="F22" i="15"/>
  <c r="J22" i="15"/>
  <c r="I22" i="15"/>
  <c r="G200" i="18"/>
  <c r="J185" i="18"/>
  <c r="J55" i="18"/>
  <c r="K158" i="15"/>
  <c r="K153" i="15"/>
  <c r="L153" i="15"/>
  <c r="F145" i="15"/>
  <c r="J145" i="15"/>
  <c r="K142" i="15"/>
  <c r="G142" i="15"/>
  <c r="L142" i="15"/>
  <c r="L127" i="15"/>
  <c r="G127" i="15"/>
  <c r="K127" i="15"/>
  <c r="F94" i="15"/>
  <c r="H94" i="15"/>
  <c r="J94" i="15"/>
  <c r="I94" i="15"/>
  <c r="G161" i="15"/>
  <c r="K160" i="15"/>
  <c r="K12" i="15"/>
  <c r="Q12" i="15"/>
  <c r="L94" i="15"/>
  <c r="H98" i="15"/>
  <c r="F98" i="15"/>
  <c r="J98" i="15"/>
  <c r="F65" i="15"/>
  <c r="J160" i="15"/>
  <c r="L145" i="15"/>
  <c r="F136" i="15"/>
  <c r="J136" i="15"/>
  <c r="G130" i="15"/>
  <c r="K130" i="15"/>
  <c r="F126" i="15"/>
  <c r="I126" i="15"/>
  <c r="K125" i="15"/>
  <c r="L125" i="15"/>
  <c r="G124" i="15"/>
  <c r="L124" i="15"/>
  <c r="J12" i="15"/>
  <c r="L12" i="15"/>
  <c r="F102" i="15"/>
  <c r="H102" i="15"/>
  <c r="J102" i="15"/>
  <c r="I102" i="15"/>
  <c r="H76" i="15"/>
  <c r="J76" i="15"/>
  <c r="K76" i="15"/>
  <c r="F76" i="15"/>
  <c r="I76" i="15"/>
  <c r="H44" i="15"/>
  <c r="J44" i="15"/>
  <c r="K44" i="15"/>
  <c r="F44" i="15"/>
  <c r="I44" i="15"/>
  <c r="J190" i="15"/>
  <c r="J182" i="15"/>
  <c r="L176" i="15"/>
  <c r="J174" i="15"/>
  <c r="L168" i="15"/>
  <c r="J167" i="15"/>
  <c r="J164" i="15"/>
  <c r="J162" i="15"/>
  <c r="F161" i="15"/>
  <c r="H161" i="15"/>
  <c r="I160" i="15"/>
  <c r="L158" i="15"/>
  <c r="J156" i="15"/>
  <c r="H155" i="15"/>
  <c r="I155" i="15"/>
  <c r="H152" i="15"/>
  <c r="I152" i="15"/>
  <c r="G148" i="15"/>
  <c r="K148" i="15"/>
  <c r="K145" i="15"/>
  <c r="H131" i="15"/>
  <c r="J131" i="15"/>
  <c r="F130" i="15"/>
  <c r="H130" i="15"/>
  <c r="G129" i="15"/>
  <c r="J125" i="15"/>
  <c r="F125" i="15"/>
  <c r="I124" i="15"/>
  <c r="H124" i="15"/>
  <c r="I12" i="15"/>
  <c r="K118" i="15"/>
  <c r="K114" i="15"/>
  <c r="L114" i="15"/>
  <c r="L110" i="15"/>
  <c r="K110" i="15"/>
  <c r="L106" i="15"/>
  <c r="K98" i="15"/>
  <c r="L98" i="15"/>
  <c r="K94" i="15"/>
  <c r="K86" i="15"/>
  <c r="L86" i="15"/>
  <c r="K78" i="15"/>
  <c r="K66" i="15"/>
  <c r="L66" i="15"/>
  <c r="K62" i="15"/>
  <c r="L62" i="15"/>
  <c r="K58" i="15"/>
  <c r="L58" i="15"/>
  <c r="K50" i="15"/>
  <c r="L50" i="15"/>
  <c r="K46" i="15"/>
  <c r="L46" i="15"/>
  <c r="K42" i="15"/>
  <c r="L42" i="15"/>
  <c r="K30" i="15"/>
  <c r="L30" i="15"/>
  <c r="H106" i="15"/>
  <c r="F106" i="15"/>
  <c r="J106" i="15"/>
  <c r="I106" i="15"/>
  <c r="I75" i="15"/>
  <c r="K176" i="15"/>
  <c r="J175" i="15"/>
  <c r="K168" i="15"/>
  <c r="L165" i="15"/>
  <c r="I164" i="15"/>
  <c r="I162" i="15"/>
  <c r="L159" i="15"/>
  <c r="K159" i="15"/>
  <c r="J157" i="15"/>
  <c r="F157" i="15"/>
  <c r="H156" i="15"/>
  <c r="J149" i="15"/>
  <c r="I149" i="15"/>
  <c r="I148" i="15"/>
  <c r="F148" i="15"/>
  <c r="L147" i="15"/>
  <c r="G147" i="15"/>
  <c r="I145" i="15"/>
  <c r="G139" i="15"/>
  <c r="K139" i="15"/>
  <c r="L136" i="15"/>
  <c r="H12" i="15"/>
  <c r="F110" i="15"/>
  <c r="H110" i="15"/>
  <c r="I110" i="15"/>
  <c r="L163" i="15"/>
  <c r="H158" i="15"/>
  <c r="L155" i="15"/>
  <c r="I153" i="15"/>
  <c r="L151" i="15"/>
  <c r="G151" i="15"/>
  <c r="G146" i="15"/>
  <c r="H145" i="15"/>
  <c r="J142" i="15"/>
  <c r="I140" i="15"/>
  <c r="J140" i="15"/>
  <c r="H139" i="15"/>
  <c r="F139" i="15"/>
  <c r="K136" i="15"/>
  <c r="L126" i="15"/>
  <c r="O12" i="15"/>
  <c r="H114" i="15"/>
  <c r="J114" i="15"/>
  <c r="F114" i="15"/>
  <c r="I114" i="15"/>
  <c r="I46" i="15"/>
  <c r="J78" i="15"/>
  <c r="J46" i="15"/>
  <c r="J121" i="15"/>
  <c r="I121" i="15"/>
  <c r="J113" i="15"/>
  <c r="I113" i="15"/>
  <c r="J105" i="15"/>
  <c r="I105" i="15"/>
  <c r="J97" i="15"/>
  <c r="I97" i="15"/>
  <c r="J89" i="15"/>
  <c r="I89" i="15"/>
  <c r="I80" i="15"/>
  <c r="L80" i="15"/>
  <c r="H80" i="15"/>
  <c r="H64" i="15"/>
  <c r="I48" i="15"/>
  <c r="G214" i="18"/>
  <c r="L25" i="15"/>
  <c r="K121" i="15"/>
  <c r="L121" i="15"/>
  <c r="K113" i="15"/>
  <c r="L113" i="15"/>
  <c r="K105" i="15"/>
  <c r="L105" i="15"/>
  <c r="K97" i="15"/>
  <c r="L97" i="15"/>
  <c r="K89" i="15"/>
  <c r="L89" i="15"/>
  <c r="H63" i="15"/>
  <c r="J58" i="15"/>
  <c r="I58" i="15"/>
  <c r="H47" i="15"/>
  <c r="J42" i="15"/>
  <c r="I42" i="15"/>
  <c r="I26" i="15"/>
  <c r="G12" i="15"/>
  <c r="H73" i="15"/>
  <c r="H68" i="15"/>
  <c r="J68" i="15"/>
  <c r="K68" i="15"/>
  <c r="H62" i="15"/>
  <c r="H52" i="15"/>
  <c r="J52" i="15"/>
  <c r="K52" i="15"/>
  <c r="H36" i="15"/>
  <c r="J36" i="15"/>
  <c r="K36" i="15"/>
  <c r="H30" i="15"/>
  <c r="K149" i="15"/>
  <c r="J146" i="15"/>
  <c r="J137" i="15"/>
  <c r="L93" i="15"/>
  <c r="L53" i="15"/>
  <c r="L21" i="15"/>
  <c r="F105" i="15"/>
  <c r="F66" i="15"/>
  <c r="I73" i="15"/>
  <c r="I62" i="15"/>
  <c r="I52" i="15"/>
  <c r="I30" i="15"/>
  <c r="J83" i="15"/>
  <c r="H77" i="15"/>
  <c r="I72" i="15"/>
  <c r="H45" i="15"/>
  <c r="H29" i="15"/>
  <c r="L24" i="15"/>
  <c r="H24" i="15"/>
  <c r="G207" i="18"/>
  <c r="I137" i="15"/>
  <c r="K126" i="15"/>
  <c r="K83" i="15"/>
  <c r="K51" i="15"/>
  <c r="I83" i="15"/>
  <c r="J82" i="15"/>
  <c r="J66" i="15"/>
  <c r="I66" i="15"/>
  <c r="H55" i="15"/>
  <c r="F55" i="15"/>
  <c r="J50" i="15"/>
  <c r="I50" i="15"/>
  <c r="H39" i="15"/>
  <c r="F39" i="15"/>
  <c r="H23" i="15"/>
  <c r="F23" i="15"/>
  <c r="J182" i="18"/>
  <c r="G212" i="18"/>
  <c r="J205" i="18"/>
  <c r="G195" i="18"/>
  <c r="G190" i="18"/>
  <c r="G177" i="18"/>
  <c r="G163" i="18"/>
  <c r="G155" i="18"/>
  <c r="G139" i="18"/>
  <c r="G216" i="18"/>
  <c r="J209" i="18"/>
  <c r="G194" i="18"/>
  <c r="G187" i="18"/>
  <c r="G60" i="18"/>
  <c r="G218" i="18"/>
  <c r="G211" i="18"/>
  <c r="G202" i="18"/>
  <c r="G171" i="18"/>
  <c r="N162" i="18"/>
  <c r="K138" i="18"/>
  <c r="G117" i="18"/>
  <c r="J213" i="18"/>
  <c r="G204" i="18"/>
  <c r="G184" i="18"/>
  <c r="J106" i="18"/>
  <c r="G215" i="18"/>
  <c r="G206" i="18"/>
  <c r="G196" i="18"/>
  <c r="J196" i="18"/>
  <c r="J193" i="18"/>
  <c r="G191" i="18"/>
  <c r="G186" i="18"/>
  <c r="G181" i="18"/>
  <c r="G170" i="18"/>
  <c r="G130" i="18"/>
  <c r="J217" i="18"/>
  <c r="G208" i="18"/>
  <c r="J201" i="18"/>
  <c r="G198" i="18"/>
  <c r="J188" i="18"/>
  <c r="G183" i="18"/>
  <c r="J183" i="18"/>
  <c r="G178" i="18"/>
  <c r="G161" i="18"/>
  <c r="G153" i="18"/>
  <c r="G145" i="18"/>
  <c r="G219" i="18"/>
  <c r="G210" i="18"/>
  <c r="G203" i="18"/>
  <c r="G180" i="18"/>
  <c r="G169" i="18"/>
  <c r="J123" i="18"/>
  <c r="G102" i="18"/>
  <c r="G199" i="18"/>
  <c r="G179" i="18"/>
  <c r="G173" i="18"/>
  <c r="G154" i="18"/>
  <c r="E21" i="18"/>
  <c r="F21" i="18"/>
  <c r="E38" i="18"/>
  <c r="F38" i="18"/>
  <c r="E44" i="18"/>
  <c r="F44" i="18"/>
  <c r="E49" i="18"/>
  <c r="F49" i="18"/>
  <c r="E34" i="18"/>
  <c r="F34" i="18"/>
  <c r="G34" i="18"/>
  <c r="E42" i="18"/>
  <c r="F42" i="18"/>
  <c r="G42" i="18"/>
  <c r="E67" i="18"/>
  <c r="F67" i="18"/>
  <c r="E74" i="18"/>
  <c r="F74" i="18"/>
  <c r="E82" i="18"/>
  <c r="F82" i="18"/>
  <c r="E89" i="18"/>
  <c r="F89" i="18"/>
  <c r="E93" i="18"/>
  <c r="F93" i="18"/>
  <c r="E97" i="18"/>
  <c r="F97" i="18"/>
  <c r="E101" i="18"/>
  <c r="F101" i="18"/>
  <c r="G101" i="18"/>
  <c r="E105" i="18"/>
  <c r="F105" i="18"/>
  <c r="E109" i="18"/>
  <c r="F109" i="18"/>
  <c r="E113" i="18"/>
  <c r="F113" i="18"/>
  <c r="E128" i="18"/>
  <c r="F128" i="18"/>
  <c r="E135" i="18"/>
  <c r="F135" i="18"/>
  <c r="E143" i="18"/>
  <c r="F143" i="18"/>
  <c r="E151" i="18"/>
  <c r="F151" i="18"/>
  <c r="E159" i="18"/>
  <c r="F159" i="18"/>
  <c r="E167" i="18"/>
  <c r="F167" i="18"/>
  <c r="E175" i="18"/>
  <c r="F175" i="18"/>
  <c r="E24" i="18"/>
  <c r="F24" i="18"/>
  <c r="E28" i="18"/>
  <c r="F28" i="18"/>
  <c r="E33" i="18"/>
  <c r="F33" i="18"/>
  <c r="E41" i="18"/>
  <c r="F41" i="18"/>
  <c r="E53" i="18"/>
  <c r="F53" i="18"/>
  <c r="G53" i="18"/>
  <c r="E57" i="18"/>
  <c r="F57" i="18"/>
  <c r="E63" i="18"/>
  <c r="F63" i="18"/>
  <c r="E70" i="18"/>
  <c r="F70" i="18"/>
  <c r="E77" i="18"/>
  <c r="F77" i="18"/>
  <c r="E85" i="18"/>
  <c r="F85" i="18"/>
  <c r="E120" i="18"/>
  <c r="F120" i="18"/>
  <c r="E127" i="18"/>
  <c r="F127" i="18"/>
  <c r="G127" i="18"/>
  <c r="E142" i="18"/>
  <c r="F142" i="18"/>
  <c r="E150" i="18"/>
  <c r="F150" i="18"/>
  <c r="E158" i="18"/>
  <c r="F158" i="18"/>
  <c r="E166" i="18"/>
  <c r="F166" i="18"/>
  <c r="E174" i="18"/>
  <c r="F174" i="18"/>
  <c r="G174" i="18"/>
  <c r="E59" i="18"/>
  <c r="F59" i="18"/>
  <c r="E80" i="18"/>
  <c r="F80" i="18"/>
  <c r="E88" i="18"/>
  <c r="F88" i="18"/>
  <c r="E92" i="18"/>
  <c r="F92" i="18"/>
  <c r="E96" i="18"/>
  <c r="F96" i="18"/>
  <c r="E100" i="18"/>
  <c r="F100" i="18"/>
  <c r="E104" i="18"/>
  <c r="F104" i="18"/>
  <c r="G104" i="18"/>
  <c r="E108" i="18"/>
  <c r="F108" i="18"/>
  <c r="E112" i="18"/>
  <c r="F112" i="18"/>
  <c r="G112" i="18"/>
  <c r="E116" i="18"/>
  <c r="F116" i="18"/>
  <c r="E126" i="18"/>
  <c r="F126" i="18"/>
  <c r="E134" i="18"/>
  <c r="F134" i="18"/>
  <c r="E141" i="18"/>
  <c r="F141" i="18"/>
  <c r="E149" i="18"/>
  <c r="F149" i="18"/>
  <c r="G149" i="18"/>
  <c r="E157" i="18"/>
  <c r="F157" i="18"/>
  <c r="E165" i="18"/>
  <c r="F165" i="18"/>
  <c r="E46" i="18"/>
  <c r="F46" i="18"/>
  <c r="G46" i="18"/>
  <c r="E25" i="18"/>
  <c r="F25" i="18"/>
  <c r="E29" i="18"/>
  <c r="F29" i="18"/>
  <c r="E35" i="18"/>
  <c r="F35" i="18"/>
  <c r="E47" i="18"/>
  <c r="F47" i="18"/>
  <c r="E56" i="18"/>
  <c r="F56" i="18"/>
  <c r="E61" i="18"/>
  <c r="F61" i="18"/>
  <c r="E68" i="18"/>
  <c r="F68" i="18"/>
  <c r="E75" i="18"/>
  <c r="F75" i="18"/>
  <c r="E83" i="18"/>
  <c r="F83" i="18"/>
  <c r="E119" i="18"/>
  <c r="F119" i="18"/>
  <c r="G119" i="18"/>
  <c r="E125" i="18"/>
  <c r="F125" i="18"/>
  <c r="E133" i="18"/>
  <c r="F133" i="18"/>
  <c r="E140" i="18"/>
  <c r="F140" i="18"/>
  <c r="E148" i="18"/>
  <c r="F148" i="18"/>
  <c r="E156" i="18"/>
  <c r="F156" i="18"/>
  <c r="E164" i="18"/>
  <c r="F164" i="18"/>
  <c r="E172" i="18"/>
  <c r="F172" i="18"/>
  <c r="E58" i="18"/>
  <c r="F58" i="18"/>
  <c r="E64" i="18"/>
  <c r="F64" i="18"/>
  <c r="E71" i="18"/>
  <c r="F71" i="18"/>
  <c r="E78" i="18"/>
  <c r="F78" i="18"/>
  <c r="E86" i="18"/>
  <c r="F86" i="18"/>
  <c r="E91" i="18"/>
  <c r="F91" i="18"/>
  <c r="E95" i="18"/>
  <c r="F95" i="18"/>
  <c r="G95" i="18"/>
  <c r="E99" i="18"/>
  <c r="F99" i="18"/>
  <c r="E103" i="18"/>
  <c r="F103" i="18"/>
  <c r="E107" i="18"/>
  <c r="F107" i="18"/>
  <c r="E111" i="18"/>
  <c r="F111" i="18"/>
  <c r="E115" i="18"/>
  <c r="F115" i="18"/>
  <c r="E124" i="18"/>
  <c r="F124" i="18"/>
  <c r="E132" i="18"/>
  <c r="F132" i="18"/>
  <c r="E51" i="18"/>
  <c r="F51" i="18"/>
  <c r="G51" i="18"/>
  <c r="E23" i="18"/>
  <c r="F23" i="18"/>
  <c r="E27" i="18"/>
  <c r="F27" i="18"/>
  <c r="E32" i="18"/>
  <c r="F32" i="18"/>
  <c r="E40" i="18"/>
  <c r="F40" i="18"/>
  <c r="E54" i="18"/>
  <c r="F54" i="18"/>
  <c r="E65" i="18"/>
  <c r="F65" i="18"/>
  <c r="G65" i="18"/>
  <c r="J65" i="18"/>
  <c r="E72" i="18"/>
  <c r="F72" i="18"/>
  <c r="E79" i="18"/>
  <c r="F79" i="18"/>
  <c r="E87" i="18"/>
  <c r="F87" i="18"/>
  <c r="G152" i="18"/>
  <c r="G136" i="18"/>
  <c r="J90" i="18"/>
  <c r="G121" i="18"/>
  <c r="E110" i="18"/>
  <c r="F110" i="18"/>
  <c r="E69" i="18"/>
  <c r="F69" i="18"/>
  <c r="G176" i="18"/>
  <c r="G338" i="19"/>
  <c r="K338" i="19"/>
  <c r="L338" i="19"/>
  <c r="G330" i="19"/>
  <c r="K330" i="19"/>
  <c r="L330" i="19"/>
  <c r="G252" i="19"/>
  <c r="K252" i="19"/>
  <c r="L252" i="19"/>
  <c r="E31" i="18"/>
  <c r="F31" i="18"/>
  <c r="F321" i="19"/>
  <c r="H321" i="19"/>
  <c r="I321" i="19"/>
  <c r="J321" i="19"/>
  <c r="L321" i="19"/>
  <c r="F337" i="19"/>
  <c r="H337" i="19"/>
  <c r="I337" i="19"/>
  <c r="J337" i="19"/>
  <c r="K337" i="19"/>
  <c r="F329" i="19"/>
  <c r="H329" i="19"/>
  <c r="I329" i="19"/>
  <c r="J329" i="19"/>
  <c r="K329" i="19"/>
  <c r="F308" i="19"/>
  <c r="I308" i="19"/>
  <c r="H308" i="19"/>
  <c r="J308" i="19"/>
  <c r="K308" i="19"/>
  <c r="L308" i="19"/>
  <c r="G324" i="19"/>
  <c r="K324" i="19"/>
  <c r="L324" i="19"/>
  <c r="I335" i="19"/>
  <c r="K326" i="19"/>
  <c r="H325" i="19"/>
  <c r="L317" i="19"/>
  <c r="J315" i="19"/>
  <c r="L314" i="19"/>
  <c r="G314" i="19"/>
  <c r="J313" i="19"/>
  <c r="L290" i="19"/>
  <c r="G290" i="19"/>
  <c r="G268" i="19"/>
  <c r="K268" i="19"/>
  <c r="L268" i="19"/>
  <c r="G342" i="19"/>
  <c r="F341" i="19"/>
  <c r="H335" i="19"/>
  <c r="G334" i="19"/>
  <c r="F333" i="19"/>
  <c r="F325" i="19"/>
  <c r="F320" i="19"/>
  <c r="F318" i="19"/>
  <c r="F316" i="19"/>
  <c r="I316" i="19"/>
  <c r="I315" i="19"/>
  <c r="I313" i="19"/>
  <c r="F307" i="19"/>
  <c r="K303" i="19"/>
  <c r="L303" i="19"/>
  <c r="G303" i="19"/>
  <c r="K302" i="19"/>
  <c r="L297" i="19"/>
  <c r="H291" i="19"/>
  <c r="I291" i="19"/>
  <c r="J291" i="19"/>
  <c r="K291" i="19"/>
  <c r="I279" i="19"/>
  <c r="F279" i="19"/>
  <c r="H279" i="19"/>
  <c r="J279" i="19"/>
  <c r="K279" i="19"/>
  <c r="L279" i="19"/>
  <c r="E52" i="18"/>
  <c r="F52" i="18"/>
  <c r="E48" i="18"/>
  <c r="F48" i="18"/>
  <c r="E43" i="18"/>
  <c r="F43" i="18"/>
  <c r="G43" i="18"/>
  <c r="E36" i="18"/>
  <c r="F36" i="18"/>
  <c r="G36" i="18"/>
  <c r="L340" i="19"/>
  <c r="K339" i="19"/>
  <c r="J338" i="19"/>
  <c r="L332" i="19"/>
  <c r="K331" i="19"/>
  <c r="J330" i="19"/>
  <c r="L327" i="19"/>
  <c r="L322" i="19"/>
  <c r="G322" i="19"/>
  <c r="K318" i="19"/>
  <c r="H313" i="19"/>
  <c r="L312" i="19"/>
  <c r="H302" i="19"/>
  <c r="J302" i="19"/>
  <c r="F302" i="19"/>
  <c r="I301" i="19"/>
  <c r="J301" i="19"/>
  <c r="K292" i="19"/>
  <c r="L292" i="19"/>
  <c r="G336" i="19"/>
  <c r="F335" i="19"/>
  <c r="F315" i="19"/>
  <c r="G309" i="19"/>
  <c r="K290" i="19"/>
  <c r="F283" i="19"/>
  <c r="H283" i="19"/>
  <c r="I283" i="19"/>
  <c r="J283" i="19"/>
  <c r="K283" i="19"/>
  <c r="K273" i="19"/>
  <c r="G273" i="19"/>
  <c r="L273" i="19"/>
  <c r="L342" i="19"/>
  <c r="J340" i="19"/>
  <c r="H338" i="19"/>
  <c r="L334" i="19"/>
  <c r="J332" i="19"/>
  <c r="H330" i="19"/>
  <c r="J327" i="19"/>
  <c r="F326" i="19"/>
  <c r="L325" i="19"/>
  <c r="I324" i="19"/>
  <c r="L320" i="19"/>
  <c r="G319" i="19"/>
  <c r="F317" i="19"/>
  <c r="K313" i="19"/>
  <c r="I312" i="19"/>
  <c r="J310" i="19"/>
  <c r="L307" i="19"/>
  <c r="L306" i="19"/>
  <c r="G306" i="19"/>
  <c r="H299" i="19"/>
  <c r="K299" i="19"/>
  <c r="K297" i="19"/>
  <c r="G317" i="19"/>
  <c r="K307" i="19"/>
  <c r="L298" i="19"/>
  <c r="G298" i="19"/>
  <c r="F297" i="19"/>
  <c r="H297" i="19"/>
  <c r="I297" i="19"/>
  <c r="L291" i="19"/>
  <c r="K264" i="19"/>
  <c r="L264" i="19"/>
  <c r="G264" i="19"/>
  <c r="H253" i="19"/>
  <c r="I253" i="19"/>
  <c r="F253" i="19"/>
  <c r="J253" i="19"/>
  <c r="K253" i="19"/>
  <c r="L253" i="19"/>
  <c r="F196" i="19"/>
  <c r="H196" i="19"/>
  <c r="I196" i="19"/>
  <c r="J196" i="19"/>
  <c r="L196" i="19"/>
  <c r="E50" i="18"/>
  <c r="F50" i="18"/>
  <c r="E45" i="18"/>
  <c r="F45" i="18"/>
  <c r="E39" i="18"/>
  <c r="F39" i="18"/>
  <c r="K328" i="19"/>
  <c r="K321" i="19"/>
  <c r="I320" i="19"/>
  <c r="J318" i="19"/>
  <c r="H316" i="19"/>
  <c r="L315" i="19"/>
  <c r="G310" i="19"/>
  <c r="L309" i="19"/>
  <c r="J307" i="19"/>
  <c r="F305" i="19"/>
  <c r="I305" i="19"/>
  <c r="L302" i="19"/>
  <c r="K301" i="19"/>
  <c r="K300" i="19"/>
  <c r="G284" i="19"/>
  <c r="K284" i="19"/>
  <c r="L284" i="19"/>
  <c r="I271" i="19"/>
  <c r="J271" i="19"/>
  <c r="F271" i="19"/>
  <c r="H271" i="19"/>
  <c r="K271" i="19"/>
  <c r="L271" i="19"/>
  <c r="G295" i="19"/>
  <c r="F294" i="19"/>
  <c r="I289" i="19"/>
  <c r="G287" i="19"/>
  <c r="F286" i="19"/>
  <c r="I281" i="19"/>
  <c r="F280" i="19"/>
  <c r="K276" i="19"/>
  <c r="K269" i="19"/>
  <c r="L260" i="19"/>
  <c r="L255" i="19"/>
  <c r="F252" i="19"/>
  <c r="H252" i="19"/>
  <c r="G151" i="19"/>
  <c r="K151" i="19"/>
  <c r="L151" i="19"/>
  <c r="H289" i="19"/>
  <c r="H281" i="19"/>
  <c r="J269" i="19"/>
  <c r="K263" i="19"/>
  <c r="K260" i="19"/>
  <c r="L259" i="19"/>
  <c r="H255" i="19"/>
  <c r="L254" i="19"/>
  <c r="L247" i="19"/>
  <c r="L244" i="19"/>
  <c r="G244" i="19"/>
  <c r="L236" i="19"/>
  <c r="G236" i="19"/>
  <c r="F221" i="19"/>
  <c r="H221" i="19"/>
  <c r="I221" i="19"/>
  <c r="J221" i="19"/>
  <c r="K221" i="19"/>
  <c r="F215" i="19"/>
  <c r="H215" i="19"/>
  <c r="I215" i="19"/>
  <c r="J215" i="19"/>
  <c r="K215" i="19"/>
  <c r="L215" i="19"/>
  <c r="G209" i="19"/>
  <c r="K209" i="19"/>
  <c r="L209" i="19"/>
  <c r="G176" i="19"/>
  <c r="K176" i="19"/>
  <c r="L176" i="19"/>
  <c r="G137" i="19"/>
  <c r="K137" i="19"/>
  <c r="L137" i="19"/>
  <c r="H270" i="19"/>
  <c r="I270" i="19"/>
  <c r="I269" i="19"/>
  <c r="I263" i="19"/>
  <c r="J263" i="19"/>
  <c r="J260" i="19"/>
  <c r="K256" i="19"/>
  <c r="L256" i="19"/>
  <c r="K254" i="19"/>
  <c r="K243" i="19"/>
  <c r="F243" i="19"/>
  <c r="I243" i="19"/>
  <c r="K235" i="19"/>
  <c r="F235" i="19"/>
  <c r="I235" i="19"/>
  <c r="F229" i="19"/>
  <c r="H229" i="19"/>
  <c r="I229" i="19"/>
  <c r="J229" i="19"/>
  <c r="K229" i="19"/>
  <c r="G191" i="19"/>
  <c r="K191" i="19"/>
  <c r="L191" i="19"/>
  <c r="F182" i="19"/>
  <c r="H182" i="19"/>
  <c r="I182" i="19"/>
  <c r="J182" i="19"/>
  <c r="K182" i="19"/>
  <c r="L182" i="19"/>
  <c r="I300" i="19"/>
  <c r="L295" i="19"/>
  <c r="K294" i="19"/>
  <c r="J293" i="19"/>
  <c r="I292" i="19"/>
  <c r="L287" i="19"/>
  <c r="K286" i="19"/>
  <c r="J285" i="19"/>
  <c r="I284" i="19"/>
  <c r="G282" i="19"/>
  <c r="L280" i="19"/>
  <c r="K277" i="19"/>
  <c r="K274" i="19"/>
  <c r="K272" i="19"/>
  <c r="F269" i="19"/>
  <c r="H262" i="19"/>
  <c r="I262" i="19"/>
  <c r="J262" i="19"/>
  <c r="J259" i="19"/>
  <c r="H245" i="19"/>
  <c r="I245" i="19"/>
  <c r="K245" i="19"/>
  <c r="L238" i="19"/>
  <c r="H237" i="19"/>
  <c r="I237" i="19"/>
  <c r="K237" i="19"/>
  <c r="H300" i="19"/>
  <c r="J294" i="19"/>
  <c r="H292" i="19"/>
  <c r="J286" i="19"/>
  <c r="H284" i="19"/>
  <c r="K280" i="19"/>
  <c r="J277" i="19"/>
  <c r="J268" i="19"/>
  <c r="H261" i="19"/>
  <c r="I261" i="19"/>
  <c r="I259" i="19"/>
  <c r="K255" i="19"/>
  <c r="K248" i="19"/>
  <c r="L248" i="19"/>
  <c r="G247" i="19"/>
  <c r="K247" i="19"/>
  <c r="F175" i="19"/>
  <c r="H175" i="19"/>
  <c r="I175" i="19"/>
  <c r="J175" i="19"/>
  <c r="F260" i="19"/>
  <c r="H260" i="19"/>
  <c r="I255" i="19"/>
  <c r="J255" i="19"/>
  <c r="I247" i="19"/>
  <c r="J247" i="19"/>
  <c r="L243" i="19"/>
  <c r="L235" i="19"/>
  <c r="G222" i="19"/>
  <c r="K222" i="19"/>
  <c r="L222" i="19"/>
  <c r="G200" i="19"/>
  <c r="K200" i="19"/>
  <c r="L200" i="19"/>
  <c r="J187" i="19"/>
  <c r="F187" i="19"/>
  <c r="H187" i="19"/>
  <c r="I187" i="19"/>
  <c r="K187" i="19"/>
  <c r="L187" i="19"/>
  <c r="F158" i="19"/>
  <c r="H158" i="19"/>
  <c r="I158" i="19"/>
  <c r="J158" i="19"/>
  <c r="K158" i="19"/>
  <c r="L158" i="19"/>
  <c r="F130" i="19"/>
  <c r="H130" i="19"/>
  <c r="I130" i="19"/>
  <c r="J130" i="19"/>
  <c r="K130" i="19"/>
  <c r="L130" i="19"/>
  <c r="H280" i="19"/>
  <c r="L272" i="19"/>
  <c r="J270" i="19"/>
  <c r="H268" i="19"/>
  <c r="K267" i="19"/>
  <c r="H263" i="19"/>
  <c r="L262" i="19"/>
  <c r="H254" i="19"/>
  <c r="I254" i="19"/>
  <c r="J254" i="19"/>
  <c r="I252" i="19"/>
  <c r="J251" i="19"/>
  <c r="K244" i="19"/>
  <c r="J243" i="19"/>
  <c r="K240" i="19"/>
  <c r="L240" i="19"/>
  <c r="I239" i="19"/>
  <c r="J239" i="19"/>
  <c r="K236" i="19"/>
  <c r="J235" i="19"/>
  <c r="K232" i="19"/>
  <c r="L232" i="19"/>
  <c r="G230" i="19"/>
  <c r="K230" i="19"/>
  <c r="L230" i="19"/>
  <c r="I227" i="19"/>
  <c r="I219" i="19"/>
  <c r="I214" i="19"/>
  <c r="K212" i="19"/>
  <c r="K211" i="19"/>
  <c r="J208" i="19"/>
  <c r="G207" i="19"/>
  <c r="K178" i="19"/>
  <c r="L178" i="19"/>
  <c r="K177" i="19"/>
  <c r="H176" i="19"/>
  <c r="I176" i="19"/>
  <c r="J176" i="19"/>
  <c r="F174" i="19"/>
  <c r="H174" i="19"/>
  <c r="K170" i="19"/>
  <c r="L170" i="19"/>
  <c r="K169" i="19"/>
  <c r="F166" i="19"/>
  <c r="H166" i="19"/>
  <c r="I166" i="19"/>
  <c r="K166" i="19"/>
  <c r="F135" i="19"/>
  <c r="H135" i="19"/>
  <c r="I135" i="19"/>
  <c r="J135" i="19"/>
  <c r="K135" i="19"/>
  <c r="L135" i="19"/>
  <c r="K120" i="19"/>
  <c r="F120" i="19"/>
  <c r="I120" i="19"/>
  <c r="H120" i="19"/>
  <c r="J120" i="19"/>
  <c r="L120" i="19"/>
  <c r="H177" i="19"/>
  <c r="I177" i="19"/>
  <c r="J177" i="19"/>
  <c r="G167" i="19"/>
  <c r="L167" i="19"/>
  <c r="H129" i="19"/>
  <c r="I129" i="19"/>
  <c r="F129" i="19"/>
  <c r="J129" i="19"/>
  <c r="K129" i="19"/>
  <c r="L129" i="19"/>
  <c r="G33" i="19"/>
  <c r="J246" i="19"/>
  <c r="H244" i="19"/>
  <c r="K239" i="19"/>
  <c r="J238" i="19"/>
  <c r="H236" i="19"/>
  <c r="K231" i="19"/>
  <c r="J230" i="19"/>
  <c r="H228" i="19"/>
  <c r="L224" i="19"/>
  <c r="K223" i="19"/>
  <c r="J222" i="19"/>
  <c r="H220" i="19"/>
  <c r="L216" i="19"/>
  <c r="L212" i="19"/>
  <c r="H211" i="19"/>
  <c r="H208" i="19"/>
  <c r="J206" i="19"/>
  <c r="L203" i="19"/>
  <c r="H202" i="19"/>
  <c r="H199" i="19"/>
  <c r="K197" i="19"/>
  <c r="L194" i="19"/>
  <c r="I193" i="19"/>
  <c r="H190" i="19"/>
  <c r="L185" i="19"/>
  <c r="I184" i="19"/>
  <c r="L174" i="19"/>
  <c r="G159" i="19"/>
  <c r="K159" i="19"/>
  <c r="L159" i="19"/>
  <c r="L265" i="19"/>
  <c r="L257" i="19"/>
  <c r="L249" i="19"/>
  <c r="I246" i="19"/>
  <c r="L241" i="19"/>
  <c r="I238" i="19"/>
  <c r="L233" i="19"/>
  <c r="J231" i="19"/>
  <c r="I230" i="19"/>
  <c r="G228" i="19"/>
  <c r="F227" i="19"/>
  <c r="L225" i="19"/>
  <c r="K224" i="19"/>
  <c r="J223" i="19"/>
  <c r="I222" i="19"/>
  <c r="G220" i="19"/>
  <c r="F219" i="19"/>
  <c r="L217" i="19"/>
  <c r="K216" i="19"/>
  <c r="F214" i="19"/>
  <c r="J212" i="19"/>
  <c r="J209" i="19"/>
  <c r="F208" i="19"/>
  <c r="L207" i="19"/>
  <c r="I206" i="19"/>
  <c r="G205" i="19"/>
  <c r="K203" i="19"/>
  <c r="J200" i="19"/>
  <c r="K194" i="19"/>
  <c r="J191" i="19"/>
  <c r="L188" i="19"/>
  <c r="K185" i="19"/>
  <c r="H184" i="19"/>
  <c r="L175" i="19"/>
  <c r="K174" i="19"/>
  <c r="L168" i="19"/>
  <c r="J140" i="19"/>
  <c r="F140" i="19"/>
  <c r="H140" i="19"/>
  <c r="I140" i="19"/>
  <c r="L140" i="19"/>
  <c r="K131" i="19"/>
  <c r="G131" i="19"/>
  <c r="L131" i="19"/>
  <c r="H246" i="19"/>
  <c r="H238" i="19"/>
  <c r="I231" i="19"/>
  <c r="H230" i="19"/>
  <c r="I223" i="19"/>
  <c r="H222" i="19"/>
  <c r="K213" i="19"/>
  <c r="I212" i="19"/>
  <c r="F211" i="19"/>
  <c r="I209" i="19"/>
  <c r="K207" i="19"/>
  <c r="H206" i="19"/>
  <c r="I203" i="19"/>
  <c r="F202" i="19"/>
  <c r="I200" i="19"/>
  <c r="J194" i="19"/>
  <c r="F193" i="19"/>
  <c r="L192" i="19"/>
  <c r="I191" i="19"/>
  <c r="J185" i="19"/>
  <c r="K175" i="19"/>
  <c r="J174" i="19"/>
  <c r="L166" i="19"/>
  <c r="F150" i="19"/>
  <c r="H150" i="19"/>
  <c r="I150" i="19"/>
  <c r="J150" i="19"/>
  <c r="K150" i="19"/>
  <c r="H203" i="19"/>
  <c r="H200" i="19"/>
  <c r="H194" i="19"/>
  <c r="H191" i="19"/>
  <c r="I185" i="19"/>
  <c r="L177" i="19"/>
  <c r="I174" i="19"/>
  <c r="L169" i="19"/>
  <c r="J166" i="19"/>
  <c r="K124" i="19"/>
  <c r="F124" i="19"/>
  <c r="H124" i="19"/>
  <c r="I124" i="19"/>
  <c r="J124" i="19"/>
  <c r="L124" i="19"/>
  <c r="G212" i="19"/>
  <c r="F209" i="19"/>
  <c r="G203" i="19"/>
  <c r="L199" i="19"/>
  <c r="G197" i="19"/>
  <c r="K196" i="19"/>
  <c r="G178" i="19"/>
  <c r="G177" i="19"/>
  <c r="F176" i="19"/>
  <c r="G170" i="19"/>
  <c r="G169" i="19"/>
  <c r="H168" i="19"/>
  <c r="I168" i="19"/>
  <c r="J168" i="19"/>
  <c r="F87" i="19"/>
  <c r="H87" i="19"/>
  <c r="I87" i="19"/>
  <c r="J87" i="19"/>
  <c r="K87" i="19"/>
  <c r="L87" i="19"/>
  <c r="N12" i="19"/>
  <c r="F12" i="19"/>
  <c r="G162" i="19"/>
  <c r="F161" i="19"/>
  <c r="G154" i="19"/>
  <c r="F153" i="19"/>
  <c r="I136" i="19"/>
  <c r="I131" i="19"/>
  <c r="J131" i="19"/>
  <c r="L81" i="19"/>
  <c r="K81" i="19"/>
  <c r="G81" i="19"/>
  <c r="L57" i="19"/>
  <c r="G57" i="19"/>
  <c r="M12" i="19"/>
  <c r="E12" i="19"/>
  <c r="K133" i="19"/>
  <c r="L133" i="19"/>
  <c r="K127" i="19"/>
  <c r="F127" i="19"/>
  <c r="H115" i="19"/>
  <c r="I115" i="19"/>
  <c r="J115" i="19"/>
  <c r="K115" i="19"/>
  <c r="F107" i="19"/>
  <c r="H107" i="19"/>
  <c r="I107" i="19"/>
  <c r="J107" i="19"/>
  <c r="K107" i="19"/>
  <c r="F99" i="19"/>
  <c r="H99" i="19"/>
  <c r="I99" i="19"/>
  <c r="J99" i="19"/>
  <c r="K99" i="19"/>
  <c r="F91" i="19"/>
  <c r="H91" i="19"/>
  <c r="I91" i="19"/>
  <c r="J91" i="19"/>
  <c r="K91" i="19"/>
  <c r="L12" i="19"/>
  <c r="D12" i="19"/>
  <c r="K168" i="19"/>
  <c r="J167" i="19"/>
  <c r="L161" i="19"/>
  <c r="K160" i="19"/>
  <c r="L153" i="19"/>
  <c r="K152" i="19"/>
  <c r="L147" i="19"/>
  <c r="K141" i="19"/>
  <c r="L141" i="19"/>
  <c r="I139" i="19"/>
  <c r="J139" i="19"/>
  <c r="I122" i="19"/>
  <c r="J122" i="19"/>
  <c r="K65" i="19"/>
  <c r="L65" i="19"/>
  <c r="G65" i="19"/>
  <c r="K41" i="19"/>
  <c r="L41" i="19"/>
  <c r="G41" i="19"/>
  <c r="K12" i="19"/>
  <c r="I167" i="19"/>
  <c r="L162" i="19"/>
  <c r="K161" i="19"/>
  <c r="J160" i="19"/>
  <c r="I159" i="19"/>
  <c r="L154" i="19"/>
  <c r="K153" i="19"/>
  <c r="J152" i="19"/>
  <c r="I151" i="19"/>
  <c r="K147" i="19"/>
  <c r="L145" i="19"/>
  <c r="J143" i="19"/>
  <c r="L127" i="19"/>
  <c r="O12" i="19"/>
  <c r="L179" i="19"/>
  <c r="L171" i="19"/>
  <c r="J169" i="19"/>
  <c r="H167" i="19"/>
  <c r="L163" i="19"/>
  <c r="K162" i="19"/>
  <c r="J161" i="19"/>
  <c r="I160" i="19"/>
  <c r="H159" i="19"/>
  <c r="L155" i="19"/>
  <c r="K154" i="19"/>
  <c r="J153" i="19"/>
  <c r="I152" i="19"/>
  <c r="H151" i="19"/>
  <c r="I147" i="19"/>
  <c r="K145" i="19"/>
  <c r="I143" i="19"/>
  <c r="L139" i="19"/>
  <c r="J137" i="19"/>
  <c r="H131" i="19"/>
  <c r="J127" i="19"/>
  <c r="H119" i="19"/>
  <c r="I119" i="19"/>
  <c r="K119" i="19"/>
  <c r="K25" i="19"/>
  <c r="L25" i="19"/>
  <c r="G25" i="19"/>
  <c r="Q12" i="19"/>
  <c r="I12" i="19"/>
  <c r="G12" i="19"/>
  <c r="L180" i="19"/>
  <c r="K179" i="19"/>
  <c r="J178" i="19"/>
  <c r="L172" i="19"/>
  <c r="K171" i="19"/>
  <c r="J170" i="19"/>
  <c r="I169" i="19"/>
  <c r="L164" i="19"/>
  <c r="K163" i="19"/>
  <c r="J162" i="19"/>
  <c r="I161" i="19"/>
  <c r="L156" i="19"/>
  <c r="K155" i="19"/>
  <c r="J154" i="19"/>
  <c r="I153" i="19"/>
  <c r="L148" i="19"/>
  <c r="H147" i="19"/>
  <c r="J145" i="19"/>
  <c r="H143" i="19"/>
  <c r="K139" i="19"/>
  <c r="H138" i="19"/>
  <c r="I138" i="19"/>
  <c r="I137" i="19"/>
  <c r="L136" i="19"/>
  <c r="K132" i="19"/>
  <c r="I127" i="19"/>
  <c r="H123" i="19"/>
  <c r="I123" i="19"/>
  <c r="K116" i="19"/>
  <c r="F116" i="19"/>
  <c r="H116" i="19"/>
  <c r="I116" i="19"/>
  <c r="F111" i="19"/>
  <c r="H111" i="19"/>
  <c r="I111" i="19"/>
  <c r="J111" i="19"/>
  <c r="K111" i="19"/>
  <c r="F103" i="19"/>
  <c r="H103" i="19"/>
  <c r="I103" i="19"/>
  <c r="J103" i="19"/>
  <c r="K103" i="19"/>
  <c r="F95" i="19"/>
  <c r="H95" i="19"/>
  <c r="I95" i="19"/>
  <c r="J95" i="19"/>
  <c r="K95" i="19"/>
  <c r="G73" i="19"/>
  <c r="K49" i="19"/>
  <c r="L49" i="19"/>
  <c r="G49" i="19"/>
  <c r="P12" i="19"/>
  <c r="H12" i="19"/>
  <c r="G147" i="19"/>
  <c r="I145" i="19"/>
  <c r="L144" i="19"/>
  <c r="K140" i="19"/>
  <c r="H139" i="19"/>
  <c r="F137" i="19"/>
  <c r="K136" i="19"/>
  <c r="F131" i="19"/>
  <c r="L128" i="19"/>
  <c r="G128" i="19"/>
  <c r="H127" i="19"/>
  <c r="L122" i="19"/>
  <c r="L115" i="19"/>
  <c r="J12" i="19"/>
  <c r="I112" i="19"/>
  <c r="I108" i="19"/>
  <c r="I104" i="19"/>
  <c r="I100" i="19"/>
  <c r="I96" i="19"/>
  <c r="I92" i="19"/>
  <c r="K78" i="19"/>
  <c r="L78" i="19"/>
  <c r="K70" i="19"/>
  <c r="G35" i="19"/>
  <c r="G22" i="19"/>
  <c r="L79" i="19"/>
  <c r="H112" i="19"/>
  <c r="H108" i="19"/>
  <c r="H104" i="19"/>
  <c r="H100" i="19"/>
  <c r="H96" i="19"/>
  <c r="H92" i="19"/>
  <c r="K67" i="19"/>
  <c r="L67" i="19"/>
  <c r="K59" i="19"/>
  <c r="L59" i="19"/>
  <c r="K51" i="19"/>
  <c r="L51" i="19"/>
  <c r="K27" i="19"/>
  <c r="L27" i="19"/>
  <c r="L71" i="19"/>
  <c r="H128" i="19"/>
  <c r="K122" i="19"/>
  <c r="K118" i="19"/>
  <c r="K114" i="19"/>
  <c r="K110" i="19"/>
  <c r="K106" i="19"/>
  <c r="K102" i="19"/>
  <c r="K98" i="19"/>
  <c r="K94" i="19"/>
  <c r="K90" i="19"/>
  <c r="K86" i="19"/>
  <c r="L56" i="19"/>
  <c r="K48" i="19"/>
  <c r="L48" i="19"/>
  <c r="K40" i="19"/>
  <c r="L40" i="19"/>
  <c r="L32" i="19"/>
  <c r="L125" i="19"/>
  <c r="L121" i="19"/>
  <c r="J118" i="19"/>
  <c r="L117" i="19"/>
  <c r="J114" i="19"/>
  <c r="L113" i="19"/>
  <c r="F112" i="19"/>
  <c r="J110" i="19"/>
  <c r="L109" i="19"/>
  <c r="F108" i="19"/>
  <c r="J106" i="19"/>
  <c r="L105" i="19"/>
  <c r="F104" i="19"/>
  <c r="J102" i="19"/>
  <c r="L101" i="19"/>
  <c r="F100" i="19"/>
  <c r="J98" i="19"/>
  <c r="L97" i="19"/>
  <c r="F96" i="19"/>
  <c r="J94" i="19"/>
  <c r="L93" i="19"/>
  <c r="F92" i="19"/>
  <c r="J90" i="19"/>
  <c r="L89" i="19"/>
  <c r="F88" i="19"/>
  <c r="J86" i="19"/>
  <c r="L85" i="19"/>
  <c r="L61" i="19"/>
  <c r="K29" i="19"/>
  <c r="L29" i="19"/>
  <c r="I86" i="19"/>
  <c r="K82" i="19"/>
  <c r="L82" i="19"/>
  <c r="G79" i="19"/>
  <c r="K74" i="19"/>
  <c r="L74" i="19"/>
  <c r="G71" i="19"/>
  <c r="K66" i="19"/>
  <c r="L66" i="19"/>
  <c r="K58" i="19"/>
  <c r="L58" i="19"/>
  <c r="K50" i="19"/>
  <c r="L50" i="19"/>
  <c r="K34" i="19"/>
  <c r="L34" i="19"/>
  <c r="G23" i="19"/>
  <c r="L44" i="19"/>
  <c r="K63" i="19"/>
  <c r="L63" i="19"/>
  <c r="K55" i="19"/>
  <c r="L55" i="19"/>
  <c r="K47" i="19"/>
  <c r="K21" i="19"/>
  <c r="L21" i="19"/>
  <c r="L35" i="19"/>
  <c r="L84" i="19"/>
  <c r="L52" i="19"/>
  <c r="K36" i="19"/>
  <c r="L36" i="19"/>
  <c r="K28" i="19"/>
  <c r="L28" i="19"/>
  <c r="I41" i="4"/>
  <c r="I28" i="4"/>
  <c r="H28" i="4"/>
  <c r="F40" i="4"/>
  <c r="H40" i="4"/>
  <c r="J40" i="4"/>
  <c r="I40" i="4"/>
  <c r="I45" i="4"/>
  <c r="F32" i="4"/>
  <c r="H32" i="4"/>
  <c r="J32" i="4"/>
  <c r="I32" i="4"/>
  <c r="H44" i="4"/>
  <c r="F24" i="4"/>
  <c r="H24" i="4"/>
  <c r="J24" i="4"/>
  <c r="I24" i="4"/>
  <c r="F48" i="4"/>
  <c r="H48" i="4"/>
  <c r="J48" i="4"/>
  <c r="I48" i="4"/>
  <c r="F50" i="4"/>
  <c r="F34" i="4"/>
  <c r="F26" i="4"/>
  <c r="E158" i="3"/>
  <c r="E186" i="3"/>
  <c r="F186" i="3" s="1"/>
  <c r="E174" i="3"/>
  <c r="G39" i="18"/>
  <c r="G159" i="18"/>
  <c r="N42" i="18"/>
  <c r="J199" i="18"/>
  <c r="J180" i="18"/>
  <c r="J219" i="18"/>
  <c r="J145" i="18"/>
  <c r="J206" i="18"/>
  <c r="J184" i="18"/>
  <c r="J202" i="18"/>
  <c r="J194" i="18"/>
  <c r="J139" i="18"/>
  <c r="G110" i="18"/>
  <c r="I110" i="18"/>
  <c r="G58" i="18"/>
  <c r="G126" i="18"/>
  <c r="G97" i="18"/>
  <c r="J208" i="18"/>
  <c r="G88" i="18"/>
  <c r="G151" i="18"/>
  <c r="N34" i="18"/>
  <c r="J186" i="18"/>
  <c r="J177" i="18"/>
  <c r="G45" i="18"/>
  <c r="G99" i="18"/>
  <c r="G172" i="18"/>
  <c r="G120" i="18"/>
  <c r="G143" i="18"/>
  <c r="J153" i="18"/>
  <c r="J191" i="18"/>
  <c r="J215" i="18"/>
  <c r="J204" i="18"/>
  <c r="J211" i="18"/>
  <c r="J121" i="18"/>
  <c r="J152" i="18"/>
  <c r="J51" i="18"/>
  <c r="G164" i="18"/>
  <c r="N164" i="18"/>
  <c r="N46" i="18"/>
  <c r="G135" i="18"/>
  <c r="J135" i="18"/>
  <c r="G89" i="18"/>
  <c r="J89" i="18"/>
  <c r="J203" i="18"/>
  <c r="J130" i="18"/>
  <c r="N60" i="18"/>
  <c r="J190" i="18"/>
  <c r="J212" i="18"/>
  <c r="J207" i="18"/>
  <c r="G72" i="18"/>
  <c r="G132" i="18"/>
  <c r="G91" i="18"/>
  <c r="G156" i="18"/>
  <c r="G165" i="18"/>
  <c r="G108" i="18"/>
  <c r="J108" i="18"/>
  <c r="G128" i="18"/>
  <c r="J161" i="18"/>
  <c r="J170" i="18"/>
  <c r="J171" i="18"/>
  <c r="J218" i="18"/>
  <c r="N155" i="18"/>
  <c r="G31" i="18"/>
  <c r="G148" i="18"/>
  <c r="J148" i="18"/>
  <c r="G157" i="18"/>
  <c r="J157" i="18"/>
  <c r="G166" i="18"/>
  <c r="G113" i="18"/>
  <c r="J154" i="18"/>
  <c r="J178" i="18"/>
  <c r="J198" i="18"/>
  <c r="J187" i="18"/>
  <c r="J176" i="18"/>
  <c r="G54" i="18"/>
  <c r="J54" i="18"/>
  <c r="G115" i="18"/>
  <c r="G56" i="18"/>
  <c r="G100" i="18"/>
  <c r="G158" i="18"/>
  <c r="G175" i="18"/>
  <c r="J173" i="18"/>
  <c r="J102" i="18"/>
  <c r="J169" i="18"/>
  <c r="J210" i="18"/>
  <c r="J181" i="18"/>
  <c r="J117" i="18"/>
  <c r="N163" i="18"/>
  <c r="J214" i="18"/>
  <c r="J200" i="18"/>
  <c r="J136" i="18"/>
  <c r="G111" i="18"/>
  <c r="G133" i="18"/>
  <c r="G141" i="18"/>
  <c r="G96" i="18"/>
  <c r="G150" i="18"/>
  <c r="J150" i="18"/>
  <c r="G167" i="18"/>
  <c r="J167" i="18"/>
  <c r="J179" i="18"/>
  <c r="J216" i="18"/>
  <c r="J175" i="18"/>
  <c r="N56" i="18"/>
  <c r="J112" i="18"/>
  <c r="J119" i="18"/>
  <c r="J101" i="18"/>
  <c r="J141" i="18"/>
  <c r="J158" i="18"/>
  <c r="J174" i="18"/>
  <c r="J143" i="18"/>
  <c r="J159" i="18"/>
  <c r="I115" i="18"/>
  <c r="J120" i="18"/>
  <c r="J127" i="18"/>
  <c r="J97" i="18"/>
  <c r="J53" i="18"/>
  <c r="J100" i="18"/>
  <c r="N43" i="18"/>
  <c r="J165" i="18"/>
  <c r="J72" i="18"/>
  <c r="J88" i="18"/>
  <c r="J111" i="18"/>
  <c r="J149" i="18"/>
  <c r="J95" i="18"/>
  <c r="N36" i="18"/>
  <c r="J172" i="18"/>
  <c r="N39" i="18"/>
  <c r="J104" i="18"/>
  <c r="N156" i="18"/>
  <c r="J126" i="18"/>
  <c r="J128" i="18"/>
  <c r="J45" i="18"/>
  <c r="J113" i="18"/>
  <c r="J132" i="18"/>
  <c r="N166" i="18"/>
  <c r="J99" i="18"/>
  <c r="G48" i="18"/>
  <c r="N31" i="18"/>
  <c r="J151" i="18"/>
  <c r="J133" i="18"/>
  <c r="G124" i="18"/>
  <c r="G125" i="18"/>
  <c r="G92" i="18"/>
  <c r="G105" i="18"/>
  <c r="J58" i="18"/>
  <c r="G52" i="18"/>
  <c r="G44" i="18"/>
  <c r="H139" i="4"/>
  <c r="F139" i="4"/>
  <c r="J139" i="4"/>
  <c r="I139" i="4"/>
  <c r="G76" i="6"/>
  <c r="H76" i="6"/>
  <c r="H65" i="6"/>
  <c r="T65" i="6"/>
  <c r="G104" i="12"/>
  <c r="G39" i="12"/>
  <c r="N39" i="12"/>
  <c r="G35" i="12"/>
  <c r="N35" i="12"/>
  <c r="G268" i="13"/>
  <c r="L268" i="13"/>
  <c r="K268" i="13"/>
  <c r="I181" i="13"/>
  <c r="H181" i="13"/>
  <c r="F181" i="13"/>
  <c r="L181" i="13"/>
  <c r="K181" i="13"/>
  <c r="J181" i="13"/>
  <c r="I91" i="18"/>
  <c r="G38" i="18"/>
  <c r="G50" i="18"/>
  <c r="H96" i="6"/>
  <c r="M12" i="4"/>
  <c r="K125" i="4"/>
  <c r="L125" i="4"/>
  <c r="G125" i="4"/>
  <c r="G85" i="4"/>
  <c r="L85" i="4"/>
  <c r="K85" i="4"/>
  <c r="G12" i="4"/>
  <c r="G93" i="18"/>
  <c r="G103" i="18"/>
  <c r="G140" i="18"/>
  <c r="G21" i="18"/>
  <c r="I96" i="18"/>
  <c r="J195" i="18"/>
  <c r="G142" i="18"/>
  <c r="G107" i="18"/>
  <c r="G109" i="18"/>
  <c r="G49" i="18"/>
  <c r="E12" i="4"/>
  <c r="L12" i="4"/>
  <c r="H144" i="4"/>
  <c r="I144" i="4"/>
  <c r="J144" i="4"/>
  <c r="F144" i="4"/>
  <c r="L144" i="4"/>
  <c r="K144" i="4"/>
  <c r="F59" i="4"/>
  <c r="K59" i="4"/>
  <c r="J59" i="4"/>
  <c r="I59" i="4"/>
  <c r="H59" i="4"/>
  <c r="L59" i="4"/>
  <c r="P46" i="6"/>
  <c r="R46" i="6" s="1"/>
  <c r="T46" i="6" s="1"/>
  <c r="G46" i="6"/>
  <c r="H46" i="6"/>
  <c r="G60" i="12"/>
  <c r="N60" i="12"/>
  <c r="N79" i="12"/>
  <c r="F327" i="13"/>
  <c r="H327" i="13"/>
  <c r="J327" i="13"/>
  <c r="K327" i="13"/>
  <c r="I327" i="13"/>
  <c r="L327" i="13"/>
  <c r="H281" i="13"/>
  <c r="I281" i="13"/>
  <c r="L281" i="13"/>
  <c r="K281" i="13"/>
  <c r="I201" i="13"/>
  <c r="K201" i="13"/>
  <c r="L201" i="13"/>
  <c r="J201" i="13"/>
  <c r="F201" i="13"/>
  <c r="I145" i="13"/>
  <c r="L145" i="13"/>
  <c r="J145" i="13"/>
  <c r="K145" i="13"/>
  <c r="F145" i="13"/>
  <c r="F138" i="13"/>
  <c r="J138" i="13"/>
  <c r="L138" i="13"/>
  <c r="I138" i="13"/>
  <c r="G30" i="6"/>
  <c r="J30" i="6"/>
  <c r="P30" i="6"/>
  <c r="R30" i="6" s="1"/>
  <c r="T30" i="6" s="1"/>
  <c r="G26" i="6"/>
  <c r="H26" i="6"/>
  <c r="D16" i="6"/>
  <c r="D19" i="6" s="1"/>
  <c r="K130" i="4"/>
  <c r="G130" i="4"/>
  <c r="L130" i="4"/>
  <c r="K68" i="4"/>
  <c r="L68" i="4"/>
  <c r="I107" i="4"/>
  <c r="K107" i="4"/>
  <c r="L107" i="4"/>
  <c r="H107" i="4"/>
  <c r="J107" i="4"/>
  <c r="H64" i="4"/>
  <c r="I64" i="4"/>
  <c r="F64" i="4"/>
  <c r="J64" i="4"/>
  <c r="G52" i="6"/>
  <c r="H52" i="6"/>
  <c r="P54" i="12"/>
  <c r="R54" i="12" s="1"/>
  <c r="T54" i="12" s="1"/>
  <c r="G54" i="12"/>
  <c r="N54" i="12"/>
  <c r="K307" i="13"/>
  <c r="G307" i="13"/>
  <c r="J187" i="14"/>
  <c r="F187" i="14"/>
  <c r="L187" i="14"/>
  <c r="K185" i="14"/>
  <c r="G185" i="14"/>
  <c r="F145" i="14"/>
  <c r="J145" i="14"/>
  <c r="I145" i="14"/>
  <c r="H145" i="14"/>
  <c r="K134" i="4"/>
  <c r="L134" i="4"/>
  <c r="G134" i="4"/>
  <c r="K105" i="4"/>
  <c r="G105" i="4"/>
  <c r="L105" i="4"/>
  <c r="H112" i="4"/>
  <c r="J112" i="4"/>
  <c r="F112" i="4"/>
  <c r="K112" i="4"/>
  <c r="I112" i="4"/>
  <c r="G69" i="6"/>
  <c r="H69" i="6"/>
  <c r="H51" i="6"/>
  <c r="G36" i="6"/>
  <c r="H36" i="6"/>
  <c r="G55" i="12"/>
  <c r="N55" i="12"/>
  <c r="G88" i="12"/>
  <c r="N88" i="12"/>
  <c r="G25" i="12"/>
  <c r="N25" i="12"/>
  <c r="L318" i="13"/>
  <c r="G318" i="13"/>
  <c r="K318" i="13"/>
  <c r="G292" i="13"/>
  <c r="K292" i="13"/>
  <c r="I290" i="13"/>
  <c r="J290" i="13"/>
  <c r="K290" i="13"/>
  <c r="F290" i="13"/>
  <c r="H290" i="13"/>
  <c r="K258" i="13"/>
  <c r="L258" i="13"/>
  <c r="L250" i="13"/>
  <c r="K250" i="13"/>
  <c r="K225" i="13"/>
  <c r="L225" i="13"/>
  <c r="H225" i="13"/>
  <c r="I225" i="13"/>
  <c r="G160" i="13"/>
  <c r="L160" i="13"/>
  <c r="K160" i="13"/>
  <c r="J116" i="13"/>
  <c r="F116" i="13"/>
  <c r="H116" i="13"/>
  <c r="K116" i="13"/>
  <c r="I116" i="13"/>
  <c r="L116" i="13"/>
  <c r="G278" i="14"/>
  <c r="L278" i="14"/>
  <c r="J217" i="14"/>
  <c r="I217" i="14"/>
  <c r="L73" i="4"/>
  <c r="G73" i="4"/>
  <c r="K73" i="4"/>
  <c r="F155" i="4"/>
  <c r="H155" i="4"/>
  <c r="J155" i="4"/>
  <c r="K155" i="4"/>
  <c r="I155" i="4"/>
  <c r="L155" i="4"/>
  <c r="I75" i="4"/>
  <c r="J75" i="4"/>
  <c r="H75" i="4"/>
  <c r="K75" i="4"/>
  <c r="G79" i="6"/>
  <c r="I79" i="6"/>
  <c r="G87" i="12"/>
  <c r="N87" i="12"/>
  <c r="N102" i="12"/>
  <c r="N33" i="12"/>
  <c r="H313" i="13"/>
  <c r="J313" i="13"/>
  <c r="K313" i="13"/>
  <c r="L313" i="13"/>
  <c r="F313" i="13"/>
  <c r="K230" i="13"/>
  <c r="G230" i="13"/>
  <c r="G227" i="13"/>
  <c r="L227" i="13"/>
  <c r="G12" i="13"/>
  <c r="Q12" i="4"/>
  <c r="G139" i="4"/>
  <c r="L139" i="4"/>
  <c r="K139" i="4"/>
  <c r="K115" i="4"/>
  <c r="L115" i="4"/>
  <c r="G115" i="4"/>
  <c r="G28" i="4"/>
  <c r="I123" i="4"/>
  <c r="L123" i="4"/>
  <c r="H123" i="4"/>
  <c r="J123" i="4"/>
  <c r="H80" i="4"/>
  <c r="I80" i="4"/>
  <c r="F80" i="4"/>
  <c r="K80" i="4"/>
  <c r="L80" i="4"/>
  <c r="J80" i="4"/>
  <c r="G92" i="6"/>
  <c r="J92" i="6"/>
  <c r="G68" i="6"/>
  <c r="H68" i="6"/>
  <c r="G66" i="12"/>
  <c r="N66" i="12"/>
  <c r="N97" i="12"/>
  <c r="G81" i="12"/>
  <c r="N81" i="12"/>
  <c r="G72" i="12"/>
  <c r="N72" i="12"/>
  <c r="G106" i="12"/>
  <c r="N106" i="12"/>
  <c r="G275" i="13"/>
  <c r="K275" i="13"/>
  <c r="L275" i="13"/>
  <c r="J265" i="13"/>
  <c r="I265" i="13"/>
  <c r="K265" i="13"/>
  <c r="H265" i="13"/>
  <c r="K252" i="13"/>
  <c r="L252" i="13"/>
  <c r="G252" i="13"/>
  <c r="G236" i="13"/>
  <c r="K236" i="13"/>
  <c r="L236" i="13"/>
  <c r="G172" i="13"/>
  <c r="L172" i="13"/>
  <c r="K309" i="14"/>
  <c r="G309" i="14"/>
  <c r="F12" i="4"/>
  <c r="H128" i="4"/>
  <c r="I128" i="4"/>
  <c r="F128" i="4"/>
  <c r="J128" i="4"/>
  <c r="K128" i="4"/>
  <c r="L128" i="4"/>
  <c r="J91" i="4"/>
  <c r="F91" i="4"/>
  <c r="H91" i="4"/>
  <c r="I91" i="4"/>
  <c r="G73" i="6"/>
  <c r="H73" i="6"/>
  <c r="N95" i="12"/>
  <c r="N90" i="12"/>
  <c r="G23" i="12"/>
  <c r="N23" i="12"/>
  <c r="K339" i="13"/>
  <c r="L339" i="13"/>
  <c r="G339" i="13"/>
  <c r="I335" i="13"/>
  <c r="H335" i="13"/>
  <c r="J335" i="13"/>
  <c r="K335" i="13"/>
  <c r="L335" i="13"/>
  <c r="K193" i="13"/>
  <c r="L193" i="13"/>
  <c r="J193" i="13"/>
  <c r="I193" i="13"/>
  <c r="F193" i="13"/>
  <c r="I133" i="13"/>
  <c r="H133" i="13"/>
  <c r="J133" i="13"/>
  <c r="F133" i="13"/>
  <c r="K133" i="13"/>
  <c r="K122" i="13"/>
  <c r="L122" i="13"/>
  <c r="O12" i="13"/>
  <c r="H329" i="14"/>
  <c r="I329" i="14"/>
  <c r="J329" i="14"/>
  <c r="F329" i="14"/>
  <c r="L329" i="14"/>
  <c r="J321" i="14"/>
  <c r="H321" i="14"/>
  <c r="L321" i="14"/>
  <c r="R66" i="6"/>
  <c r="T66" i="6" s="1"/>
  <c r="L119" i="4"/>
  <c r="G119" i="4"/>
  <c r="K48" i="4"/>
  <c r="G48" i="4"/>
  <c r="L48" i="4"/>
  <c r="L43" i="4"/>
  <c r="K43" i="4"/>
  <c r="G43" i="4"/>
  <c r="H96" i="4"/>
  <c r="F96" i="4"/>
  <c r="K96" i="4"/>
  <c r="I96" i="4"/>
  <c r="J96" i="4"/>
  <c r="G77" i="6"/>
  <c r="J77" i="6"/>
  <c r="P77" i="6"/>
  <c r="R77" i="6" s="1"/>
  <c r="T77" i="6" s="1"/>
  <c r="G43" i="6"/>
  <c r="H43" i="6"/>
  <c r="P78" i="12"/>
  <c r="R78" i="12" s="1"/>
  <c r="T78" i="12" s="1"/>
  <c r="G78" i="12"/>
  <c r="N78" i="12"/>
  <c r="G43" i="12"/>
  <c r="N43" i="12"/>
  <c r="G31" i="12"/>
  <c r="N31" i="12"/>
  <c r="P31" i="12"/>
  <c r="R31" i="12" s="1"/>
  <c r="T31" i="12" s="1"/>
  <c r="F324" i="13"/>
  <c r="H324" i="13"/>
  <c r="J324" i="13"/>
  <c r="L324" i="13"/>
  <c r="K324" i="13"/>
  <c r="I324" i="13"/>
  <c r="H317" i="13"/>
  <c r="I317" i="13"/>
  <c r="F317" i="13"/>
  <c r="J317" i="13"/>
  <c r="L317" i="13"/>
  <c r="K317" i="13"/>
  <c r="H254" i="13"/>
  <c r="I254" i="13"/>
  <c r="J254" i="13"/>
  <c r="K254" i="13"/>
  <c r="L254" i="13"/>
  <c r="F254" i="13"/>
  <c r="G214" i="13"/>
  <c r="K214" i="13"/>
  <c r="F199" i="13"/>
  <c r="I199" i="13"/>
  <c r="L199" i="13"/>
  <c r="H199" i="13"/>
  <c r="J199" i="13"/>
  <c r="K175" i="13"/>
  <c r="L175" i="13"/>
  <c r="G175" i="13"/>
  <c r="K64" i="4"/>
  <c r="H156" i="4"/>
  <c r="I156" i="4"/>
  <c r="H140" i="4"/>
  <c r="J140" i="4"/>
  <c r="H124" i="4"/>
  <c r="J124" i="4"/>
  <c r="J119" i="4"/>
  <c r="I119" i="4"/>
  <c r="H108" i="4"/>
  <c r="J108" i="4"/>
  <c r="I108" i="4"/>
  <c r="I71" i="4"/>
  <c r="F71" i="4"/>
  <c r="H60" i="4"/>
  <c r="J60" i="4"/>
  <c r="I55" i="4"/>
  <c r="J55" i="4"/>
  <c r="P99" i="12"/>
  <c r="R99" i="12" s="1"/>
  <c r="T99" i="12" s="1"/>
  <c r="H342" i="13"/>
  <c r="I342" i="13"/>
  <c r="H340" i="13"/>
  <c r="I340" i="13"/>
  <c r="J340" i="13"/>
  <c r="J329" i="13"/>
  <c r="F320" i="13"/>
  <c r="J318" i="13"/>
  <c r="H310" i="13"/>
  <c r="I310" i="13"/>
  <c r="H308" i="13"/>
  <c r="I308" i="13"/>
  <c r="J308" i="13"/>
  <c r="L301" i="13"/>
  <c r="H280" i="13"/>
  <c r="I280" i="13"/>
  <c r="J280" i="13"/>
  <c r="F278" i="13"/>
  <c r="I278" i="13"/>
  <c r="J278" i="13"/>
  <c r="L272" i="13"/>
  <c r="J270" i="13"/>
  <c r="H235" i="13"/>
  <c r="J235" i="13"/>
  <c r="K235" i="13"/>
  <c r="H224" i="13"/>
  <c r="J224" i="13"/>
  <c r="G216" i="13"/>
  <c r="K216" i="13"/>
  <c r="H206" i="13"/>
  <c r="J206" i="13"/>
  <c r="H192" i="13"/>
  <c r="J192" i="13"/>
  <c r="K187" i="13"/>
  <c r="F152" i="13"/>
  <c r="J152" i="13"/>
  <c r="J127" i="13"/>
  <c r="H127" i="13"/>
  <c r="F331" i="14"/>
  <c r="I331" i="14"/>
  <c r="H331" i="14"/>
  <c r="L312" i="14"/>
  <c r="G312" i="14"/>
  <c r="K312" i="14"/>
  <c r="G308" i="14"/>
  <c r="L308" i="14"/>
  <c r="K308" i="14"/>
  <c r="I249" i="14"/>
  <c r="J249" i="14"/>
  <c r="I225" i="14"/>
  <c r="J225" i="14"/>
  <c r="G67" i="6"/>
  <c r="H67" i="6"/>
  <c r="H53" i="4"/>
  <c r="F149" i="4"/>
  <c r="L154" i="4"/>
  <c r="L117" i="4"/>
  <c r="L104" i="4"/>
  <c r="L92" i="4"/>
  <c r="L58" i="4"/>
  <c r="K126" i="4"/>
  <c r="G148" i="4"/>
  <c r="K100" i="4"/>
  <c r="F124" i="4"/>
  <c r="F108" i="4"/>
  <c r="F92" i="4"/>
  <c r="F76" i="4"/>
  <c r="F60" i="4"/>
  <c r="I140" i="4"/>
  <c r="I103" i="4"/>
  <c r="I63" i="4"/>
  <c r="J92" i="4"/>
  <c r="L341" i="13"/>
  <c r="H334" i="13"/>
  <c r="I334" i="13"/>
  <c r="H332" i="13"/>
  <c r="I332" i="13"/>
  <c r="J332" i="13"/>
  <c r="F329" i="13"/>
  <c r="I311" i="13"/>
  <c r="L311" i="13"/>
  <c r="L309" i="13"/>
  <c r="J301" i="13"/>
  <c r="H288" i="13"/>
  <c r="I288" i="13"/>
  <c r="J288" i="13"/>
  <c r="L279" i="13"/>
  <c r="L277" i="13"/>
  <c r="L265" i="13"/>
  <c r="I258" i="13"/>
  <c r="L256" i="13"/>
  <c r="K241" i="13"/>
  <c r="G240" i="13"/>
  <c r="K240" i="13"/>
  <c r="L223" i="13"/>
  <c r="K199" i="13"/>
  <c r="G199" i="13"/>
  <c r="L191" i="13"/>
  <c r="I173" i="13"/>
  <c r="H173" i="13"/>
  <c r="F170" i="13"/>
  <c r="J170" i="13"/>
  <c r="H166" i="13"/>
  <c r="J166" i="13"/>
  <c r="G117" i="13"/>
  <c r="K117" i="13"/>
  <c r="L117" i="13"/>
  <c r="I117" i="13"/>
  <c r="F117" i="13"/>
  <c r="H117" i="13"/>
  <c r="J117" i="13"/>
  <c r="G324" i="14"/>
  <c r="L324" i="14"/>
  <c r="I194" i="14"/>
  <c r="J194" i="14"/>
  <c r="L194" i="14"/>
  <c r="F194" i="14"/>
  <c r="H194" i="14"/>
  <c r="K194" i="14"/>
  <c r="K183" i="14"/>
  <c r="G183" i="14"/>
  <c r="F118" i="14"/>
  <c r="I118" i="14"/>
  <c r="J118" i="14"/>
  <c r="L101" i="4"/>
  <c r="K121" i="4"/>
  <c r="K124" i="4"/>
  <c r="K76" i="4"/>
  <c r="F151" i="4"/>
  <c r="F135" i="4"/>
  <c r="F88" i="4"/>
  <c r="F55" i="4"/>
  <c r="I151" i="4"/>
  <c r="J151" i="4"/>
  <c r="J135" i="4"/>
  <c r="K154" i="4"/>
  <c r="K106" i="4"/>
  <c r="F318" i="13"/>
  <c r="H318" i="13"/>
  <c r="I275" i="13"/>
  <c r="J275" i="13"/>
  <c r="F270" i="13"/>
  <c r="H270" i="13"/>
  <c r="H256" i="13"/>
  <c r="I256" i="13"/>
  <c r="J256" i="13"/>
  <c r="L234" i="13"/>
  <c r="I234" i="13"/>
  <c r="I227" i="13"/>
  <c r="F227" i="13"/>
  <c r="H227" i="13"/>
  <c r="J227" i="13"/>
  <c r="F214" i="13"/>
  <c r="I214" i="13"/>
  <c r="J214" i="13"/>
  <c r="L207" i="13"/>
  <c r="K207" i="13"/>
  <c r="G196" i="13"/>
  <c r="L196" i="13"/>
  <c r="H183" i="13"/>
  <c r="F183" i="13"/>
  <c r="L169" i="13"/>
  <c r="G169" i="13"/>
  <c r="I165" i="13"/>
  <c r="H165" i="13"/>
  <c r="F160" i="13"/>
  <c r="H160" i="13"/>
  <c r="J160" i="13"/>
  <c r="J135" i="13"/>
  <c r="H135" i="13"/>
  <c r="F122" i="13"/>
  <c r="J122" i="13"/>
  <c r="F110" i="13"/>
  <c r="K110" i="13"/>
  <c r="H110" i="13"/>
  <c r="J110" i="13"/>
  <c r="I110" i="13"/>
  <c r="L317" i="14"/>
  <c r="G317" i="14"/>
  <c r="G304" i="14"/>
  <c r="K304" i="14"/>
  <c r="L272" i="14"/>
  <c r="G272" i="14"/>
  <c r="K272" i="14"/>
  <c r="F221" i="14"/>
  <c r="I221" i="14"/>
  <c r="J221" i="14"/>
  <c r="H221" i="14"/>
  <c r="K221" i="14"/>
  <c r="L221" i="14"/>
  <c r="J73" i="15"/>
  <c r="F73" i="15"/>
  <c r="J78" i="6"/>
  <c r="K34" i="4"/>
  <c r="G55" i="4"/>
  <c r="H85" i="4"/>
  <c r="L149" i="4"/>
  <c r="L124" i="4"/>
  <c r="L114" i="4"/>
  <c r="L76" i="4"/>
  <c r="L64" i="4"/>
  <c r="K151" i="4"/>
  <c r="K135" i="4"/>
  <c r="K156" i="4"/>
  <c r="F119" i="4"/>
  <c r="I124" i="4"/>
  <c r="I88" i="4"/>
  <c r="J117" i="4"/>
  <c r="J103" i="4"/>
  <c r="J88" i="4"/>
  <c r="H148" i="4"/>
  <c r="J148" i="4"/>
  <c r="F143" i="4"/>
  <c r="J143" i="4"/>
  <c r="H132" i="4"/>
  <c r="F132" i="4"/>
  <c r="I132" i="4"/>
  <c r="H116" i="4"/>
  <c r="F116" i="4"/>
  <c r="J95" i="4"/>
  <c r="I95" i="4"/>
  <c r="H84" i="4"/>
  <c r="F84" i="4"/>
  <c r="J84" i="4"/>
  <c r="G314" i="13"/>
  <c r="L314" i="13"/>
  <c r="J302" i="13"/>
  <c r="H251" i="13"/>
  <c r="K244" i="13"/>
  <c r="L244" i="13"/>
  <c r="F238" i="13"/>
  <c r="I238" i="13"/>
  <c r="J238" i="13"/>
  <c r="K176" i="13"/>
  <c r="L176" i="13"/>
  <c r="I174" i="13"/>
  <c r="G167" i="13"/>
  <c r="K167" i="13"/>
  <c r="L167" i="13"/>
  <c r="L115" i="13"/>
  <c r="G115" i="13"/>
  <c r="G25" i="6"/>
  <c r="I25" i="6"/>
  <c r="H337" i="14"/>
  <c r="I337" i="14"/>
  <c r="H317" i="14"/>
  <c r="J317" i="14"/>
  <c r="F203" i="14"/>
  <c r="I203" i="14"/>
  <c r="H335" i="15"/>
  <c r="I335" i="15"/>
  <c r="J335" i="15"/>
  <c r="F335" i="15"/>
  <c r="L121" i="4"/>
  <c r="L81" i="4"/>
  <c r="L99" i="4"/>
  <c r="L62" i="4"/>
  <c r="K108" i="4"/>
  <c r="K92" i="4"/>
  <c r="I148" i="4"/>
  <c r="I135" i="4"/>
  <c r="J116" i="4"/>
  <c r="J100" i="4"/>
  <c r="J71" i="4"/>
  <c r="I137" i="4"/>
  <c r="F137" i="4"/>
  <c r="I57" i="4"/>
  <c r="K57" i="4"/>
  <c r="G53" i="6"/>
  <c r="H53" i="6"/>
  <c r="F341" i="13"/>
  <c r="H341" i="13"/>
  <c r="I341" i="13"/>
  <c r="J341" i="13"/>
  <c r="K325" i="13"/>
  <c r="G325" i="13"/>
  <c r="F309" i="13"/>
  <c r="H309" i="13"/>
  <c r="I309" i="13"/>
  <c r="J309" i="13"/>
  <c r="K297" i="13"/>
  <c r="L294" i="13"/>
  <c r="G294" i="13"/>
  <c r="H293" i="13"/>
  <c r="I293" i="13"/>
  <c r="F279" i="13"/>
  <c r="H279" i="13"/>
  <c r="I279" i="13"/>
  <c r="J279" i="13"/>
  <c r="F271" i="13"/>
  <c r="K261" i="13"/>
  <c r="G257" i="13"/>
  <c r="K257" i="13"/>
  <c r="L257" i="13"/>
  <c r="L255" i="13"/>
  <c r="K251" i="13"/>
  <c r="K249" i="13"/>
  <c r="L208" i="13"/>
  <c r="L200" i="13"/>
  <c r="G200" i="13"/>
  <c r="I187" i="13"/>
  <c r="G156" i="13"/>
  <c r="L156" i="13"/>
  <c r="K152" i="13"/>
  <c r="L144" i="13"/>
  <c r="J119" i="13"/>
  <c r="H119" i="13"/>
  <c r="L110" i="13"/>
  <c r="K307" i="14"/>
  <c r="H307" i="14"/>
  <c r="J297" i="14"/>
  <c r="F41" i="13"/>
  <c r="I41" i="13"/>
  <c r="L41" i="13"/>
  <c r="K41" i="13"/>
  <c r="J41" i="13"/>
  <c r="H41" i="13"/>
  <c r="K95" i="4"/>
  <c r="G23" i="4"/>
  <c r="K88" i="4"/>
  <c r="F117" i="4"/>
  <c r="L147" i="4"/>
  <c r="L133" i="4"/>
  <c r="L98" i="4"/>
  <c r="K133" i="4"/>
  <c r="K117" i="4"/>
  <c r="G70" i="4"/>
  <c r="I121" i="4"/>
  <c r="I68" i="4"/>
  <c r="J68" i="4"/>
  <c r="H152" i="4"/>
  <c r="J152" i="4"/>
  <c r="I152" i="4"/>
  <c r="J131" i="4"/>
  <c r="K131" i="4"/>
  <c r="H104" i="4"/>
  <c r="J104" i="4"/>
  <c r="I104" i="4"/>
  <c r="J99" i="4"/>
  <c r="I99" i="4"/>
  <c r="H72" i="4"/>
  <c r="J72" i="4"/>
  <c r="G89" i="6"/>
  <c r="G84" i="6"/>
  <c r="F333" i="13"/>
  <c r="H333" i="13"/>
  <c r="I333" i="13"/>
  <c r="J333" i="13"/>
  <c r="F325" i="13"/>
  <c r="H325" i="13"/>
  <c r="L322" i="13"/>
  <c r="L302" i="13"/>
  <c r="G302" i="13"/>
  <c r="H301" i="13"/>
  <c r="I301" i="13"/>
  <c r="F294" i="13"/>
  <c r="H294" i="13"/>
  <c r="G288" i="13"/>
  <c r="H277" i="13"/>
  <c r="J277" i="13"/>
  <c r="L245" i="13"/>
  <c r="I223" i="13"/>
  <c r="J223" i="13"/>
  <c r="G215" i="13"/>
  <c r="L215" i="13"/>
  <c r="G212" i="13"/>
  <c r="L212" i="13"/>
  <c r="F200" i="13"/>
  <c r="H200" i="13"/>
  <c r="F198" i="13"/>
  <c r="H198" i="13"/>
  <c r="I191" i="13"/>
  <c r="J191" i="13"/>
  <c r="L183" i="13"/>
  <c r="F178" i="13"/>
  <c r="J178" i="13"/>
  <c r="K171" i="13"/>
  <c r="F144" i="13"/>
  <c r="J144" i="13"/>
  <c r="K135" i="13"/>
  <c r="F130" i="13"/>
  <c r="J130" i="13"/>
  <c r="K213" i="14"/>
  <c r="L213" i="14"/>
  <c r="L135" i="4"/>
  <c r="L151" i="4"/>
  <c r="L156" i="4"/>
  <c r="L108" i="4"/>
  <c r="L60" i="4"/>
  <c r="G116" i="4"/>
  <c r="G101" i="4"/>
  <c r="L96" i="4"/>
  <c r="G78" i="4"/>
  <c r="G64" i="4"/>
  <c r="H119" i="4"/>
  <c r="K114" i="4"/>
  <c r="H103" i="4"/>
  <c r="K98" i="4"/>
  <c r="H71" i="4"/>
  <c r="H55" i="4"/>
  <c r="P69" i="12"/>
  <c r="R69" i="12" s="1"/>
  <c r="T69" i="12" s="1"/>
  <c r="K329" i="13"/>
  <c r="F302" i="13"/>
  <c r="H302" i="13"/>
  <c r="J284" i="13"/>
  <c r="H284" i="13"/>
  <c r="K256" i="13"/>
  <c r="F255" i="13"/>
  <c r="I255" i="13"/>
  <c r="J255" i="13"/>
  <c r="F251" i="13"/>
  <c r="J251" i="13"/>
  <c r="G239" i="13"/>
  <c r="L239" i="13"/>
  <c r="J183" i="13"/>
  <c r="H174" i="13"/>
  <c r="J174" i="13"/>
  <c r="F171" i="13"/>
  <c r="I171" i="13"/>
  <c r="J171" i="13"/>
  <c r="I135" i="13"/>
  <c r="I125" i="13"/>
  <c r="H125" i="13"/>
  <c r="H333" i="14"/>
  <c r="I333" i="14"/>
  <c r="F333" i="14"/>
  <c r="L333" i="14"/>
  <c r="J322" i="14"/>
  <c r="I322" i="14"/>
  <c r="H273" i="14"/>
  <c r="J273" i="14"/>
  <c r="I233" i="14"/>
  <c r="J233" i="14"/>
  <c r="L233" i="14"/>
  <c r="G91" i="14"/>
  <c r="K91" i="14"/>
  <c r="L91" i="14"/>
  <c r="G32" i="14"/>
  <c r="I78" i="14"/>
  <c r="J78" i="14"/>
  <c r="F78" i="14"/>
  <c r="H78" i="14"/>
  <c r="I30" i="14"/>
  <c r="J30" i="14"/>
  <c r="F30" i="14"/>
  <c r="H30" i="14"/>
  <c r="J333" i="15"/>
  <c r="H333" i="15"/>
  <c r="F326" i="15"/>
  <c r="I326" i="15"/>
  <c r="H326" i="15"/>
  <c r="G309" i="15"/>
  <c r="L309" i="15"/>
  <c r="I293" i="15"/>
  <c r="H293" i="15"/>
  <c r="H266" i="15"/>
  <c r="I266" i="15"/>
  <c r="K266" i="15"/>
  <c r="M12" i="15"/>
  <c r="F319" i="14"/>
  <c r="H319" i="14"/>
  <c r="J319" i="14"/>
  <c r="F292" i="14"/>
  <c r="H292" i="14"/>
  <c r="I292" i="14"/>
  <c r="J292" i="14"/>
  <c r="G280" i="14"/>
  <c r="K280" i="14"/>
  <c r="L280" i="14"/>
  <c r="L258" i="14"/>
  <c r="H240" i="14"/>
  <c r="I240" i="14"/>
  <c r="J240" i="14"/>
  <c r="K240" i="14"/>
  <c r="L240" i="14"/>
  <c r="F231" i="14"/>
  <c r="I231" i="14"/>
  <c r="J231" i="14"/>
  <c r="G142" i="14"/>
  <c r="K142" i="14"/>
  <c r="L142" i="14"/>
  <c r="K118" i="14"/>
  <c r="L118" i="14"/>
  <c r="G118" i="14"/>
  <c r="G105" i="14"/>
  <c r="L105" i="14"/>
  <c r="I99" i="14"/>
  <c r="H99" i="14"/>
  <c r="F99" i="14"/>
  <c r="J102" i="13"/>
  <c r="F102" i="13"/>
  <c r="I102" i="13"/>
  <c r="L45" i="15"/>
  <c r="G45" i="15"/>
  <c r="K45" i="15"/>
  <c r="J61" i="15"/>
  <c r="H42" i="15"/>
  <c r="F42" i="15"/>
  <c r="F150" i="4"/>
  <c r="I142" i="4"/>
  <c r="I114" i="4"/>
  <c r="I87" i="4"/>
  <c r="I66" i="4"/>
  <c r="J154" i="4"/>
  <c r="J114" i="4"/>
  <c r="J74" i="4"/>
  <c r="H138" i="4"/>
  <c r="H110" i="4"/>
  <c r="H90" i="4"/>
  <c r="H62" i="4"/>
  <c r="G326" i="13"/>
  <c r="G322" i="13"/>
  <c r="F285" i="13"/>
  <c r="H282" i="13"/>
  <c r="G265" i="13"/>
  <c r="G264" i="13"/>
  <c r="G248" i="13"/>
  <c r="G233" i="13"/>
  <c r="I219" i="13"/>
  <c r="F208" i="13"/>
  <c r="H175" i="13"/>
  <c r="H167" i="13"/>
  <c r="J163" i="13"/>
  <c r="I159" i="13"/>
  <c r="G152" i="13"/>
  <c r="G144" i="13"/>
  <c r="L113" i="13"/>
  <c r="F108" i="13"/>
  <c r="H109" i="13"/>
  <c r="J109" i="13"/>
  <c r="K338" i="14"/>
  <c r="L332" i="14"/>
  <c r="K329" i="14"/>
  <c r="F316" i="14"/>
  <c r="H316" i="14"/>
  <c r="J316" i="14"/>
  <c r="H306" i="14"/>
  <c r="F306" i="14"/>
  <c r="K306" i="14"/>
  <c r="K256" i="14"/>
  <c r="L256" i="14"/>
  <c r="I253" i="14"/>
  <c r="F253" i="14"/>
  <c r="H253" i="14"/>
  <c r="K253" i="14"/>
  <c r="L253" i="14"/>
  <c r="F235" i="14"/>
  <c r="I235" i="14"/>
  <c r="G55" i="14"/>
  <c r="G83" i="13"/>
  <c r="K83" i="13"/>
  <c r="L83" i="13"/>
  <c r="G64" i="13"/>
  <c r="K64" i="13"/>
  <c r="L64" i="13"/>
  <c r="L33" i="13"/>
  <c r="G33" i="13"/>
  <c r="K33" i="13"/>
  <c r="I59" i="13"/>
  <c r="H29" i="13"/>
  <c r="K29" i="13"/>
  <c r="I29" i="13"/>
  <c r="L29" i="13"/>
  <c r="F29" i="13"/>
  <c r="J29" i="13"/>
  <c r="K221" i="15"/>
  <c r="L221" i="15"/>
  <c r="C12" i="15"/>
  <c r="L168" i="13"/>
  <c r="I163" i="13"/>
  <c r="H282" i="14"/>
  <c r="I282" i="14"/>
  <c r="L273" i="14"/>
  <c r="G273" i="14"/>
  <c r="G245" i="14"/>
  <c r="K245" i="14"/>
  <c r="L245" i="14"/>
  <c r="K217" i="14"/>
  <c r="F215" i="14"/>
  <c r="H215" i="14"/>
  <c r="J215" i="14"/>
  <c r="L188" i="14"/>
  <c r="G188" i="14"/>
  <c r="J182" i="14"/>
  <c r="I182" i="14"/>
  <c r="F182" i="14"/>
  <c r="K182" i="14"/>
  <c r="H120" i="14"/>
  <c r="I120" i="14"/>
  <c r="G96" i="14"/>
  <c r="L96" i="14"/>
  <c r="G54" i="14"/>
  <c r="K54" i="14"/>
  <c r="L54" i="14"/>
  <c r="G30" i="14"/>
  <c r="L30" i="14"/>
  <c r="K30" i="14"/>
  <c r="G55" i="13"/>
  <c r="G25" i="13"/>
  <c r="H102" i="13"/>
  <c r="K196" i="15"/>
  <c r="I196" i="15"/>
  <c r="H182" i="15"/>
  <c r="F182" i="15"/>
  <c r="J285" i="13"/>
  <c r="K179" i="13"/>
  <c r="K139" i="13"/>
  <c r="K131" i="13"/>
  <c r="K123" i="13"/>
  <c r="H113" i="13"/>
  <c r="I113" i="13"/>
  <c r="K333" i="14"/>
  <c r="H284" i="14"/>
  <c r="F284" i="14"/>
  <c r="I284" i="14"/>
  <c r="J284" i="14"/>
  <c r="G241" i="14"/>
  <c r="L241" i="14"/>
  <c r="I201" i="14"/>
  <c r="J201" i="14"/>
  <c r="L201" i="14"/>
  <c r="F199" i="14"/>
  <c r="I199" i="14"/>
  <c r="J199" i="14"/>
  <c r="K170" i="14"/>
  <c r="G170" i="14"/>
  <c r="H149" i="14"/>
  <c r="I149" i="14"/>
  <c r="J149" i="14"/>
  <c r="G127" i="14"/>
  <c r="H223" i="15"/>
  <c r="F223" i="15"/>
  <c r="J223" i="15"/>
  <c r="L99" i="14"/>
  <c r="O13" i="14"/>
  <c r="O12" i="14"/>
  <c r="F61" i="14"/>
  <c r="H61" i="14"/>
  <c r="I61" i="14"/>
  <c r="J61" i="14"/>
  <c r="F38" i="14"/>
  <c r="H38" i="14"/>
  <c r="F266" i="15"/>
  <c r="H254" i="15"/>
  <c r="I254" i="15"/>
  <c r="F254" i="15"/>
  <c r="J254" i="15"/>
  <c r="H246" i="15"/>
  <c r="I246" i="15"/>
  <c r="F246" i="15"/>
  <c r="J246" i="15"/>
  <c r="K108" i="13"/>
  <c r="J113" i="13"/>
  <c r="H324" i="14"/>
  <c r="J324" i="14"/>
  <c r="L306" i="14"/>
  <c r="J300" i="14"/>
  <c r="L300" i="14"/>
  <c r="F300" i="14"/>
  <c r="H300" i="14"/>
  <c r="F298" i="14"/>
  <c r="I298" i="14"/>
  <c r="H298" i="14"/>
  <c r="F276" i="14"/>
  <c r="I276" i="14"/>
  <c r="J276" i="14"/>
  <c r="L249" i="14"/>
  <c r="G249" i="14"/>
  <c r="K249" i="14"/>
  <c r="F240" i="14"/>
  <c r="H231" i="14"/>
  <c r="K203" i="14"/>
  <c r="G138" i="14"/>
  <c r="K138" i="14"/>
  <c r="L138" i="14"/>
  <c r="L117" i="14"/>
  <c r="H114" i="14"/>
  <c r="J114" i="14"/>
  <c r="F114" i="14"/>
  <c r="F110" i="14"/>
  <c r="I110" i="14"/>
  <c r="J110" i="14"/>
  <c r="K110" i="14"/>
  <c r="G106" i="14"/>
  <c r="K106" i="14"/>
  <c r="L78" i="14"/>
  <c r="F91" i="14"/>
  <c r="J91" i="14"/>
  <c r="I91" i="14"/>
  <c r="H91" i="14"/>
  <c r="F84" i="14"/>
  <c r="I84" i="14"/>
  <c r="J84" i="14"/>
  <c r="L84" i="14"/>
  <c r="H84" i="14"/>
  <c r="F60" i="14"/>
  <c r="I60" i="14"/>
  <c r="H60" i="14"/>
  <c r="J60" i="14"/>
  <c r="L60" i="14"/>
  <c r="I307" i="15"/>
  <c r="H307" i="15"/>
  <c r="J307" i="15"/>
  <c r="G295" i="15"/>
  <c r="K295" i="15"/>
  <c r="L295" i="15"/>
  <c r="G341" i="14"/>
  <c r="L299" i="14"/>
  <c r="J281" i="14"/>
  <c r="F280" i="14"/>
  <c r="J280" i="14"/>
  <c r="K257" i="14"/>
  <c r="L257" i="14"/>
  <c r="J256" i="14"/>
  <c r="H256" i="14"/>
  <c r="K237" i="14"/>
  <c r="L236" i="14"/>
  <c r="K229" i="14"/>
  <c r="L220" i="14"/>
  <c r="L218" i="14"/>
  <c r="J216" i="14"/>
  <c r="I213" i="14"/>
  <c r="J213" i="14"/>
  <c r="K211" i="14"/>
  <c r="I205" i="14"/>
  <c r="L204" i="14"/>
  <c r="L198" i="14"/>
  <c r="G190" i="14"/>
  <c r="G186" i="14"/>
  <c r="F185" i="14"/>
  <c r="I185" i="14"/>
  <c r="F181" i="14"/>
  <c r="H181" i="14"/>
  <c r="J181" i="14"/>
  <c r="F162" i="14"/>
  <c r="I162" i="14"/>
  <c r="J162" i="14"/>
  <c r="F125" i="14"/>
  <c r="I125" i="14"/>
  <c r="G98" i="14"/>
  <c r="K98" i="14"/>
  <c r="K72" i="14"/>
  <c r="L72" i="14"/>
  <c r="G66" i="14"/>
  <c r="F89" i="14"/>
  <c r="I89" i="14"/>
  <c r="J89" i="14"/>
  <c r="H89" i="14"/>
  <c r="F24" i="14"/>
  <c r="I107" i="13"/>
  <c r="F107" i="13"/>
  <c r="J65" i="13"/>
  <c r="H328" i="15"/>
  <c r="F328" i="15"/>
  <c r="J328" i="15"/>
  <c r="J317" i="15"/>
  <c r="H317" i="15"/>
  <c r="H190" i="15"/>
  <c r="I190" i="15"/>
  <c r="F190" i="15"/>
  <c r="G54" i="15"/>
  <c r="F291" i="14"/>
  <c r="J291" i="14"/>
  <c r="F287" i="14"/>
  <c r="I287" i="14"/>
  <c r="G281" i="14"/>
  <c r="K281" i="14"/>
  <c r="G277" i="14"/>
  <c r="L277" i="14"/>
  <c r="H263" i="14"/>
  <c r="I263" i="14"/>
  <c r="H255" i="14"/>
  <c r="I229" i="14"/>
  <c r="J229" i="14"/>
  <c r="K225" i="14"/>
  <c r="F220" i="14"/>
  <c r="I220" i="14"/>
  <c r="F216" i="14"/>
  <c r="J209" i="14"/>
  <c r="H192" i="14"/>
  <c r="I192" i="14"/>
  <c r="J192" i="14"/>
  <c r="I189" i="14"/>
  <c r="J189" i="14"/>
  <c r="J169" i="14"/>
  <c r="K167" i="14"/>
  <c r="L166" i="14"/>
  <c r="F166" i="14"/>
  <c r="J166" i="14"/>
  <c r="G143" i="14"/>
  <c r="K143" i="14"/>
  <c r="J141" i="14"/>
  <c r="H129" i="14"/>
  <c r="I129" i="14"/>
  <c r="I112" i="14"/>
  <c r="H112" i="14"/>
  <c r="J112" i="14"/>
  <c r="G88" i="14"/>
  <c r="L88" i="14"/>
  <c r="G52" i="14"/>
  <c r="G46" i="14"/>
  <c r="G97" i="13"/>
  <c r="K97" i="13"/>
  <c r="L97" i="13"/>
  <c r="K30" i="13"/>
  <c r="G30" i="13"/>
  <c r="F95" i="13"/>
  <c r="L95" i="13"/>
  <c r="F51" i="13"/>
  <c r="I292" i="15"/>
  <c r="J292" i="15"/>
  <c r="K292" i="15"/>
  <c r="H292" i="15"/>
  <c r="L292" i="15"/>
  <c r="J284" i="15"/>
  <c r="F284" i="15"/>
  <c r="G234" i="15"/>
  <c r="L234" i="15"/>
  <c r="H304" i="14"/>
  <c r="F304" i="14"/>
  <c r="G216" i="14"/>
  <c r="K216" i="14"/>
  <c r="L176" i="14"/>
  <c r="H146" i="14"/>
  <c r="J146" i="14"/>
  <c r="G126" i="14"/>
  <c r="K126" i="14"/>
  <c r="G87" i="14"/>
  <c r="K87" i="14"/>
  <c r="G64" i="14"/>
  <c r="K64" i="14"/>
  <c r="G23" i="14"/>
  <c r="F105" i="13"/>
  <c r="J105" i="13"/>
  <c r="H89" i="13"/>
  <c r="L89" i="13"/>
  <c r="I89" i="13"/>
  <c r="F89" i="13"/>
  <c r="K89" i="13"/>
  <c r="H319" i="15"/>
  <c r="I319" i="15"/>
  <c r="J319" i="15"/>
  <c r="K312" i="15"/>
  <c r="G261" i="15"/>
  <c r="L261" i="15"/>
  <c r="K261" i="15"/>
  <c r="H230" i="15"/>
  <c r="I230" i="15"/>
  <c r="J230" i="15"/>
  <c r="H271" i="14"/>
  <c r="I271" i="14"/>
  <c r="L262" i="14"/>
  <c r="G262" i="14"/>
  <c r="F232" i="14"/>
  <c r="J232" i="14"/>
  <c r="H216" i="14"/>
  <c r="L209" i="14"/>
  <c r="F200" i="14"/>
  <c r="J200" i="14"/>
  <c r="K191" i="14"/>
  <c r="L191" i="14"/>
  <c r="G187" i="14"/>
  <c r="K187" i="14"/>
  <c r="G182" i="14"/>
  <c r="L182" i="14"/>
  <c r="H161" i="14"/>
  <c r="I161" i="14"/>
  <c r="J161" i="14"/>
  <c r="K130" i="14"/>
  <c r="L130" i="14"/>
  <c r="F115" i="14"/>
  <c r="L115" i="14"/>
  <c r="L107" i="14"/>
  <c r="G107" i="14"/>
  <c r="F94" i="14"/>
  <c r="L94" i="14"/>
  <c r="J68" i="14"/>
  <c r="I33" i="14"/>
  <c r="J33" i="14"/>
  <c r="F33" i="14"/>
  <c r="J25" i="13"/>
  <c r="H312" i="15"/>
  <c r="F312" i="15"/>
  <c r="J312" i="15"/>
  <c r="H294" i="15"/>
  <c r="I294" i="15"/>
  <c r="K294" i="15"/>
  <c r="F294" i="15"/>
  <c r="J294" i="15"/>
  <c r="F252" i="15"/>
  <c r="K252" i="15"/>
  <c r="J252" i="15"/>
  <c r="H252" i="15"/>
  <c r="H249" i="15"/>
  <c r="I249" i="15"/>
  <c r="J249" i="15"/>
  <c r="L209" i="15"/>
  <c r="I165" i="15"/>
  <c r="F165" i="15"/>
  <c r="H165" i="15"/>
  <c r="K282" i="14"/>
  <c r="F279" i="14"/>
  <c r="I279" i="14"/>
  <c r="K265" i="14"/>
  <c r="L265" i="14"/>
  <c r="I255" i="14"/>
  <c r="J255" i="14"/>
  <c r="L251" i="14"/>
  <c r="F237" i="14"/>
  <c r="H237" i="14"/>
  <c r="L225" i="14"/>
  <c r="G217" i="14"/>
  <c r="L217" i="14"/>
  <c r="F205" i="14"/>
  <c r="H205" i="14"/>
  <c r="H169" i="14"/>
  <c r="I169" i="14"/>
  <c r="F141" i="14"/>
  <c r="I141" i="14"/>
  <c r="I128" i="14"/>
  <c r="H128" i="14"/>
  <c r="K114" i="14"/>
  <c r="G62" i="14"/>
  <c r="K62" i="14"/>
  <c r="G39" i="14"/>
  <c r="G107" i="13"/>
  <c r="L107" i="13"/>
  <c r="K102" i="13"/>
  <c r="G102" i="13"/>
  <c r="G65" i="13"/>
  <c r="K65" i="13"/>
  <c r="K27" i="13"/>
  <c r="L27" i="13"/>
  <c r="G27" i="13"/>
  <c r="F81" i="13"/>
  <c r="J81" i="13"/>
  <c r="L81" i="13"/>
  <c r="K81" i="13"/>
  <c r="I81" i="13"/>
  <c r="H81" i="13"/>
  <c r="L340" i="15"/>
  <c r="G340" i="15"/>
  <c r="K251" i="15"/>
  <c r="L251" i="15"/>
  <c r="G251" i="15"/>
  <c r="G237" i="15"/>
  <c r="K237" i="15"/>
  <c r="L288" i="14"/>
  <c r="F269" i="14"/>
  <c r="F261" i="14"/>
  <c r="L254" i="14"/>
  <c r="F245" i="14"/>
  <c r="K233" i="14"/>
  <c r="K201" i="14"/>
  <c r="I170" i="14"/>
  <c r="G154" i="14"/>
  <c r="F150" i="14"/>
  <c r="H130" i="14"/>
  <c r="G80" i="14"/>
  <c r="K33" i="14"/>
  <c r="I92" i="14"/>
  <c r="I95" i="14"/>
  <c r="J95" i="14"/>
  <c r="F88" i="14"/>
  <c r="H88" i="14"/>
  <c r="F77" i="14"/>
  <c r="H77" i="14"/>
  <c r="L100" i="13"/>
  <c r="K37" i="13"/>
  <c r="J104" i="13"/>
  <c r="J88" i="13"/>
  <c r="G96" i="13"/>
  <c r="L96" i="13"/>
  <c r="I104" i="13"/>
  <c r="I88" i="13"/>
  <c r="H106" i="13"/>
  <c r="F106" i="13"/>
  <c r="L106" i="13"/>
  <c r="I106" i="13"/>
  <c r="F336" i="15"/>
  <c r="I334" i="15"/>
  <c r="K332" i="15"/>
  <c r="H325" i="15"/>
  <c r="F320" i="15"/>
  <c r="I318" i="15"/>
  <c r="K316" i="15"/>
  <c r="H306" i="15"/>
  <c r="J306" i="15"/>
  <c r="I306" i="15"/>
  <c r="H298" i="15"/>
  <c r="I298" i="15"/>
  <c r="K284" i="15"/>
  <c r="L266" i="15"/>
  <c r="J262" i="15"/>
  <c r="L258" i="15"/>
  <c r="H257" i="15"/>
  <c r="I257" i="15"/>
  <c r="L242" i="15"/>
  <c r="H241" i="15"/>
  <c r="I241" i="15"/>
  <c r="G235" i="15"/>
  <c r="K235" i="15"/>
  <c r="H208" i="15"/>
  <c r="F208" i="15"/>
  <c r="J208" i="15"/>
  <c r="J200" i="15"/>
  <c r="I200" i="15"/>
  <c r="H200" i="15"/>
  <c r="K143" i="15"/>
  <c r="G143" i="15"/>
  <c r="L143" i="15"/>
  <c r="E12" i="15"/>
  <c r="K106" i="15"/>
  <c r="G106" i="15"/>
  <c r="J72" i="15"/>
  <c r="K72" i="15"/>
  <c r="F30" i="15"/>
  <c r="J30" i="15"/>
  <c r="I157" i="14"/>
  <c r="J106" i="14"/>
  <c r="L40" i="14"/>
  <c r="K84" i="14"/>
  <c r="L48" i="14"/>
  <c r="G48" i="14"/>
  <c r="H69" i="14"/>
  <c r="I88" i="14"/>
  <c r="H93" i="14"/>
  <c r="F93" i="14"/>
  <c r="I54" i="14"/>
  <c r="F54" i="14"/>
  <c r="H21" i="14"/>
  <c r="K49" i="13"/>
  <c r="L101" i="13"/>
  <c r="G101" i="13"/>
  <c r="G85" i="13"/>
  <c r="L85" i="13"/>
  <c r="H93" i="13"/>
  <c r="H94" i="13"/>
  <c r="F94" i="13"/>
  <c r="I94" i="13"/>
  <c r="F85" i="13"/>
  <c r="K75" i="13"/>
  <c r="I75" i="13"/>
  <c r="F45" i="13"/>
  <c r="K45" i="13"/>
  <c r="K334" i="15"/>
  <c r="L327" i="15"/>
  <c r="L325" i="15"/>
  <c r="K318" i="15"/>
  <c r="L311" i="15"/>
  <c r="K299" i="15"/>
  <c r="F286" i="15"/>
  <c r="J286" i="15"/>
  <c r="K283" i="15"/>
  <c r="J281" i="15"/>
  <c r="H281" i="15"/>
  <c r="K267" i="15"/>
  <c r="H262" i="15"/>
  <c r="G256" i="15"/>
  <c r="L256" i="15"/>
  <c r="K250" i="15"/>
  <c r="L226" i="15"/>
  <c r="G220" i="15"/>
  <c r="H219" i="15"/>
  <c r="F219" i="15"/>
  <c r="I219" i="15"/>
  <c r="H209" i="15"/>
  <c r="J209" i="15"/>
  <c r="F209" i="15"/>
  <c r="I209" i="15"/>
  <c r="H204" i="15"/>
  <c r="I204" i="15"/>
  <c r="K195" i="15"/>
  <c r="K192" i="15"/>
  <c r="K187" i="15"/>
  <c r="G187" i="15"/>
  <c r="G178" i="15"/>
  <c r="L178" i="15"/>
  <c r="I171" i="15"/>
  <c r="F171" i="15"/>
  <c r="H171" i="15"/>
  <c r="K171" i="15"/>
  <c r="L152" i="15"/>
  <c r="F152" i="15"/>
  <c r="J152" i="15"/>
  <c r="K144" i="15"/>
  <c r="G144" i="15"/>
  <c r="G76" i="15"/>
  <c r="G22" i="15"/>
  <c r="L22" i="15"/>
  <c r="K22" i="15"/>
  <c r="K120" i="15"/>
  <c r="I120" i="15"/>
  <c r="F120" i="15"/>
  <c r="J120" i="15"/>
  <c r="J109" i="15"/>
  <c r="F109" i="15"/>
  <c r="H109" i="15"/>
  <c r="L109" i="15"/>
  <c r="I109" i="15"/>
  <c r="J95" i="15"/>
  <c r="I95" i="15"/>
  <c r="G78" i="14"/>
  <c r="K78" i="14"/>
  <c r="L36" i="14"/>
  <c r="F92" i="14"/>
  <c r="K92" i="14"/>
  <c r="L26" i="13"/>
  <c r="K85" i="13"/>
  <c r="K94" i="13"/>
  <c r="L94" i="13"/>
  <c r="G94" i="13"/>
  <c r="K67" i="13"/>
  <c r="G53" i="13"/>
  <c r="L53" i="13"/>
  <c r="G39" i="13"/>
  <c r="I85" i="13"/>
  <c r="I27" i="13"/>
  <c r="H27" i="13"/>
  <c r="F27" i="13"/>
  <c r="L341" i="15"/>
  <c r="G332" i="15"/>
  <c r="H327" i="15"/>
  <c r="I327" i="15"/>
  <c r="G316" i="15"/>
  <c r="H311" i="15"/>
  <c r="I311" i="15"/>
  <c r="J299" i="15"/>
  <c r="H299" i="15"/>
  <c r="L287" i="15"/>
  <c r="G287" i="15"/>
  <c r="L279" i="15"/>
  <c r="G279" i="15"/>
  <c r="J260" i="15"/>
  <c r="F260" i="15"/>
  <c r="K260" i="15"/>
  <c r="K228" i="15"/>
  <c r="I226" i="15"/>
  <c r="H226" i="15"/>
  <c r="K191" i="15"/>
  <c r="L191" i="15"/>
  <c r="F187" i="15"/>
  <c r="I187" i="15"/>
  <c r="J158" i="15"/>
  <c r="I158" i="15"/>
  <c r="F158" i="15"/>
  <c r="J154" i="15"/>
  <c r="F154" i="15"/>
  <c r="I154" i="15"/>
  <c r="G123" i="15"/>
  <c r="K123" i="15"/>
  <c r="L95" i="15"/>
  <c r="G95" i="15"/>
  <c r="F83" i="15"/>
  <c r="H83" i="15"/>
  <c r="F77" i="15"/>
  <c r="K77" i="15"/>
  <c r="J77" i="15"/>
  <c r="F85" i="14"/>
  <c r="H85" i="14"/>
  <c r="F36" i="14"/>
  <c r="I36" i="14"/>
  <c r="J36" i="14"/>
  <c r="L21" i="13"/>
  <c r="G21" i="13"/>
  <c r="K21" i="13"/>
  <c r="F93" i="13"/>
  <c r="J93" i="13"/>
  <c r="I67" i="13"/>
  <c r="I49" i="13"/>
  <c r="L49" i="13"/>
  <c r="J49" i="13"/>
  <c r="H37" i="13"/>
  <c r="L37" i="13"/>
  <c r="F37" i="13"/>
  <c r="F26" i="13"/>
  <c r="J26" i="13"/>
  <c r="L307" i="15"/>
  <c r="G274" i="15"/>
  <c r="K274" i="15"/>
  <c r="I267" i="15"/>
  <c r="J267" i="15"/>
  <c r="J238" i="15"/>
  <c r="H238" i="15"/>
  <c r="J228" i="15"/>
  <c r="I228" i="15"/>
  <c r="F228" i="15"/>
  <c r="L225" i="15"/>
  <c r="G225" i="15"/>
  <c r="J222" i="15"/>
  <c r="H222" i="15"/>
  <c r="I222" i="15"/>
  <c r="F211" i="15"/>
  <c r="H211" i="15"/>
  <c r="J211" i="15"/>
  <c r="I207" i="15"/>
  <c r="H207" i="15"/>
  <c r="F207" i="15"/>
  <c r="K188" i="15"/>
  <c r="J148" i="15"/>
  <c r="L148" i="15"/>
  <c r="I123" i="15"/>
  <c r="H123" i="15"/>
  <c r="F123" i="15"/>
  <c r="J123" i="15"/>
  <c r="K99" i="15"/>
  <c r="G70" i="15"/>
  <c r="G47" i="15"/>
  <c r="H93" i="15"/>
  <c r="F93" i="15"/>
  <c r="J93" i="15"/>
  <c r="L175" i="15"/>
  <c r="K175" i="15"/>
  <c r="F175" i="15"/>
  <c r="J155" i="15"/>
  <c r="K155" i="15"/>
  <c r="F155" i="15"/>
  <c r="J151" i="15"/>
  <c r="F151" i="15"/>
  <c r="H151" i="15"/>
  <c r="K151" i="15"/>
  <c r="G140" i="15"/>
  <c r="K140" i="15"/>
  <c r="K131" i="15"/>
  <c r="L131" i="15"/>
  <c r="G51" i="15"/>
  <c r="J85" i="14"/>
  <c r="F96" i="14"/>
  <c r="H96" i="14"/>
  <c r="F62" i="14"/>
  <c r="I46" i="14"/>
  <c r="G92" i="13"/>
  <c r="L92" i="13"/>
  <c r="G51" i="13"/>
  <c r="I37" i="13"/>
  <c r="I97" i="13"/>
  <c r="H97" i="13"/>
  <c r="K42" i="13"/>
  <c r="H42" i="13"/>
  <c r="L335" i="15"/>
  <c r="L333" i="15"/>
  <c r="K326" i="15"/>
  <c r="L319" i="15"/>
  <c r="L317" i="15"/>
  <c r="I305" i="15"/>
  <c r="H305" i="15"/>
  <c r="L305" i="15"/>
  <c r="H290" i="15"/>
  <c r="I290" i="15"/>
  <c r="I285" i="15"/>
  <c r="K285" i="15"/>
  <c r="K239" i="15"/>
  <c r="L239" i="15"/>
  <c r="F234" i="15"/>
  <c r="H234" i="15"/>
  <c r="K227" i="15"/>
  <c r="G227" i="15"/>
  <c r="J195" i="15"/>
  <c r="H195" i="15"/>
  <c r="K190" i="15"/>
  <c r="L99" i="15"/>
  <c r="G93" i="15"/>
  <c r="K93" i="15"/>
  <c r="K319" i="19"/>
  <c r="L319" i="19"/>
  <c r="I306" i="19"/>
  <c r="F306" i="19"/>
  <c r="H306" i="19"/>
  <c r="J306" i="19"/>
  <c r="K306" i="19"/>
  <c r="H301" i="19"/>
  <c r="F301" i="19"/>
  <c r="L301" i="19"/>
  <c r="K58" i="13"/>
  <c r="F340" i="15"/>
  <c r="F332" i="15"/>
  <c r="F324" i="15"/>
  <c r="F316" i="15"/>
  <c r="H303" i="15"/>
  <c r="L280" i="15"/>
  <c r="H273" i="15"/>
  <c r="H271" i="15"/>
  <c r="F265" i="15"/>
  <c r="I258" i="15"/>
  <c r="H258" i="15"/>
  <c r="J255" i="15"/>
  <c r="H255" i="15"/>
  <c r="G248" i="15"/>
  <c r="I220" i="15"/>
  <c r="H220" i="15"/>
  <c r="J218" i="15"/>
  <c r="F194" i="15"/>
  <c r="I194" i="15"/>
  <c r="F169" i="15"/>
  <c r="F166" i="15"/>
  <c r="K157" i="15"/>
  <c r="H150" i="15"/>
  <c r="H146" i="15"/>
  <c r="K141" i="15"/>
  <c r="F131" i="15"/>
  <c r="K129" i="15"/>
  <c r="G13" i="15"/>
  <c r="J39" i="15"/>
  <c r="I39" i="15"/>
  <c r="H309" i="15"/>
  <c r="I309" i="15"/>
  <c r="L302" i="15"/>
  <c r="G263" i="15"/>
  <c r="L263" i="15"/>
  <c r="J259" i="15"/>
  <c r="I259" i="15"/>
  <c r="H250" i="15"/>
  <c r="I250" i="15"/>
  <c r="H247" i="15"/>
  <c r="J247" i="15"/>
  <c r="L245" i="15"/>
  <c r="I242" i="15"/>
  <c r="H242" i="15"/>
  <c r="J231" i="15"/>
  <c r="H231" i="15"/>
  <c r="J221" i="15"/>
  <c r="F221" i="15"/>
  <c r="J186" i="15"/>
  <c r="F186" i="15"/>
  <c r="G160" i="15"/>
  <c r="L157" i="15"/>
  <c r="I146" i="15"/>
  <c r="L135" i="15"/>
  <c r="L119" i="15"/>
  <c r="G119" i="15"/>
  <c r="K119" i="15"/>
  <c r="L115" i="15"/>
  <c r="G115" i="15"/>
  <c r="K92" i="15"/>
  <c r="G92" i="15"/>
  <c r="L92" i="15"/>
  <c r="G69" i="15"/>
  <c r="K69" i="15"/>
  <c r="K53" i="15"/>
  <c r="F103" i="15"/>
  <c r="I103" i="15"/>
  <c r="I88" i="15"/>
  <c r="J88" i="15"/>
  <c r="I21" i="15"/>
  <c r="K21" i="15"/>
  <c r="H21" i="15"/>
  <c r="J21" i="15"/>
  <c r="J144" i="15"/>
  <c r="F144" i="15"/>
  <c r="I144" i="15"/>
  <c r="H112" i="15"/>
  <c r="I112" i="15"/>
  <c r="F97" i="15"/>
  <c r="H97" i="15"/>
  <c r="H87" i="15"/>
  <c r="F87" i="15"/>
  <c r="L87" i="15"/>
  <c r="I87" i="15"/>
  <c r="H69" i="15"/>
  <c r="I69" i="15"/>
  <c r="F69" i="15"/>
  <c r="K272" i="15"/>
  <c r="L264" i="15"/>
  <c r="I251" i="15"/>
  <c r="J251" i="15"/>
  <c r="J243" i="15"/>
  <c r="I243" i="15"/>
  <c r="L223" i="15"/>
  <c r="L201" i="15"/>
  <c r="H170" i="15"/>
  <c r="F170" i="15"/>
  <c r="H141" i="15"/>
  <c r="J141" i="15"/>
  <c r="L132" i="15"/>
  <c r="G132" i="15"/>
  <c r="K132" i="15"/>
  <c r="J127" i="15"/>
  <c r="I127" i="15"/>
  <c r="L69" i="15"/>
  <c r="G104" i="15"/>
  <c r="K104" i="15"/>
  <c r="K73" i="15"/>
  <c r="L73" i="15"/>
  <c r="L39" i="15"/>
  <c r="K39" i="15"/>
  <c r="J112" i="15"/>
  <c r="J87" i="15"/>
  <c r="I116" i="15"/>
  <c r="F116" i="15"/>
  <c r="H116" i="15"/>
  <c r="J116" i="15"/>
  <c r="H101" i="15"/>
  <c r="J101" i="15"/>
  <c r="I101" i="15"/>
  <c r="F101" i="15"/>
  <c r="J62" i="15"/>
  <c r="F62" i="15"/>
  <c r="I55" i="15"/>
  <c r="J55" i="15"/>
  <c r="K55" i="15"/>
  <c r="F37" i="15"/>
  <c r="H37" i="15"/>
  <c r="I299" i="19"/>
  <c r="J299" i="19"/>
  <c r="F299" i="19"/>
  <c r="L275" i="19"/>
  <c r="G275" i="19"/>
  <c r="K275" i="19"/>
  <c r="L101" i="15"/>
  <c r="L71" i="15"/>
  <c r="L55" i="15"/>
  <c r="L28" i="15"/>
  <c r="K112" i="15"/>
  <c r="K101" i="15"/>
  <c r="G189" i="18"/>
  <c r="L108" i="15"/>
  <c r="K24" i="15"/>
  <c r="F92" i="15"/>
  <c r="G192" i="18"/>
  <c r="F330" i="19"/>
  <c r="I330" i="19"/>
  <c r="K312" i="19"/>
  <c r="G312" i="19"/>
  <c r="G197" i="18"/>
  <c r="G329" i="19"/>
  <c r="L329" i="19"/>
  <c r="F323" i="19"/>
  <c r="H323" i="19"/>
  <c r="I323" i="19"/>
  <c r="J323" i="19"/>
  <c r="L323" i="19"/>
  <c r="J303" i="19"/>
  <c r="I303" i="19"/>
  <c r="F303" i="19"/>
  <c r="H303" i="19"/>
  <c r="F185" i="19"/>
  <c r="H185" i="19"/>
  <c r="F336" i="19"/>
  <c r="J336" i="19"/>
  <c r="I336" i="19"/>
  <c r="K336" i="19"/>
  <c r="I332" i="19"/>
  <c r="H332" i="19"/>
  <c r="F332" i="19"/>
  <c r="K332" i="19"/>
  <c r="F293" i="19"/>
  <c r="H293" i="19"/>
  <c r="L293" i="19"/>
  <c r="I293" i="19"/>
  <c r="K293" i="19"/>
  <c r="H290" i="19"/>
  <c r="I290" i="19"/>
  <c r="J290" i="19"/>
  <c r="G261" i="19"/>
  <c r="K261" i="19"/>
  <c r="L261" i="19"/>
  <c r="J203" i="19"/>
  <c r="F203" i="19"/>
  <c r="I338" i="19"/>
  <c r="F338" i="19"/>
  <c r="K316" i="19"/>
  <c r="J316" i="19"/>
  <c r="L316" i="19"/>
  <c r="K340" i="19"/>
  <c r="G340" i="19"/>
  <c r="K333" i="19"/>
  <c r="G333" i="19"/>
  <c r="L333" i="19"/>
  <c r="G326" i="19"/>
  <c r="L326" i="19"/>
  <c r="G315" i="19"/>
  <c r="K315" i="19"/>
  <c r="F311" i="19"/>
  <c r="J311" i="19"/>
  <c r="I311" i="19"/>
  <c r="L311" i="19"/>
  <c r="H311" i="19"/>
  <c r="F270" i="19"/>
  <c r="L270" i="19"/>
  <c r="K270" i="19"/>
  <c r="K304" i="19"/>
  <c r="G304" i="19"/>
  <c r="L304" i="19"/>
  <c r="G144" i="18"/>
  <c r="E137" i="18"/>
  <c r="F137" i="18"/>
  <c r="E114" i="18"/>
  <c r="F114" i="18"/>
  <c r="E98" i="18"/>
  <c r="F98" i="18"/>
  <c r="E37" i="18"/>
  <c r="F37" i="18"/>
  <c r="H340" i="19"/>
  <c r="F340" i="19"/>
  <c r="L336" i="19"/>
  <c r="J331" i="19"/>
  <c r="I319" i="19"/>
  <c r="F319" i="19"/>
  <c r="J314" i="19"/>
  <c r="F314" i="19"/>
  <c r="J312" i="19"/>
  <c r="F312" i="19"/>
  <c r="I310" i="19"/>
  <c r="L299" i="19"/>
  <c r="G285" i="19"/>
  <c r="K285" i="19"/>
  <c r="G269" i="19"/>
  <c r="L269" i="19"/>
  <c r="G217" i="19"/>
  <c r="K217" i="19"/>
  <c r="F118" i="19"/>
  <c r="H118" i="19"/>
  <c r="I118" i="19"/>
  <c r="E146" i="18"/>
  <c r="F146" i="18"/>
  <c r="G146" i="18"/>
  <c r="E144" i="18"/>
  <c r="F144" i="18"/>
  <c r="G131" i="18"/>
  <c r="E129" i="18"/>
  <c r="F129" i="18"/>
  <c r="E81" i="18"/>
  <c r="F81" i="18"/>
  <c r="G327" i="19"/>
  <c r="K325" i="19"/>
  <c r="L313" i="19"/>
  <c r="K310" i="19"/>
  <c r="L310" i="19"/>
  <c r="I294" i="19"/>
  <c r="L294" i="19"/>
  <c r="F292" i="19"/>
  <c r="J292" i="19"/>
  <c r="F273" i="19"/>
  <c r="I273" i="19"/>
  <c r="L258" i="19"/>
  <c r="K258" i="19"/>
  <c r="K242" i="19"/>
  <c r="G242" i="19"/>
  <c r="L242" i="19"/>
  <c r="J214" i="19"/>
  <c r="H214" i="19"/>
  <c r="K146" i="19"/>
  <c r="L146" i="19"/>
  <c r="G146" i="19"/>
  <c r="E154" i="3"/>
  <c r="E171" i="3"/>
  <c r="E204" i="3"/>
  <c r="F204" i="3" s="1"/>
  <c r="E157" i="3"/>
  <c r="E56" i="3"/>
  <c r="J320" i="19"/>
  <c r="H320" i="19"/>
  <c r="L305" i="19"/>
  <c r="G305" i="19"/>
  <c r="F300" i="19"/>
  <c r="F288" i="19"/>
  <c r="I288" i="19"/>
  <c r="J288" i="19"/>
  <c r="K228" i="19"/>
  <c r="J198" i="19"/>
  <c r="H198" i="19"/>
  <c r="I198" i="19"/>
  <c r="L198" i="19"/>
  <c r="E131" i="18"/>
  <c r="F131" i="18"/>
  <c r="K335" i="19"/>
  <c r="I331" i="19"/>
  <c r="F327" i="19"/>
  <c r="I327" i="19"/>
  <c r="K238" i="19"/>
  <c r="F238" i="19"/>
  <c r="J228" i="19"/>
  <c r="F228" i="19"/>
  <c r="I228" i="19"/>
  <c r="H207" i="19"/>
  <c r="I207" i="19"/>
  <c r="J207" i="19"/>
  <c r="F207" i="19"/>
  <c r="H79" i="19"/>
  <c r="J79" i="19"/>
  <c r="I79" i="19"/>
  <c r="I339" i="19"/>
  <c r="J339" i="19"/>
  <c r="J264" i="19"/>
  <c r="H264" i="19"/>
  <c r="F259" i="19"/>
  <c r="H259" i="19"/>
  <c r="K259" i="19"/>
  <c r="J256" i="19"/>
  <c r="F256" i="19"/>
  <c r="H256" i="19"/>
  <c r="F240" i="19"/>
  <c r="J240" i="19"/>
  <c r="H240" i="19"/>
  <c r="I240" i="19"/>
  <c r="K199" i="19"/>
  <c r="G199" i="19"/>
  <c r="H160" i="19"/>
  <c r="F160" i="19"/>
  <c r="F89" i="19"/>
  <c r="H89" i="19"/>
  <c r="I89" i="19"/>
  <c r="J89" i="19"/>
  <c r="K89" i="19"/>
  <c r="F79" i="19"/>
  <c r="E160" i="18"/>
  <c r="F160" i="18"/>
  <c r="E147" i="18"/>
  <c r="F147" i="18"/>
  <c r="E122" i="18"/>
  <c r="F122" i="18"/>
  <c r="E118" i="18"/>
  <c r="F118" i="18"/>
  <c r="G114" i="18"/>
  <c r="G98" i="18"/>
  <c r="E94" i="18"/>
  <c r="F94" i="18"/>
  <c r="E73" i="18"/>
  <c r="F73" i="18"/>
  <c r="F342" i="19"/>
  <c r="I342" i="19"/>
  <c r="L328" i="19"/>
  <c r="K323" i="19"/>
  <c r="H314" i="19"/>
  <c r="I304" i="19"/>
  <c r="J295" i="19"/>
  <c r="I295" i="19"/>
  <c r="F295" i="19"/>
  <c r="L278" i="19"/>
  <c r="K278" i="19"/>
  <c r="G263" i="19"/>
  <c r="L263" i="19"/>
  <c r="H247" i="19"/>
  <c r="F247" i="19"/>
  <c r="H226" i="19"/>
  <c r="L226" i="19"/>
  <c r="F226" i="19"/>
  <c r="I226" i="19"/>
  <c r="K226" i="19"/>
  <c r="G125" i="19"/>
  <c r="K125" i="19"/>
  <c r="L341" i="19"/>
  <c r="J282" i="19"/>
  <c r="I278" i="19"/>
  <c r="I275" i="19"/>
  <c r="I274" i="19"/>
  <c r="I266" i="19"/>
  <c r="I265" i="19"/>
  <c r="I250" i="19"/>
  <c r="I249" i="19"/>
  <c r="L245" i="19"/>
  <c r="H239" i="19"/>
  <c r="I236" i="19"/>
  <c r="G233" i="19"/>
  <c r="J232" i="19"/>
  <c r="H232" i="19"/>
  <c r="J225" i="19"/>
  <c r="J213" i="19"/>
  <c r="H205" i="19"/>
  <c r="G204" i="19"/>
  <c r="L202" i="19"/>
  <c r="F201" i="19"/>
  <c r="K198" i="19"/>
  <c r="K156" i="19"/>
  <c r="F156" i="19"/>
  <c r="H156" i="19"/>
  <c r="J156" i="19"/>
  <c r="F142" i="19"/>
  <c r="H142" i="19"/>
  <c r="I142" i="19"/>
  <c r="G118" i="19"/>
  <c r="L118" i="19"/>
  <c r="L72" i="19"/>
  <c r="K72" i="19"/>
  <c r="G72" i="19"/>
  <c r="G234" i="19"/>
  <c r="K218" i="19"/>
  <c r="G218" i="19"/>
  <c r="L211" i="19"/>
  <c r="K206" i="19"/>
  <c r="L205" i="19"/>
  <c r="F164" i="19"/>
  <c r="H164" i="19"/>
  <c r="I164" i="19"/>
  <c r="J151" i="19"/>
  <c r="F151" i="19"/>
  <c r="G109" i="19"/>
  <c r="K109" i="19"/>
  <c r="H55" i="19"/>
  <c r="I55" i="19"/>
  <c r="F55" i="19"/>
  <c r="J47" i="19"/>
  <c r="F275" i="19"/>
  <c r="F225" i="19"/>
  <c r="K219" i="19"/>
  <c r="L214" i="19"/>
  <c r="F213" i="19"/>
  <c r="I211" i="19"/>
  <c r="K208" i="19"/>
  <c r="L208" i="19"/>
  <c r="G206" i="19"/>
  <c r="K202" i="19"/>
  <c r="H201" i="19"/>
  <c r="F117" i="19"/>
  <c r="J117" i="19"/>
  <c r="K117" i="19"/>
  <c r="H117" i="19"/>
  <c r="I117" i="19"/>
  <c r="G110" i="19"/>
  <c r="L110" i="19"/>
  <c r="H54" i="19"/>
  <c r="L183" i="19"/>
  <c r="G183" i="19"/>
  <c r="L157" i="19"/>
  <c r="F157" i="19"/>
  <c r="J157" i="19"/>
  <c r="K126" i="19"/>
  <c r="L126" i="19"/>
  <c r="J244" i="19"/>
  <c r="L204" i="19"/>
  <c r="K201" i="19"/>
  <c r="J190" i="19"/>
  <c r="L189" i="19"/>
  <c r="G189" i="19"/>
  <c r="K189" i="19"/>
  <c r="K186" i="19"/>
  <c r="L186" i="19"/>
  <c r="G186" i="19"/>
  <c r="H183" i="19"/>
  <c r="F183" i="19"/>
  <c r="F178" i="19"/>
  <c r="H178" i="19"/>
  <c r="I178" i="19"/>
  <c r="F170" i="19"/>
  <c r="H170" i="19"/>
  <c r="I170" i="19"/>
  <c r="F165" i="19"/>
  <c r="H165" i="19"/>
  <c r="I165" i="19"/>
  <c r="I156" i="19"/>
  <c r="L142" i="19"/>
  <c r="L123" i="19"/>
  <c r="G123" i="19"/>
  <c r="K123" i="19"/>
  <c r="K214" i="19"/>
  <c r="K205" i="19"/>
  <c r="J201" i="19"/>
  <c r="H134" i="19"/>
  <c r="I134" i="19"/>
  <c r="J134" i="19"/>
  <c r="K134" i="19"/>
  <c r="L195" i="19"/>
  <c r="L190" i="19"/>
  <c r="H181" i="19"/>
  <c r="H180" i="19"/>
  <c r="H173" i="19"/>
  <c r="H172" i="19"/>
  <c r="F146" i="19"/>
  <c r="K142" i="19"/>
  <c r="J136" i="19"/>
  <c r="F126" i="19"/>
  <c r="L114" i="19"/>
  <c r="L100" i="19"/>
  <c r="L98" i="19"/>
  <c r="L90" i="19"/>
  <c r="H85" i="19"/>
  <c r="J74" i="19"/>
  <c r="I74" i="19"/>
  <c r="F74" i="19"/>
  <c r="H67" i="19"/>
  <c r="J67" i="19"/>
  <c r="J42" i="19"/>
  <c r="H35" i="19"/>
  <c r="J35" i="19"/>
  <c r="I35" i="19"/>
  <c r="J97" i="19"/>
  <c r="F97" i="19"/>
  <c r="K85" i="19"/>
  <c r="G85" i="19"/>
  <c r="J66" i="19"/>
  <c r="I66" i="19"/>
  <c r="F66" i="19"/>
  <c r="H59" i="19"/>
  <c r="J59" i="19"/>
  <c r="J34" i="19"/>
  <c r="I34" i="19"/>
  <c r="F34" i="19"/>
  <c r="H27" i="19"/>
  <c r="J27" i="19"/>
  <c r="I27" i="19"/>
  <c r="J125" i="19"/>
  <c r="F113" i="19"/>
  <c r="J113" i="19"/>
  <c r="I90" i="19"/>
  <c r="H90" i="19"/>
  <c r="J78" i="19"/>
  <c r="I78" i="19"/>
  <c r="F78" i="19"/>
  <c r="H46" i="4"/>
  <c r="L149" i="19"/>
  <c r="J126" i="19"/>
  <c r="I125" i="19"/>
  <c r="F121" i="19"/>
  <c r="J121" i="19"/>
  <c r="H105" i="19"/>
  <c r="J105" i="19"/>
  <c r="G101" i="19"/>
  <c r="H88" i="19"/>
  <c r="H83" i="19"/>
  <c r="J58" i="19"/>
  <c r="I58" i="19"/>
  <c r="F58" i="19"/>
  <c r="H51" i="19"/>
  <c r="J51" i="19"/>
  <c r="J26" i="19"/>
  <c r="J146" i="19"/>
  <c r="I126" i="19"/>
  <c r="I97" i="19"/>
  <c r="L96" i="19"/>
  <c r="K96" i="19"/>
  <c r="K93" i="19"/>
  <c r="G93" i="19"/>
  <c r="K88" i="19"/>
  <c r="G88" i="19"/>
  <c r="K79" i="19"/>
  <c r="I70" i="19"/>
  <c r="I113" i="19"/>
  <c r="K112" i="19"/>
  <c r="L112" i="19"/>
  <c r="H106" i="19"/>
  <c r="I106" i="19"/>
  <c r="G104" i="19"/>
  <c r="L104" i="19"/>
  <c r="H97" i="19"/>
  <c r="J82" i="19"/>
  <c r="I82" i="19"/>
  <c r="F82" i="19"/>
  <c r="J50" i="19"/>
  <c r="I50" i="19"/>
  <c r="F50" i="19"/>
  <c r="F68" i="19"/>
  <c r="F44" i="19"/>
  <c r="F36" i="19"/>
  <c r="F28" i="19"/>
  <c r="I76" i="19"/>
  <c r="I68" i="19"/>
  <c r="I44" i="19"/>
  <c r="I36" i="19"/>
  <c r="I28" i="19"/>
  <c r="J68" i="19"/>
  <c r="J44" i="19"/>
  <c r="J36" i="19"/>
  <c r="J28" i="19"/>
  <c r="H49" i="4"/>
  <c r="N104" i="12"/>
  <c r="J105" i="18"/>
  <c r="J125" i="18"/>
  <c r="G137" i="18"/>
  <c r="G147" i="18"/>
  <c r="J144" i="18"/>
  <c r="J44" i="18"/>
  <c r="G160" i="18"/>
  <c r="J107" i="18"/>
  <c r="N21" i="18"/>
  <c r="N38" i="18"/>
  <c r="J124" i="18"/>
  <c r="J48" i="18"/>
  <c r="G122" i="18"/>
  <c r="J189" i="18"/>
  <c r="J142" i="18"/>
  <c r="D16" i="18"/>
  <c r="D19" i="18" s="1"/>
  <c r="J52" i="18"/>
  <c r="J197" i="18"/>
  <c r="G94" i="18"/>
  <c r="G129" i="18"/>
  <c r="J140" i="18"/>
  <c r="H84" i="6"/>
  <c r="J92" i="18"/>
  <c r="J98" i="18"/>
  <c r="J131" i="18"/>
  <c r="J114" i="18"/>
  <c r="J89" i="6"/>
  <c r="N49" i="18"/>
  <c r="I103" i="18"/>
  <c r="J93" i="18"/>
  <c r="G118" i="18"/>
  <c r="J146" i="18"/>
  <c r="J192" i="18"/>
  <c r="J109" i="18"/>
  <c r="J50" i="18"/>
  <c r="N160" i="18"/>
  <c r="J94" i="18"/>
  <c r="J118" i="18"/>
  <c r="J122" i="18"/>
  <c r="J137" i="18"/>
  <c r="I129" i="18"/>
  <c r="J147" i="18"/>
  <c r="J13" i="4"/>
  <c r="C13" i="4"/>
  <c r="D13" i="4"/>
  <c r="I13" i="15"/>
  <c r="I13" i="14"/>
  <c r="J13" i="14"/>
  <c r="G13" i="14"/>
  <c r="E13" i="14"/>
  <c r="P13" i="14"/>
  <c r="Q13" i="14"/>
  <c r="L13" i="14"/>
  <c r="M13" i="14"/>
  <c r="N13" i="14"/>
  <c r="B15" i="14"/>
  <c r="H13" i="14"/>
  <c r="C13" i="14"/>
  <c r="D13" i="14"/>
  <c r="K13" i="14"/>
  <c r="F13" i="14"/>
  <c r="I70" i="14"/>
  <c r="I50" i="14"/>
  <c r="L36" i="15"/>
  <c r="J80" i="15"/>
  <c r="J48" i="14"/>
  <c r="H70" i="14"/>
  <c r="F56" i="14"/>
  <c r="J75" i="13"/>
  <c r="H22" i="13"/>
  <c r="J45" i="15"/>
  <c r="H70" i="15"/>
  <c r="F45" i="15"/>
  <c r="I29" i="19"/>
  <c r="J50" i="4"/>
  <c r="J34" i="4"/>
  <c r="I48" i="14"/>
  <c r="H56" i="14"/>
  <c r="L80" i="13"/>
  <c r="L42" i="13"/>
  <c r="F36" i="15"/>
  <c r="F70" i="15"/>
  <c r="F29" i="15"/>
  <c r="F65" i="19"/>
  <c r="F24" i="19"/>
  <c r="J77" i="14"/>
  <c r="H75" i="13"/>
  <c r="H39" i="4"/>
  <c r="H48" i="14"/>
  <c r="K48" i="14"/>
  <c r="L75" i="13"/>
  <c r="J22" i="13"/>
  <c r="J65" i="19"/>
  <c r="K80" i="13"/>
  <c r="I65" i="19"/>
  <c r="C11" i="6"/>
  <c r="C18" i="4"/>
  <c r="C12" i="6"/>
  <c r="C11" i="12"/>
  <c r="G18" i="15"/>
  <c r="D18" i="14"/>
  <c r="C12" i="18"/>
  <c r="G18" i="14"/>
  <c r="C11" i="18"/>
  <c r="C12" i="12"/>
  <c r="C18" i="14"/>
  <c r="D18" i="4"/>
  <c r="E18" i="14"/>
  <c r="I82" i="14" l="1"/>
  <c r="F54" i="19"/>
  <c r="H47" i="19"/>
  <c r="F21" i="14"/>
  <c r="I44" i="14"/>
  <c r="W5" i="12"/>
  <c r="D15" i="12"/>
  <c r="C19" i="12" s="1"/>
  <c r="P87" i="12"/>
  <c r="R87" i="12" s="1"/>
  <c r="T87" i="12" s="1"/>
  <c r="P104" i="12"/>
  <c r="R104" i="12" s="1"/>
  <c r="T104" i="12" s="1"/>
  <c r="L69" i="19"/>
  <c r="K32" i="19"/>
  <c r="L75" i="15"/>
  <c r="L59" i="15"/>
  <c r="H51" i="14"/>
  <c r="K46" i="4"/>
  <c r="K22" i="4"/>
  <c r="P67" i="12"/>
  <c r="R67" i="12" s="1"/>
  <c r="T67" i="12" s="1"/>
  <c r="P29" i="12"/>
  <c r="R29" i="12" s="1"/>
  <c r="T29" i="12" s="1"/>
  <c r="P80" i="12"/>
  <c r="R80" i="12" s="1"/>
  <c r="T80" i="12" s="1"/>
  <c r="P82" i="12"/>
  <c r="R82" i="12" s="1"/>
  <c r="T82" i="12" s="1"/>
  <c r="P51" i="12"/>
  <c r="R51" i="12" s="1"/>
  <c r="T51" i="12" s="1"/>
  <c r="P76" i="12"/>
  <c r="R76" i="12" s="1"/>
  <c r="T76" i="12" s="1"/>
  <c r="P65" i="12"/>
  <c r="R65" i="12" s="1"/>
  <c r="T65" i="12" s="1"/>
  <c r="P28" i="12"/>
  <c r="R28" i="12" s="1"/>
  <c r="T28" i="12" s="1"/>
  <c r="P46" i="12"/>
  <c r="R46" i="12" s="1"/>
  <c r="T46" i="12" s="1"/>
  <c r="P30" i="12"/>
  <c r="R30" i="12" s="1"/>
  <c r="T30" i="12" s="1"/>
  <c r="P26" i="12"/>
  <c r="R26" i="12" s="1"/>
  <c r="T26" i="12" s="1"/>
  <c r="I21" i="14"/>
  <c r="I81" i="15"/>
  <c r="I54" i="19"/>
  <c r="L51" i="15"/>
  <c r="F44" i="14"/>
  <c r="P50" i="12"/>
  <c r="R50" i="12" s="1"/>
  <c r="T50" i="12" s="1"/>
  <c r="D16" i="12"/>
  <c r="D19" i="12" s="1"/>
  <c r="P72" i="12"/>
  <c r="R72" i="12" s="1"/>
  <c r="T72" i="12" s="1"/>
  <c r="P66" i="12"/>
  <c r="R66" i="12" s="1"/>
  <c r="T66" i="12" s="1"/>
  <c r="P55" i="12"/>
  <c r="R55" i="12" s="1"/>
  <c r="T55" i="12" s="1"/>
  <c r="P60" i="12"/>
  <c r="R60" i="12" s="1"/>
  <c r="T60" i="12" s="1"/>
  <c r="K69" i="19"/>
  <c r="J43" i="15"/>
  <c r="F75" i="15"/>
  <c r="F59" i="15"/>
  <c r="I51" i="14"/>
  <c r="L37" i="14"/>
  <c r="P21" i="12"/>
  <c r="R21" i="12" s="1"/>
  <c r="T21" i="12" s="1"/>
  <c r="P64" i="12"/>
  <c r="R64" i="12" s="1"/>
  <c r="T64" i="12" s="1"/>
  <c r="P74" i="12"/>
  <c r="R74" i="12" s="1"/>
  <c r="T74" i="12" s="1"/>
  <c r="P47" i="12"/>
  <c r="R47" i="12" s="1"/>
  <c r="T47" i="12" s="1"/>
  <c r="P68" i="12"/>
  <c r="R68" i="12" s="1"/>
  <c r="T68" i="12" s="1"/>
  <c r="P57" i="12"/>
  <c r="R57" i="12" s="1"/>
  <c r="T57" i="12" s="1"/>
  <c r="P24" i="12"/>
  <c r="R24" i="12" s="1"/>
  <c r="T24" i="12" s="1"/>
  <c r="F50" i="15"/>
  <c r="I69" i="19"/>
  <c r="J22" i="4"/>
  <c r="H82" i="14"/>
  <c r="J54" i="19"/>
  <c r="P62" i="12"/>
  <c r="R62" i="12" s="1"/>
  <c r="T62" i="12" s="1"/>
  <c r="P23" i="12"/>
  <c r="R23" i="12" s="1"/>
  <c r="T23" i="12" s="1"/>
  <c r="P35" i="12"/>
  <c r="R35" i="12" s="1"/>
  <c r="T35" i="12" s="1"/>
  <c r="J51" i="15"/>
  <c r="F81" i="15"/>
  <c r="I43" i="15"/>
  <c r="H75" i="15"/>
  <c r="H59" i="15"/>
  <c r="L51" i="14"/>
  <c r="K37" i="14"/>
  <c r="P53" i="12"/>
  <c r="R53" i="12" s="1"/>
  <c r="T53" i="12" s="1"/>
  <c r="P86" i="12"/>
  <c r="R86" i="12" s="1"/>
  <c r="T86" i="12" s="1"/>
  <c r="W13" i="12"/>
  <c r="P59" i="12"/>
  <c r="R59" i="12" s="1"/>
  <c r="T59" i="12" s="1"/>
  <c r="W14" i="12"/>
  <c r="P56" i="12"/>
  <c r="R56" i="12" s="1"/>
  <c r="T56" i="12" s="1"/>
  <c r="P58" i="12"/>
  <c r="R58" i="12" s="1"/>
  <c r="T58" i="12" s="1"/>
  <c r="P27" i="12"/>
  <c r="R27" i="12" s="1"/>
  <c r="T27" i="12" s="1"/>
  <c r="W15" i="12"/>
  <c r="P52" i="12"/>
  <c r="R52" i="12" s="1"/>
  <c r="T52" i="12" s="1"/>
  <c r="P98" i="12"/>
  <c r="R98" i="12" s="1"/>
  <c r="T98" i="12" s="1"/>
  <c r="P34" i="12"/>
  <c r="R34" i="12" s="1"/>
  <c r="T34" i="12" s="1"/>
  <c r="L50" i="14"/>
  <c r="L81" i="15"/>
  <c r="I79" i="15"/>
  <c r="J24" i="19"/>
  <c r="P42" i="12"/>
  <c r="R42" i="12" s="1"/>
  <c r="T42" i="12" s="1"/>
  <c r="J55" i="13"/>
  <c r="L63" i="13"/>
  <c r="F67" i="15"/>
  <c r="P107" i="12"/>
  <c r="R107" i="12" s="1"/>
  <c r="T107" i="12" s="1"/>
  <c r="P25" i="12"/>
  <c r="R25" i="12" s="1"/>
  <c r="T25" i="12" s="1"/>
  <c r="I22" i="4"/>
  <c r="K54" i="19"/>
  <c r="J81" i="15"/>
  <c r="L43" i="15"/>
  <c r="P85" i="12"/>
  <c r="R85" i="12" s="1"/>
  <c r="T85" i="12" s="1"/>
  <c r="W10" i="12"/>
  <c r="P49" i="12"/>
  <c r="R49" i="12" s="1"/>
  <c r="T49" i="12" s="1"/>
  <c r="P102" i="12"/>
  <c r="R102" i="12" s="1"/>
  <c r="T102" i="12" s="1"/>
  <c r="W16" i="12"/>
  <c r="W8" i="12"/>
  <c r="W17" i="12"/>
  <c r="W6" i="12"/>
  <c r="P48" i="12"/>
  <c r="R48" i="12" s="1"/>
  <c r="T48" i="12" s="1"/>
  <c r="J21" i="14"/>
  <c r="P94" i="12"/>
  <c r="R94" i="12" s="1"/>
  <c r="T94" i="12" s="1"/>
  <c r="P43" i="12"/>
  <c r="R43" i="12" s="1"/>
  <c r="T43" i="12" s="1"/>
  <c r="P81" i="12"/>
  <c r="R81" i="12" s="1"/>
  <c r="T81" i="12" s="1"/>
  <c r="P88" i="12"/>
  <c r="R88" i="12" s="1"/>
  <c r="T88" i="12" s="1"/>
  <c r="I38" i="4"/>
  <c r="L39" i="19"/>
  <c r="F43" i="15"/>
  <c r="K27" i="15"/>
  <c r="L38" i="4"/>
  <c r="W4" i="12"/>
  <c r="P45" i="12"/>
  <c r="R45" i="12" s="1"/>
  <c r="T45" i="12" s="1"/>
  <c r="W12" i="12"/>
  <c r="P105" i="12"/>
  <c r="R105" i="12" s="1"/>
  <c r="T105" i="12" s="1"/>
  <c r="P95" i="12"/>
  <c r="R95" i="12" s="1"/>
  <c r="T95" i="12" s="1"/>
  <c r="P100" i="12"/>
  <c r="R100" i="12" s="1"/>
  <c r="T100" i="12" s="1"/>
  <c r="P97" i="12"/>
  <c r="R97" i="12" s="1"/>
  <c r="T97" i="12" s="1"/>
  <c r="P44" i="12"/>
  <c r="R44" i="12" s="1"/>
  <c r="T44" i="12" s="1"/>
  <c r="P93" i="12"/>
  <c r="R93" i="12" s="1"/>
  <c r="T93" i="12" s="1"/>
  <c r="L44" i="14"/>
  <c r="K44" i="14"/>
  <c r="H58" i="14"/>
  <c r="I24" i="19"/>
  <c r="H81" i="15"/>
  <c r="F47" i="19"/>
  <c r="P103" i="12"/>
  <c r="R103" i="12" s="1"/>
  <c r="T103" i="12" s="1"/>
  <c r="P22" i="12"/>
  <c r="R22" i="12" s="1"/>
  <c r="T22" i="12" s="1"/>
  <c r="E14" i="12" s="1"/>
  <c r="P39" i="12"/>
  <c r="R39" i="12" s="1"/>
  <c r="T39" i="12" s="1"/>
  <c r="I46" i="4"/>
  <c r="K39" i="19"/>
  <c r="L24" i="19"/>
  <c r="I51" i="15"/>
  <c r="H43" i="15"/>
  <c r="J59" i="15"/>
  <c r="K38" i="4"/>
  <c r="P77" i="12"/>
  <c r="R77" i="12" s="1"/>
  <c r="T77" i="12" s="1"/>
  <c r="P91" i="12"/>
  <c r="R91" i="12" s="1"/>
  <c r="T91" i="12" s="1"/>
  <c r="P41" i="12"/>
  <c r="R41" i="12" s="1"/>
  <c r="T41" i="12" s="1"/>
  <c r="W9" i="12"/>
  <c r="P101" i="12"/>
  <c r="R101" i="12" s="1"/>
  <c r="T101" i="12" s="1"/>
  <c r="P79" i="12"/>
  <c r="R79" i="12" s="1"/>
  <c r="T79" i="12" s="1"/>
  <c r="W7" i="12"/>
  <c r="P40" i="12"/>
  <c r="R40" i="12" s="1"/>
  <c r="T40" i="12" s="1"/>
  <c r="J38" i="4"/>
  <c r="J46" i="4"/>
  <c r="I47" i="19"/>
  <c r="P70" i="12"/>
  <c r="R70" i="12" s="1"/>
  <c r="T70" i="12" s="1"/>
  <c r="P38" i="12"/>
  <c r="R38" i="12" s="1"/>
  <c r="T38" i="12" s="1"/>
  <c r="P106" i="12"/>
  <c r="R106" i="12" s="1"/>
  <c r="T106" i="12" s="1"/>
  <c r="K24" i="19"/>
  <c r="J75" i="15"/>
  <c r="J51" i="14"/>
  <c r="P83" i="12"/>
  <c r="R83" i="12" s="1"/>
  <c r="T83" i="12" s="1"/>
  <c r="P37" i="12"/>
  <c r="R37" i="12" s="1"/>
  <c r="T37" i="12" s="1"/>
  <c r="W3" i="12"/>
  <c r="W11" i="12"/>
  <c r="P71" i="12"/>
  <c r="R71" i="12" s="1"/>
  <c r="T71" i="12" s="1"/>
  <c r="P92" i="12"/>
  <c r="R92" i="12" s="1"/>
  <c r="T92" i="12" s="1"/>
  <c r="P89" i="12"/>
  <c r="R89" i="12" s="1"/>
  <c r="T89" i="12" s="1"/>
  <c r="P36" i="12"/>
  <c r="R36" i="12" s="1"/>
  <c r="T36" i="12" s="1"/>
  <c r="J44" i="14"/>
  <c r="F32" i="19"/>
  <c r="H22" i="4"/>
  <c r="H84" i="19"/>
  <c r="K84" i="19"/>
  <c r="H76" i="19"/>
  <c r="L76" i="19"/>
  <c r="H61" i="19"/>
  <c r="J61" i="19"/>
  <c r="H46" i="19"/>
  <c r="J46" i="19"/>
  <c r="I46" i="19"/>
  <c r="F46" i="19"/>
  <c r="L46" i="19"/>
  <c r="K46" i="19"/>
  <c r="H38" i="19"/>
  <c r="J38" i="19"/>
  <c r="I38" i="19"/>
  <c r="L38" i="19"/>
  <c r="K38" i="19"/>
  <c r="F38" i="19"/>
  <c r="K31" i="19"/>
  <c r="L31" i="19"/>
  <c r="K23" i="19"/>
  <c r="J23" i="19"/>
  <c r="I23" i="19"/>
  <c r="L23" i="19"/>
  <c r="F52" i="4"/>
  <c r="I52" i="4"/>
  <c r="H52" i="4"/>
  <c r="K52" i="4"/>
  <c r="L52" i="4"/>
  <c r="J45" i="4"/>
  <c r="F45" i="4"/>
  <c r="K45" i="4"/>
  <c r="F37" i="4"/>
  <c r="I37" i="4"/>
  <c r="H37" i="4"/>
  <c r="L37" i="4"/>
  <c r="K37" i="4"/>
  <c r="I61" i="19"/>
  <c r="I84" i="19"/>
  <c r="J37" i="4"/>
  <c r="I21" i="4"/>
  <c r="K61" i="19"/>
  <c r="L45" i="4"/>
  <c r="H65" i="15"/>
  <c r="I65" i="15"/>
  <c r="K65" i="15"/>
  <c r="L65" i="15"/>
  <c r="J65" i="15"/>
  <c r="H57" i="15"/>
  <c r="J57" i="15"/>
  <c r="F57" i="15"/>
  <c r="K57" i="15"/>
  <c r="I57" i="15"/>
  <c r="L57" i="15"/>
  <c r="H33" i="15"/>
  <c r="L33" i="15"/>
  <c r="F33" i="15"/>
  <c r="J33" i="15"/>
  <c r="I33" i="15"/>
  <c r="K33" i="15"/>
  <c r="K25" i="15"/>
  <c r="H25" i="15"/>
  <c r="F25" i="15"/>
  <c r="J25" i="15"/>
  <c r="I25" i="15"/>
  <c r="Z11" i="3"/>
  <c r="J76" i="19"/>
  <c r="F23" i="19"/>
  <c r="L72" i="15"/>
  <c r="F72" i="15"/>
  <c r="H72" i="15"/>
  <c r="F29" i="4"/>
  <c r="I29" i="4"/>
  <c r="H29" i="4"/>
  <c r="K29" i="4"/>
  <c r="J84" i="19"/>
  <c r="H23" i="19"/>
  <c r="F32" i="14"/>
  <c r="L32" i="14"/>
  <c r="J32" i="14"/>
  <c r="K32" i="14"/>
  <c r="J52" i="4"/>
  <c r="J53" i="14"/>
  <c r="F53" i="14"/>
  <c r="H53" i="14"/>
  <c r="I53" i="14"/>
  <c r="K53" i="14"/>
  <c r="L53" i="14"/>
  <c r="H46" i="14"/>
  <c r="K46" i="14"/>
  <c r="J46" i="14"/>
  <c r="L46" i="14"/>
  <c r="F46" i="14"/>
  <c r="F76" i="19"/>
  <c r="P29" i="6"/>
  <c r="R29" i="6" s="1"/>
  <c r="T29" i="6" s="1"/>
  <c r="X2" i="6"/>
  <c r="P37" i="6"/>
  <c r="R37" i="6" s="1"/>
  <c r="T37" i="6" s="1"/>
  <c r="P93" i="6"/>
  <c r="R93" i="6" s="1"/>
  <c r="T93" i="6" s="1"/>
  <c r="P71" i="6"/>
  <c r="R71" i="6" s="1"/>
  <c r="T71" i="6" s="1"/>
  <c r="P95" i="6"/>
  <c r="R95" i="6" s="1"/>
  <c r="T95" i="6" s="1"/>
  <c r="P75" i="6"/>
  <c r="R75" i="6" s="1"/>
  <c r="T75" i="6" s="1"/>
  <c r="P40" i="6"/>
  <c r="R40" i="6" s="1"/>
  <c r="T40" i="6" s="1"/>
  <c r="P39" i="6"/>
  <c r="R39" i="6" s="1"/>
  <c r="T39" i="6" s="1"/>
  <c r="P47" i="6"/>
  <c r="R47" i="6" s="1"/>
  <c r="T47" i="6" s="1"/>
  <c r="P70" i="6"/>
  <c r="R70" i="6" s="1"/>
  <c r="T70" i="6" s="1"/>
  <c r="P22" i="6"/>
  <c r="R22" i="6" s="1"/>
  <c r="T22" i="6" s="1"/>
  <c r="P27" i="6"/>
  <c r="R27" i="6" s="1"/>
  <c r="T27" i="6" s="1"/>
  <c r="P69" i="6"/>
  <c r="R69" i="6" s="1"/>
  <c r="T69" i="6" s="1"/>
  <c r="P92" i="6"/>
  <c r="R92" i="6" s="1"/>
  <c r="T92" i="6" s="1"/>
  <c r="P73" i="6"/>
  <c r="R73" i="6" s="1"/>
  <c r="T73" i="6" s="1"/>
  <c r="P43" i="6"/>
  <c r="R43" i="6" s="1"/>
  <c r="T43" i="6" s="1"/>
  <c r="P31" i="6"/>
  <c r="R31" i="6" s="1"/>
  <c r="T31" i="6" s="1"/>
  <c r="X3" i="6"/>
  <c r="X9" i="6"/>
  <c r="P85" i="6"/>
  <c r="R85" i="6" s="1"/>
  <c r="T85" i="6" s="1"/>
  <c r="P41" i="6"/>
  <c r="R41" i="6" s="1"/>
  <c r="T41" i="6" s="1"/>
  <c r="P82" i="6"/>
  <c r="R82" i="6" s="1"/>
  <c r="T82" i="6" s="1"/>
  <c r="P48" i="6"/>
  <c r="R48" i="6" s="1"/>
  <c r="T48" i="6" s="1"/>
  <c r="P76" i="6"/>
  <c r="R76" i="6" s="1"/>
  <c r="T76" i="6" s="1"/>
  <c r="P81" i="6"/>
  <c r="R81" i="6" s="1"/>
  <c r="T81" i="6" s="1"/>
  <c r="X4" i="6"/>
  <c r="X10" i="6"/>
  <c r="P56" i="6"/>
  <c r="R56" i="6" s="1"/>
  <c r="T56" i="6" s="1"/>
  <c r="P61" i="6"/>
  <c r="R61" i="6" s="1"/>
  <c r="T61" i="6" s="1"/>
  <c r="P63" i="6"/>
  <c r="R63" i="6" s="1"/>
  <c r="T63" i="6" s="1"/>
  <c r="X14" i="6"/>
  <c r="P33" i="6"/>
  <c r="R33" i="6" s="1"/>
  <c r="T33" i="6" s="1"/>
  <c r="P91" i="6"/>
  <c r="R91" i="6" s="1"/>
  <c r="T91" i="6" s="1"/>
  <c r="P58" i="6"/>
  <c r="R58" i="6" s="1"/>
  <c r="T58" i="6" s="1"/>
  <c r="P72" i="6"/>
  <c r="R72" i="6" s="1"/>
  <c r="T72" i="6" s="1"/>
  <c r="P25" i="6"/>
  <c r="R25" i="6" s="1"/>
  <c r="T25" i="6" s="1"/>
  <c r="X5" i="6"/>
  <c r="X11" i="6"/>
  <c r="P54" i="6"/>
  <c r="R54" i="6" s="1"/>
  <c r="T54" i="6" s="1"/>
  <c r="X15" i="6"/>
  <c r="P55" i="6"/>
  <c r="R55" i="6" s="1"/>
  <c r="T55" i="6" s="1"/>
  <c r="P59" i="6"/>
  <c r="R59" i="6" s="1"/>
  <c r="T59" i="6" s="1"/>
  <c r="P23" i="6"/>
  <c r="R23" i="6" s="1"/>
  <c r="T23" i="6" s="1"/>
  <c r="P96" i="6"/>
  <c r="R96" i="6" s="1"/>
  <c r="T96" i="6" s="1"/>
  <c r="P86" i="6"/>
  <c r="R86" i="6" s="1"/>
  <c r="T86" i="6" s="1"/>
  <c r="P26" i="6"/>
  <c r="R26" i="6" s="1"/>
  <c r="T26" i="6" s="1"/>
  <c r="P52" i="6"/>
  <c r="R52" i="6" s="1"/>
  <c r="T52" i="6" s="1"/>
  <c r="P68" i="6"/>
  <c r="R68" i="6" s="1"/>
  <c r="T68" i="6" s="1"/>
  <c r="P78" i="6"/>
  <c r="R78" i="6" s="1"/>
  <c r="T78" i="6" s="1"/>
  <c r="P35" i="6"/>
  <c r="R35" i="6" s="1"/>
  <c r="T35" i="6" s="1"/>
  <c r="P51" i="6"/>
  <c r="R51" i="6" s="1"/>
  <c r="T51" i="6" s="1"/>
  <c r="P50" i="6"/>
  <c r="R50" i="6" s="1"/>
  <c r="T50" i="6" s="1"/>
  <c r="P90" i="6"/>
  <c r="R90" i="6" s="1"/>
  <c r="T90" i="6" s="1"/>
  <c r="P80" i="6"/>
  <c r="R80" i="6" s="1"/>
  <c r="T80" i="6" s="1"/>
  <c r="X6" i="6"/>
  <c r="X12" i="6"/>
  <c r="X16" i="6"/>
  <c r="P74" i="6"/>
  <c r="R74" i="6" s="1"/>
  <c r="T74" i="6" s="1"/>
  <c r="P28" i="6"/>
  <c r="R28" i="6" s="1"/>
  <c r="T28" i="6" s="1"/>
  <c r="P21" i="6"/>
  <c r="R21" i="6" s="1"/>
  <c r="T21" i="6" s="1"/>
  <c r="D15" i="6"/>
  <c r="C19" i="6" s="1"/>
  <c r="P53" i="6"/>
  <c r="R53" i="6" s="1"/>
  <c r="T53" i="6" s="1"/>
  <c r="X7" i="6"/>
  <c r="X13" i="6"/>
  <c r="P38" i="6"/>
  <c r="R38" i="6" s="1"/>
  <c r="T38" i="6" s="1"/>
  <c r="P67" i="6"/>
  <c r="R67" i="6" s="1"/>
  <c r="T67" i="6" s="1"/>
  <c r="P84" i="6"/>
  <c r="R84" i="6" s="1"/>
  <c r="T84" i="6" s="1"/>
  <c r="P94" i="6"/>
  <c r="R94" i="6" s="1"/>
  <c r="T94" i="6" s="1"/>
  <c r="P87" i="6"/>
  <c r="R87" i="6" s="1"/>
  <c r="T87" i="6" s="1"/>
  <c r="P83" i="6"/>
  <c r="R83" i="6" s="1"/>
  <c r="T83" i="6" s="1"/>
  <c r="P49" i="6"/>
  <c r="R49" i="6" s="1"/>
  <c r="T49" i="6" s="1"/>
  <c r="P88" i="6"/>
  <c r="R88" i="6" s="1"/>
  <c r="T88" i="6" s="1"/>
  <c r="P64" i="6"/>
  <c r="R64" i="6" s="1"/>
  <c r="T64" i="6" s="1"/>
  <c r="P32" i="6"/>
  <c r="R32" i="6" s="1"/>
  <c r="T32" i="6" s="1"/>
  <c r="P24" i="6"/>
  <c r="R24" i="6" s="1"/>
  <c r="T24" i="6" s="1"/>
  <c r="P36" i="6"/>
  <c r="R36" i="6" s="1"/>
  <c r="T36" i="6" s="1"/>
  <c r="P79" i="6"/>
  <c r="R79" i="6" s="1"/>
  <c r="T79" i="6" s="1"/>
  <c r="P44" i="6"/>
  <c r="R44" i="6" s="1"/>
  <c r="T44" i="6" s="1"/>
  <c r="P45" i="6"/>
  <c r="R45" i="6" s="1"/>
  <c r="T45" i="6" s="1"/>
  <c r="X8" i="6"/>
  <c r="P34" i="6"/>
  <c r="R34" i="6" s="1"/>
  <c r="T34" i="6" s="1"/>
  <c r="F82" i="14"/>
  <c r="L82" i="14"/>
  <c r="K82" i="14"/>
  <c r="F74" i="14"/>
  <c r="L74" i="14"/>
  <c r="H74" i="14"/>
  <c r="K74" i="14"/>
  <c r="F66" i="14"/>
  <c r="H66" i="14"/>
  <c r="L66" i="14"/>
  <c r="K66" i="14"/>
  <c r="J66" i="14"/>
  <c r="L59" i="14"/>
  <c r="I59" i="14"/>
  <c r="H59" i="14"/>
  <c r="F59" i="14"/>
  <c r="J59" i="14"/>
  <c r="K21" i="4"/>
  <c r="H21" i="4"/>
  <c r="L21" i="4"/>
  <c r="J21" i="4"/>
  <c r="F84" i="19"/>
  <c r="J29" i="4"/>
  <c r="H45" i="4"/>
  <c r="K76" i="19"/>
  <c r="K59" i="14"/>
  <c r="J78" i="13"/>
  <c r="K78" i="13"/>
  <c r="I78" i="13"/>
  <c r="L78" i="13"/>
  <c r="F78" i="13"/>
  <c r="I71" i="13"/>
  <c r="F71" i="13"/>
  <c r="K71" i="13"/>
  <c r="H71" i="13"/>
  <c r="L71" i="13"/>
  <c r="J71" i="13"/>
  <c r="J63" i="13"/>
  <c r="I63" i="13"/>
  <c r="H63" i="13"/>
  <c r="K63" i="13"/>
  <c r="K55" i="13"/>
  <c r="I55" i="13"/>
  <c r="H55" i="13"/>
  <c r="L55" i="13"/>
  <c r="F47" i="13"/>
  <c r="J47" i="13"/>
  <c r="I47" i="13"/>
  <c r="K47" i="13"/>
  <c r="L47" i="13"/>
  <c r="I39" i="13"/>
  <c r="H39" i="13"/>
  <c r="L39" i="13"/>
  <c r="I24" i="13"/>
  <c r="K24" i="13"/>
  <c r="L24" i="13"/>
  <c r="J24" i="13"/>
  <c r="H24" i="13"/>
  <c r="F24" i="13"/>
  <c r="J32" i="15"/>
  <c r="K38" i="14"/>
  <c r="P13" i="4"/>
  <c r="K52" i="14"/>
  <c r="I44" i="4"/>
  <c r="F28" i="4"/>
  <c r="K52" i="19"/>
  <c r="I24" i="15"/>
  <c r="L64" i="15"/>
  <c r="K31" i="14"/>
  <c r="F31" i="14"/>
  <c r="L54" i="13"/>
  <c r="K28" i="4"/>
  <c r="I58" i="14"/>
  <c r="G13" i="4"/>
  <c r="M13" i="4"/>
  <c r="F44" i="4"/>
  <c r="L60" i="19"/>
  <c r="H32" i="15"/>
  <c r="I64" i="15"/>
  <c r="J31" i="14"/>
  <c r="K54" i="13"/>
  <c r="L44" i="4"/>
  <c r="K73" i="14"/>
  <c r="H52" i="14"/>
  <c r="I57" i="14"/>
  <c r="I56" i="14"/>
  <c r="L77" i="13"/>
  <c r="L45" i="13"/>
  <c r="K31" i="13"/>
  <c r="J62" i="13"/>
  <c r="J23" i="13"/>
  <c r="L46" i="13"/>
  <c r="H62" i="13"/>
  <c r="I53" i="13"/>
  <c r="F24" i="15"/>
  <c r="I71" i="15"/>
  <c r="Z11" i="18"/>
  <c r="N13" i="4"/>
  <c r="H51" i="4"/>
  <c r="J52" i="14"/>
  <c r="L23" i="14"/>
  <c r="H46" i="13"/>
  <c r="F77" i="13"/>
  <c r="H77" i="13"/>
  <c r="I13" i="4"/>
  <c r="B15" i="4"/>
  <c r="I51" i="4"/>
  <c r="J22" i="19"/>
  <c r="K32" i="15"/>
  <c r="J64" i="15"/>
  <c r="I52" i="14"/>
  <c r="K46" i="13"/>
  <c r="L28" i="4"/>
  <c r="K60" i="19"/>
  <c r="L37" i="19"/>
  <c r="L75" i="19"/>
  <c r="F79" i="15"/>
  <c r="L32" i="15"/>
  <c r="H31" i="14"/>
  <c r="F23" i="14"/>
  <c r="K44" i="4"/>
  <c r="J58" i="14"/>
  <c r="J37" i="14"/>
  <c r="K57" i="14"/>
  <c r="L31" i="13"/>
  <c r="H23" i="13"/>
  <c r="J79" i="15"/>
  <c r="J37" i="19"/>
  <c r="K13" i="4"/>
  <c r="J52" i="19"/>
  <c r="F52" i="19"/>
  <c r="J46" i="13"/>
  <c r="J54" i="13"/>
  <c r="Q13" i="4"/>
  <c r="H36" i="4"/>
  <c r="L68" i="19"/>
  <c r="K37" i="19"/>
  <c r="K75" i="19"/>
  <c r="L56" i="15"/>
  <c r="H79" i="15"/>
  <c r="I32" i="15"/>
  <c r="I46" i="13"/>
  <c r="I31" i="14"/>
  <c r="J23" i="14"/>
  <c r="K36" i="4"/>
  <c r="J57" i="14"/>
  <c r="H73" i="14"/>
  <c r="I49" i="14"/>
  <c r="L70" i="13"/>
  <c r="L30" i="13"/>
  <c r="K77" i="13"/>
  <c r="K23" i="13"/>
  <c r="J53" i="13"/>
  <c r="I45" i="13"/>
  <c r="J71" i="15"/>
  <c r="I37" i="19"/>
  <c r="J29" i="19"/>
  <c r="I52" i="19"/>
  <c r="J75" i="19"/>
  <c r="K56" i="15"/>
  <c r="J60" i="19"/>
  <c r="I60" i="19"/>
  <c r="F60" i="19"/>
  <c r="H75" i="19"/>
  <c r="J83" i="19"/>
  <c r="K48" i="15"/>
  <c r="H45" i="14"/>
  <c r="L38" i="14"/>
  <c r="H54" i="13"/>
  <c r="I36" i="4"/>
  <c r="L45" i="19"/>
  <c r="L83" i="19"/>
  <c r="F71" i="15"/>
  <c r="H48" i="15"/>
  <c r="I54" i="13"/>
  <c r="H23" i="14"/>
  <c r="L36" i="4"/>
  <c r="L70" i="14"/>
  <c r="J73" i="14"/>
  <c r="J56" i="14"/>
  <c r="I73" i="14"/>
  <c r="L69" i="13"/>
  <c r="L23" i="13"/>
  <c r="K84" i="13"/>
  <c r="H53" i="13"/>
  <c r="F81" i="19"/>
  <c r="F37" i="19"/>
  <c r="H70" i="13"/>
  <c r="K70" i="13"/>
  <c r="F48" i="15"/>
  <c r="F36" i="4"/>
  <c r="K45" i="19"/>
  <c r="K83" i="19"/>
  <c r="I62" i="13"/>
  <c r="L81" i="14"/>
  <c r="L73" i="14"/>
  <c r="K58" i="14"/>
  <c r="J72" i="14"/>
  <c r="K65" i="14"/>
  <c r="H65" i="14"/>
  <c r="H37" i="14"/>
  <c r="I72" i="14"/>
  <c r="I37" i="14"/>
  <c r="K69" i="13"/>
  <c r="J77" i="13"/>
  <c r="J45" i="13"/>
  <c r="L79" i="15"/>
  <c r="K23" i="15"/>
  <c r="J81" i="19"/>
  <c r="K211" i="3"/>
  <c r="P210" i="3"/>
  <c r="G210" i="3"/>
  <c r="P214" i="3"/>
  <c r="G214" i="3"/>
  <c r="P209" i="3"/>
  <c r="G209" i="3"/>
  <c r="G213" i="3"/>
  <c r="P213" i="3"/>
  <c r="G208" i="3"/>
  <c r="P208" i="3"/>
  <c r="P211" i="3"/>
  <c r="S211" i="3" s="1"/>
  <c r="U211" i="3" s="1"/>
  <c r="P160" i="18"/>
  <c r="S160" i="18" s="1"/>
  <c r="U160" i="18" s="1"/>
  <c r="P186" i="18"/>
  <c r="P171" i="18"/>
  <c r="F69" i="14"/>
  <c r="I69" i="14"/>
  <c r="K69" i="14"/>
  <c r="L69" i="14"/>
  <c r="J69" i="14"/>
  <c r="I62" i="14"/>
  <c r="H62" i="14"/>
  <c r="J62" i="14"/>
  <c r="L62" i="14"/>
  <c r="H55" i="14"/>
  <c r="K55" i="14"/>
  <c r="J55" i="14"/>
  <c r="F55" i="14"/>
  <c r="L55" i="14"/>
  <c r="F82" i="13"/>
  <c r="K82" i="13"/>
  <c r="I82" i="13"/>
  <c r="H82" i="13"/>
  <c r="J82" i="13"/>
  <c r="K74" i="13"/>
  <c r="L74" i="13"/>
  <c r="J74" i="13"/>
  <c r="F74" i="13"/>
  <c r="I74" i="13"/>
  <c r="L67" i="13"/>
  <c r="H67" i="13"/>
  <c r="J67" i="13"/>
  <c r="F67" i="13"/>
  <c r="L59" i="13"/>
  <c r="K59" i="13"/>
  <c r="H59" i="13"/>
  <c r="F59" i="13"/>
  <c r="J59" i="13"/>
  <c r="H51" i="13"/>
  <c r="I51" i="13"/>
  <c r="J51" i="13"/>
  <c r="K51" i="13"/>
  <c r="L51" i="13"/>
  <c r="F43" i="13"/>
  <c r="K43" i="13"/>
  <c r="J43" i="13"/>
  <c r="L43" i="13"/>
  <c r="I43" i="13"/>
  <c r="H43" i="13"/>
  <c r="J28" i="13"/>
  <c r="L28" i="13"/>
  <c r="H28" i="13"/>
  <c r="K28" i="13"/>
  <c r="F28" i="13"/>
  <c r="I28" i="13"/>
  <c r="H57" i="19"/>
  <c r="I57" i="19"/>
  <c r="F57" i="19"/>
  <c r="K57" i="19"/>
  <c r="H42" i="19"/>
  <c r="I42" i="19"/>
  <c r="F42" i="19"/>
  <c r="K42" i="19"/>
  <c r="L42" i="19"/>
  <c r="I49" i="4"/>
  <c r="F49" i="4"/>
  <c r="J49" i="4"/>
  <c r="K49" i="4"/>
  <c r="L49" i="4"/>
  <c r="K41" i="4"/>
  <c r="L41" i="4"/>
  <c r="H41" i="4"/>
  <c r="F41" i="4"/>
  <c r="J41" i="4"/>
  <c r="F33" i="4"/>
  <c r="J33" i="4"/>
  <c r="I33" i="4"/>
  <c r="K33" i="4"/>
  <c r="L33" i="4"/>
  <c r="H33" i="4"/>
  <c r="Z17" i="18"/>
  <c r="P43" i="18"/>
  <c r="P119" i="18"/>
  <c r="P27" i="18"/>
  <c r="P145" i="18"/>
  <c r="S145" i="18" s="1"/>
  <c r="U145" i="18" s="1"/>
  <c r="F76" i="14"/>
  <c r="K76" i="14"/>
  <c r="I76" i="14"/>
  <c r="J76" i="14"/>
  <c r="L76" i="14"/>
  <c r="H64" i="19"/>
  <c r="J64" i="19"/>
  <c r="L64" i="19"/>
  <c r="K64" i="19"/>
  <c r="P144" i="18"/>
  <c r="P162" i="18"/>
  <c r="P204" i="18"/>
  <c r="P212" i="18"/>
  <c r="K83" i="14"/>
  <c r="L83" i="14"/>
  <c r="I83" i="14"/>
  <c r="H83" i="14"/>
  <c r="F83" i="14"/>
  <c r="H70" i="19"/>
  <c r="L70" i="19"/>
  <c r="F70" i="19"/>
  <c r="J70" i="19"/>
  <c r="P122" i="18"/>
  <c r="P26" i="18"/>
  <c r="H34" i="15"/>
  <c r="F34" i="15"/>
  <c r="J34" i="15"/>
  <c r="I34" i="15"/>
  <c r="K34" i="15"/>
  <c r="L34" i="15"/>
  <c r="K26" i="15"/>
  <c r="L26" i="15"/>
  <c r="J26" i="15"/>
  <c r="F77" i="19"/>
  <c r="K77" i="19"/>
  <c r="J77" i="19"/>
  <c r="L77" i="19"/>
  <c r="I77" i="19"/>
  <c r="P30" i="18"/>
  <c r="Z13" i="18"/>
  <c r="P177" i="18"/>
  <c r="P216" i="18"/>
  <c r="P218" i="18"/>
  <c r="P181" i="18"/>
  <c r="P208" i="18"/>
  <c r="V208" i="18" s="1"/>
  <c r="P178" i="18"/>
  <c r="V178" i="18" s="1"/>
  <c r="P219" i="18"/>
  <c r="V219" i="18" s="1"/>
  <c r="P180" i="18"/>
  <c r="V180" i="18" s="1"/>
  <c r="P33" i="18"/>
  <c r="P142" i="18"/>
  <c r="P166" i="18"/>
  <c r="P134" i="18"/>
  <c r="P25" i="18"/>
  <c r="P58" i="18"/>
  <c r="V58" i="18" s="1"/>
  <c r="P176" i="18"/>
  <c r="Z7" i="18"/>
  <c r="P46" i="18"/>
  <c r="P53" i="18"/>
  <c r="P126" i="18"/>
  <c r="P127" i="18"/>
  <c r="S127" i="18" s="1"/>
  <c r="U127" i="18" s="1"/>
  <c r="P45" i="18"/>
  <c r="P36" i="18"/>
  <c r="P31" i="18"/>
  <c r="S31" i="18" s="1"/>
  <c r="U31" i="18" s="1"/>
  <c r="P56" i="18"/>
  <c r="P175" i="18"/>
  <c r="P133" i="18"/>
  <c r="V133" i="18" s="1"/>
  <c r="P167" i="18"/>
  <c r="P92" i="18"/>
  <c r="P104" i="18"/>
  <c r="P140" i="18"/>
  <c r="P51" i="18"/>
  <c r="Z15" i="18"/>
  <c r="Z21" i="18"/>
  <c r="P94" i="18"/>
  <c r="S94" i="18" s="1"/>
  <c r="U94" i="18" s="1"/>
  <c r="P179" i="18"/>
  <c r="S179" i="18" s="1"/>
  <c r="U179" i="18" s="1"/>
  <c r="P213" i="18"/>
  <c r="S213" i="18" s="1"/>
  <c r="U213" i="18" s="1"/>
  <c r="P163" i="18"/>
  <c r="P184" i="18"/>
  <c r="P196" i="18"/>
  <c r="P47" i="18"/>
  <c r="P121" i="18"/>
  <c r="Z3" i="18"/>
  <c r="P151" i="18"/>
  <c r="P156" i="18"/>
  <c r="P42" i="18"/>
  <c r="P109" i="18"/>
  <c r="Z20" i="18"/>
  <c r="Z14" i="18"/>
  <c r="P98" i="18"/>
  <c r="P195" i="18"/>
  <c r="P194" i="18"/>
  <c r="P211" i="18"/>
  <c r="P170" i="18"/>
  <c r="V170" i="18" s="1"/>
  <c r="P210" i="18"/>
  <c r="P169" i="18"/>
  <c r="P165" i="18"/>
  <c r="P32" i="18"/>
  <c r="P159" i="18"/>
  <c r="P97" i="18"/>
  <c r="V97" i="18" s="1"/>
  <c r="P112" i="18"/>
  <c r="P174" i="18"/>
  <c r="P113" i="18"/>
  <c r="P149" i="18"/>
  <c r="S149" i="18" s="1"/>
  <c r="U149" i="18" s="1"/>
  <c r="P141" i="18"/>
  <c r="V141" i="18" s="1"/>
  <c r="P28" i="18"/>
  <c r="P52" i="18"/>
  <c r="P197" i="18"/>
  <c r="P217" i="18"/>
  <c r="Z5" i="18"/>
  <c r="Z16" i="18"/>
  <c r="P155" i="18"/>
  <c r="P117" i="18"/>
  <c r="P215" i="18"/>
  <c r="S215" i="18" s="1"/>
  <c r="U215" i="18" s="1"/>
  <c r="P191" i="18"/>
  <c r="P198" i="18"/>
  <c r="P161" i="18"/>
  <c r="P44" i="18"/>
  <c r="P24" i="18"/>
  <c r="P41" i="18"/>
  <c r="P150" i="18"/>
  <c r="P116" i="18"/>
  <c r="P29" i="18"/>
  <c r="P91" i="18"/>
  <c r="P152" i="18"/>
  <c r="P123" i="18"/>
  <c r="P101" i="18"/>
  <c r="P110" i="18"/>
  <c r="P99" i="18"/>
  <c r="P143" i="18"/>
  <c r="P54" i="18"/>
  <c r="V54" i="18" s="1"/>
  <c r="P100" i="18"/>
  <c r="P124" i="18"/>
  <c r="P105" i="18"/>
  <c r="P38" i="18"/>
  <c r="P187" i="18"/>
  <c r="P202" i="18"/>
  <c r="P128" i="18"/>
  <c r="P23" i="18"/>
  <c r="P136" i="18"/>
  <c r="S136" i="18" s="1"/>
  <c r="U136" i="18" s="1"/>
  <c r="Z10" i="18"/>
  <c r="P106" i="18"/>
  <c r="P72" i="18"/>
  <c r="S72" i="18" s="1"/>
  <c r="U72" i="18" s="1"/>
  <c r="P157" i="18"/>
  <c r="S157" i="18" s="1"/>
  <c r="U157" i="18" s="1"/>
  <c r="P34" i="18"/>
  <c r="V34" i="18" s="1"/>
  <c r="P50" i="18"/>
  <c r="P65" i="18"/>
  <c r="P49" i="18"/>
  <c r="P192" i="18"/>
  <c r="P173" i="18"/>
  <c r="P146" i="18"/>
  <c r="P37" i="18"/>
  <c r="P139" i="18"/>
  <c r="P206" i="18"/>
  <c r="P130" i="18"/>
  <c r="P183" i="18"/>
  <c r="S183" i="18" s="1"/>
  <c r="U183" i="18" s="1"/>
  <c r="P153" i="18"/>
  <c r="P201" i="18"/>
  <c r="P107" i="18"/>
  <c r="P40" i="18"/>
  <c r="Z9" i="18"/>
  <c r="Z6" i="18"/>
  <c r="P55" i="18"/>
  <c r="V55" i="18" s="1"/>
  <c r="Z12" i="18"/>
  <c r="P88" i="18"/>
  <c r="P172" i="18"/>
  <c r="V172" i="18" s="1"/>
  <c r="P95" i="18"/>
  <c r="S95" i="18" s="1"/>
  <c r="U95" i="18" s="1"/>
  <c r="P135" i="18"/>
  <c r="P108" i="18"/>
  <c r="P158" i="18"/>
  <c r="P138" i="18"/>
  <c r="V138" i="18" s="1"/>
  <c r="P188" i="18"/>
  <c r="P137" i="18"/>
  <c r="S137" i="18" s="1"/>
  <c r="U137" i="18" s="1"/>
  <c r="D15" i="18"/>
  <c r="C19" i="18" s="1"/>
  <c r="P185" i="18"/>
  <c r="S185" i="18" s="1"/>
  <c r="U185" i="18" s="1"/>
  <c r="P207" i="18"/>
  <c r="P190" i="18"/>
  <c r="P203" i="18"/>
  <c r="P102" i="18"/>
  <c r="P21" i="18"/>
  <c r="P93" i="18"/>
  <c r="P96" i="18"/>
  <c r="P35" i="18"/>
  <c r="P132" i="18"/>
  <c r="P168" i="18"/>
  <c r="S168" i="18" s="1"/>
  <c r="U168" i="18" s="1"/>
  <c r="Z2" i="18"/>
  <c r="Z4" i="18"/>
  <c r="Z8" i="18"/>
  <c r="P39" i="18"/>
  <c r="V39" i="18" s="1"/>
  <c r="P164" i="18"/>
  <c r="P89" i="18"/>
  <c r="P115" i="18"/>
  <c r="S115" i="18" s="1"/>
  <c r="U115" i="18" s="1"/>
  <c r="P111" i="18"/>
  <c r="V111" i="18" s="1"/>
  <c r="P48" i="18"/>
  <c r="P125" i="18"/>
  <c r="P103" i="18"/>
  <c r="P189" i="18"/>
  <c r="V189" i="18" s="1"/>
  <c r="Z19" i="18"/>
  <c r="P193" i="18"/>
  <c r="P114" i="18"/>
  <c r="P131" i="18"/>
  <c r="S131" i="18" s="1"/>
  <c r="U131" i="18" s="1"/>
  <c r="P147" i="18"/>
  <c r="P129" i="18"/>
  <c r="V129" i="18" s="1"/>
  <c r="P199" i="18"/>
  <c r="P148" i="18"/>
  <c r="P214" i="18"/>
  <c r="P200" i="18"/>
  <c r="V200" i="18" s="1"/>
  <c r="H74" i="13"/>
  <c r="H49" i="15"/>
  <c r="J49" i="15"/>
  <c r="K49" i="15"/>
  <c r="F49" i="15"/>
  <c r="L49" i="15"/>
  <c r="I49" i="15"/>
  <c r="H41" i="15"/>
  <c r="J41" i="15"/>
  <c r="F41" i="15"/>
  <c r="I41" i="15"/>
  <c r="K41" i="15"/>
  <c r="P120" i="18"/>
  <c r="P90" i="18"/>
  <c r="V90" i="18" s="1"/>
  <c r="P60" i="18"/>
  <c r="J22" i="14"/>
  <c r="I22" i="14"/>
  <c r="F22" i="14"/>
  <c r="L22" i="14"/>
  <c r="K22" i="14"/>
  <c r="J56" i="15"/>
  <c r="H56" i="15"/>
  <c r="I56" i="15"/>
  <c r="K30" i="19"/>
  <c r="L30" i="19"/>
  <c r="J30" i="19"/>
  <c r="I30" i="19"/>
  <c r="F30" i="19"/>
  <c r="I22" i="19"/>
  <c r="F22" i="19"/>
  <c r="L22" i="19"/>
  <c r="K22" i="19"/>
  <c r="E13" i="4"/>
  <c r="F13" i="4"/>
  <c r="L13" i="4"/>
  <c r="O13" i="4"/>
  <c r="F42" i="14"/>
  <c r="K42" i="14"/>
  <c r="H42" i="14"/>
  <c r="L42" i="14"/>
  <c r="I42" i="14"/>
  <c r="J42" i="14"/>
  <c r="P118" i="18"/>
  <c r="Z18" i="18"/>
  <c r="P209" i="18"/>
  <c r="S209" i="18" s="1"/>
  <c r="U209" i="18" s="1"/>
  <c r="H84" i="15"/>
  <c r="F84" i="15"/>
  <c r="J84" i="15"/>
  <c r="I84" i="15"/>
  <c r="K84" i="15"/>
  <c r="L84" i="15"/>
  <c r="H78" i="15"/>
  <c r="L78" i="15"/>
  <c r="F78" i="15"/>
  <c r="I78" i="15"/>
  <c r="I70" i="15"/>
  <c r="L70" i="15"/>
  <c r="K70" i="15"/>
  <c r="J70" i="15"/>
  <c r="K63" i="15"/>
  <c r="F63" i="15"/>
  <c r="J63" i="15"/>
  <c r="I63" i="15"/>
  <c r="L63" i="15"/>
  <c r="K81" i="14"/>
  <c r="I40" i="19"/>
  <c r="I27" i="4"/>
  <c r="I81" i="14"/>
  <c r="F51" i="15"/>
  <c r="F38" i="15"/>
  <c r="F83" i="19"/>
  <c r="H39" i="19"/>
  <c r="J51" i="4"/>
  <c r="F48" i="19"/>
  <c r="I72" i="19"/>
  <c r="J40" i="19"/>
  <c r="J81" i="14"/>
  <c r="F75" i="19"/>
  <c r="H27" i="4"/>
  <c r="J74" i="14"/>
  <c r="H81" i="14"/>
  <c r="I40" i="14"/>
  <c r="P205" i="18"/>
  <c r="J27" i="4"/>
  <c r="G215" i="3"/>
  <c r="P215" i="3"/>
  <c r="M13" i="13"/>
  <c r="L13" i="13"/>
  <c r="J13" i="13"/>
  <c r="B15" i="13"/>
  <c r="G13" i="13"/>
  <c r="H13" i="13"/>
  <c r="F13" i="13"/>
  <c r="D13" i="13"/>
  <c r="E13" i="13"/>
  <c r="N13" i="13"/>
  <c r="C13" i="13"/>
  <c r="K13" i="13"/>
  <c r="O13" i="13"/>
  <c r="I13" i="13"/>
  <c r="P13" i="13"/>
  <c r="Q13" i="13"/>
  <c r="F13" i="19"/>
  <c r="M13" i="19"/>
  <c r="O13" i="19"/>
  <c r="I13" i="19"/>
  <c r="K13" i="19"/>
  <c r="P13" i="19"/>
  <c r="E13" i="19"/>
  <c r="L13" i="19"/>
  <c r="C13" i="19"/>
  <c r="G13" i="19"/>
  <c r="N13" i="19"/>
  <c r="Q13" i="19"/>
  <c r="J13" i="19"/>
  <c r="H13" i="19"/>
  <c r="D13" i="19"/>
  <c r="B15" i="19"/>
  <c r="J33" i="19"/>
  <c r="F33" i="19"/>
  <c r="J28" i="14"/>
  <c r="N13" i="15"/>
  <c r="F13" i="15"/>
  <c r="S129" i="18"/>
  <c r="U129" i="18" s="1"/>
  <c r="I26" i="19"/>
  <c r="S189" i="18"/>
  <c r="U189" i="18" s="1"/>
  <c r="E13" i="15"/>
  <c r="J45" i="14"/>
  <c r="H68" i="14"/>
  <c r="H67" i="15"/>
  <c r="I65" i="13"/>
  <c r="K25" i="13"/>
  <c r="I61" i="15"/>
  <c r="V115" i="18"/>
  <c r="L62" i="19"/>
  <c r="S55" i="18"/>
  <c r="U55" i="18" s="1"/>
  <c r="S170" i="18"/>
  <c r="U170" i="18" s="1"/>
  <c r="I40" i="15"/>
  <c r="F47" i="15"/>
  <c r="J27" i="15"/>
  <c r="F50" i="13"/>
  <c r="F39" i="14"/>
  <c r="L25" i="4"/>
  <c r="J50" i="14"/>
  <c r="H32" i="14"/>
  <c r="L63" i="14"/>
  <c r="F28" i="14"/>
  <c r="I57" i="13"/>
  <c r="J79" i="13"/>
  <c r="J38" i="13"/>
  <c r="F74" i="15"/>
  <c r="F35" i="15"/>
  <c r="H74" i="15"/>
  <c r="H35" i="15"/>
  <c r="F80" i="19"/>
  <c r="H80" i="19"/>
  <c r="F47" i="4"/>
  <c r="I42" i="4"/>
  <c r="F30" i="4"/>
  <c r="I25" i="4"/>
  <c r="Q13" i="15"/>
  <c r="J30" i="4"/>
  <c r="H62" i="19"/>
  <c r="L68" i="14"/>
  <c r="L80" i="14"/>
  <c r="F45" i="14"/>
  <c r="I25" i="13"/>
  <c r="I68" i="14"/>
  <c r="L54" i="15"/>
  <c r="F65" i="13"/>
  <c r="K61" i="15"/>
  <c r="V149" i="18"/>
  <c r="I30" i="4"/>
  <c r="K56" i="19"/>
  <c r="S208" i="18"/>
  <c r="U208" i="18" s="1"/>
  <c r="I35" i="15"/>
  <c r="J35" i="15"/>
  <c r="J54" i="15"/>
  <c r="L27" i="15"/>
  <c r="L45" i="14"/>
  <c r="I44" i="13"/>
  <c r="H39" i="14"/>
  <c r="L42" i="4"/>
  <c r="K50" i="14"/>
  <c r="H50" i="14"/>
  <c r="F73" i="19"/>
  <c r="J80" i="19"/>
  <c r="H25" i="19"/>
  <c r="H25" i="4"/>
  <c r="H34" i="4"/>
  <c r="K80" i="14"/>
  <c r="I33" i="19"/>
  <c r="H28" i="14"/>
  <c r="J56" i="19"/>
  <c r="F56" i="19"/>
  <c r="O13" i="15"/>
  <c r="I43" i="19"/>
  <c r="H30" i="4"/>
  <c r="F62" i="19"/>
  <c r="L39" i="14"/>
  <c r="H25" i="13"/>
  <c r="F68" i="14"/>
  <c r="H65" i="13"/>
  <c r="L25" i="13"/>
  <c r="F61" i="15"/>
  <c r="M13" i="15"/>
  <c r="L73" i="19"/>
  <c r="I67" i="15"/>
  <c r="P13" i="15"/>
  <c r="F54" i="15"/>
  <c r="I38" i="13"/>
  <c r="F27" i="15"/>
  <c r="K45" i="14"/>
  <c r="F63" i="14"/>
  <c r="F44" i="13"/>
  <c r="L50" i="13"/>
  <c r="I39" i="14"/>
  <c r="K42" i="4"/>
  <c r="F72" i="14"/>
  <c r="F26" i="14"/>
  <c r="K38" i="13"/>
  <c r="H48" i="19"/>
  <c r="J42" i="4"/>
  <c r="B15" i="15"/>
  <c r="J43" i="19"/>
  <c r="K62" i="19"/>
  <c r="J35" i="4"/>
  <c r="I62" i="19"/>
  <c r="K40" i="15"/>
  <c r="K54" i="15"/>
  <c r="S219" i="18"/>
  <c r="U219" i="18" s="1"/>
  <c r="V31" i="18"/>
  <c r="V179" i="18"/>
  <c r="J25" i="4"/>
  <c r="K73" i="19"/>
  <c r="L33" i="19"/>
  <c r="J67" i="15"/>
  <c r="F38" i="13"/>
  <c r="K44" i="13"/>
  <c r="H27" i="15"/>
  <c r="J63" i="14"/>
  <c r="H44" i="13"/>
  <c r="J80" i="14"/>
  <c r="H38" i="13"/>
  <c r="I73" i="13"/>
  <c r="F69" i="19"/>
  <c r="F43" i="19"/>
  <c r="I81" i="19"/>
  <c r="J73" i="19"/>
  <c r="H71" i="19"/>
  <c r="L28" i="14"/>
  <c r="F80" i="14"/>
  <c r="K13" i="15"/>
  <c r="S138" i="18"/>
  <c r="U138" i="18" s="1"/>
  <c r="H43" i="19"/>
  <c r="H35" i="4"/>
  <c r="L67" i="15"/>
  <c r="K47" i="15"/>
  <c r="I79" i="13"/>
  <c r="V215" i="18"/>
  <c r="F25" i="4"/>
  <c r="L26" i="19"/>
  <c r="K80" i="19"/>
  <c r="L43" i="19"/>
  <c r="K33" i="19"/>
  <c r="H61" i="15"/>
  <c r="L74" i="15"/>
  <c r="L44" i="13"/>
  <c r="H63" i="14"/>
  <c r="J50" i="13"/>
  <c r="L30" i="4"/>
  <c r="K28" i="14"/>
  <c r="I32" i="14"/>
  <c r="H47" i="13"/>
  <c r="F64" i="19"/>
  <c r="J39" i="19"/>
  <c r="H47" i="4"/>
  <c r="I31" i="4"/>
  <c r="F38" i="4"/>
  <c r="H13" i="15"/>
  <c r="D13" i="15"/>
  <c r="L47" i="15"/>
  <c r="F79" i="13"/>
  <c r="J47" i="15"/>
  <c r="C13" i="15"/>
  <c r="K26" i="19"/>
  <c r="L80" i="19"/>
  <c r="H40" i="15"/>
  <c r="I74" i="15"/>
  <c r="K35" i="15"/>
  <c r="K74" i="15"/>
  <c r="I63" i="14"/>
  <c r="H50" i="13"/>
  <c r="K35" i="4"/>
  <c r="K47" i="4"/>
  <c r="I73" i="19"/>
  <c r="I39" i="19"/>
  <c r="J69" i="19"/>
  <c r="H42" i="4"/>
  <c r="F43" i="4"/>
  <c r="I56" i="19"/>
  <c r="J13" i="15"/>
  <c r="F26" i="19"/>
  <c r="L79" i="13"/>
  <c r="L35" i="4"/>
  <c r="L47" i="4"/>
  <c r="I80" i="14"/>
  <c r="K79" i="13"/>
  <c r="K57" i="13"/>
  <c r="J57" i="13"/>
  <c r="H57" i="13"/>
  <c r="K212" i="3"/>
  <c r="E54" i="17"/>
  <c r="E94" i="16"/>
  <c r="F92" i="3"/>
  <c r="G92" i="3" s="1"/>
  <c r="I92" i="3" s="1"/>
  <c r="F56" i="3"/>
  <c r="G56" i="3" s="1"/>
  <c r="H56" i="3" s="1"/>
  <c r="E46" i="16"/>
  <c r="E97" i="3"/>
  <c r="E139" i="3"/>
  <c r="F28" i="3"/>
  <c r="E37" i="16"/>
  <c r="E129" i="17"/>
  <c r="F71" i="3"/>
  <c r="G71" i="3" s="1"/>
  <c r="J71" i="3" s="1"/>
  <c r="E74" i="16"/>
  <c r="E165" i="16"/>
  <c r="F157" i="3"/>
  <c r="F142" i="3"/>
  <c r="G142" i="3" s="1"/>
  <c r="J142" i="3" s="1"/>
  <c r="E132" i="16"/>
  <c r="F171" i="3"/>
  <c r="G171" i="3" s="1"/>
  <c r="E115" i="17"/>
  <c r="E153" i="16"/>
  <c r="E74" i="3"/>
  <c r="E80" i="3"/>
  <c r="E23" i="3"/>
  <c r="E32" i="16" s="1"/>
  <c r="E141" i="3"/>
  <c r="F174" i="3"/>
  <c r="G174" i="3" s="1"/>
  <c r="E155" i="16"/>
  <c r="E115" i="16"/>
  <c r="E114" i="16"/>
  <c r="E73" i="17"/>
  <c r="F112" i="3"/>
  <c r="G112" i="3" s="1"/>
  <c r="J112" i="3" s="1"/>
  <c r="E19" i="17"/>
  <c r="E23" i="16"/>
  <c r="F47" i="3"/>
  <c r="G47" i="3" s="1"/>
  <c r="J47" i="3" s="1"/>
  <c r="E102" i="17"/>
  <c r="F154" i="3"/>
  <c r="G154" i="3" s="1"/>
  <c r="E142" i="16"/>
  <c r="E107" i="3"/>
  <c r="E116" i="3"/>
  <c r="E106" i="16"/>
  <c r="E65" i="17"/>
  <c r="F104" i="3"/>
  <c r="G104" i="3" s="1"/>
  <c r="J104" i="3" s="1"/>
  <c r="F132" i="3"/>
  <c r="G132" i="3" s="1"/>
  <c r="I132" i="3" s="1"/>
  <c r="E128" i="16"/>
  <c r="E87" i="17"/>
  <c r="E206" i="3"/>
  <c r="F206" i="3" s="1"/>
  <c r="G206" i="3" s="1"/>
  <c r="E122" i="3"/>
  <c r="E129" i="3"/>
  <c r="F129" i="3" s="1"/>
  <c r="G129" i="3" s="1"/>
  <c r="J129" i="3" s="1"/>
  <c r="E140" i="3"/>
  <c r="E31" i="3"/>
  <c r="E42" i="3"/>
  <c r="E117" i="3"/>
  <c r="E49" i="3"/>
  <c r="E54" i="3"/>
  <c r="F54" i="3" s="1"/>
  <c r="G54" i="3" s="1"/>
  <c r="J54" i="3" s="1"/>
  <c r="E93" i="3"/>
  <c r="E113" i="3"/>
  <c r="E25" i="3"/>
  <c r="E30" i="3"/>
  <c r="E36" i="3"/>
  <c r="E138" i="3"/>
  <c r="E76" i="3"/>
  <c r="E73" i="3"/>
  <c r="E63" i="3"/>
  <c r="E160" i="3"/>
  <c r="E151" i="3"/>
  <c r="E198" i="3"/>
  <c r="F198" i="3" s="1"/>
  <c r="E193" i="3"/>
  <c r="F193" i="3" s="1"/>
  <c r="G193" i="3" s="1"/>
  <c r="E173" i="3"/>
  <c r="E155" i="3"/>
  <c r="E188" i="3"/>
  <c r="F188" i="3" s="1"/>
  <c r="G188" i="3" s="1"/>
  <c r="K188" i="3" s="1"/>
  <c r="E124" i="3"/>
  <c r="E130" i="3"/>
  <c r="E35" i="3"/>
  <c r="E46" i="3"/>
  <c r="F46" i="3" s="1"/>
  <c r="G46" i="3" s="1"/>
  <c r="H46" i="3" s="1"/>
  <c r="E95" i="3"/>
  <c r="E119" i="3"/>
  <c r="E50" i="3"/>
  <c r="E88" i="3"/>
  <c r="F88" i="3" s="1"/>
  <c r="G88" i="3" s="1"/>
  <c r="I88" i="3" s="1"/>
  <c r="E98" i="3"/>
  <c r="E101" i="3"/>
  <c r="E105" i="3"/>
  <c r="E108" i="3"/>
  <c r="E44" i="3"/>
  <c r="E85" i="3"/>
  <c r="E82" i="3"/>
  <c r="E46" i="17" s="1"/>
  <c r="E79" i="3"/>
  <c r="E43" i="17" s="1"/>
  <c r="E66" i="3"/>
  <c r="E60" i="3"/>
  <c r="E152" i="3"/>
  <c r="E192" i="3"/>
  <c r="F192" i="3" s="1"/>
  <c r="G192" i="3" s="1"/>
  <c r="K192" i="3" s="1"/>
  <c r="E189" i="3"/>
  <c r="F189" i="3" s="1"/>
  <c r="E175" i="3"/>
  <c r="E185" i="3"/>
  <c r="F185" i="3" s="1"/>
  <c r="P185" i="3" s="1"/>
  <c r="E148" i="3"/>
  <c r="F148" i="3" s="1"/>
  <c r="E165" i="3"/>
  <c r="E111" i="17" s="1"/>
  <c r="E156" i="3"/>
  <c r="E158" i="17" s="1"/>
  <c r="E153" i="3"/>
  <c r="E123" i="3"/>
  <c r="F123" i="3" s="1"/>
  <c r="E137" i="3"/>
  <c r="E131" i="3"/>
  <c r="E145" i="3"/>
  <c r="E37" i="3"/>
  <c r="E48" i="3"/>
  <c r="E102" i="3"/>
  <c r="E118" i="3"/>
  <c r="E57" i="3"/>
  <c r="E94" i="3"/>
  <c r="E110" i="3"/>
  <c r="E26" i="3"/>
  <c r="E43" i="3"/>
  <c r="E143" i="3"/>
  <c r="E69" i="3"/>
  <c r="B10" i="14"/>
  <c r="E195" i="3"/>
  <c r="F195" i="3" s="1"/>
  <c r="G195" i="3" s="1"/>
  <c r="E184" i="3"/>
  <c r="F184" i="3" s="1"/>
  <c r="E181" i="3"/>
  <c r="E177" i="3"/>
  <c r="F177" i="3" s="1"/>
  <c r="P177" i="3" s="1"/>
  <c r="E205" i="3"/>
  <c r="F205" i="3" s="1"/>
  <c r="E203" i="3"/>
  <c r="F203" i="3" s="1"/>
  <c r="E168" i="3"/>
  <c r="F168" i="3" s="1"/>
  <c r="E147" i="3"/>
  <c r="E134" i="3"/>
  <c r="E125" i="3"/>
  <c r="E55" i="3"/>
  <c r="E109" i="3"/>
  <c r="E51" i="3"/>
  <c r="E89" i="3"/>
  <c r="E106" i="3"/>
  <c r="E22" i="3"/>
  <c r="E32" i="3"/>
  <c r="E78" i="3"/>
  <c r="E72" i="3"/>
  <c r="E62" i="3"/>
  <c r="B10" i="13"/>
  <c r="E187" i="3"/>
  <c r="F187" i="3" s="1"/>
  <c r="G187" i="3" s="1"/>
  <c r="E176" i="3"/>
  <c r="E200" i="3"/>
  <c r="F200" i="3" s="1"/>
  <c r="G200" i="3" s="1"/>
  <c r="E191" i="3"/>
  <c r="F191" i="3" s="1"/>
  <c r="E202" i="3"/>
  <c r="F202" i="3" s="1"/>
  <c r="E182" i="3"/>
  <c r="E163" i="3"/>
  <c r="E207" i="3"/>
  <c r="F207" i="3" s="1"/>
  <c r="G207" i="3" s="1"/>
  <c r="B10" i="4"/>
  <c r="E136" i="3"/>
  <c r="E126" i="3"/>
  <c r="E82" i="17" s="1"/>
  <c r="E133" i="3"/>
  <c r="E120" i="3"/>
  <c r="E38" i="3"/>
  <c r="E59" i="3"/>
  <c r="E45" i="3"/>
  <c r="E64" i="3"/>
  <c r="E96" i="3"/>
  <c r="E99" i="3"/>
  <c r="E103" i="3"/>
  <c r="E111" i="3"/>
  <c r="E27" i="3"/>
  <c r="E33" i="3"/>
  <c r="E81" i="3"/>
  <c r="E75" i="3"/>
  <c r="E65" i="3"/>
  <c r="F65" i="3" s="1"/>
  <c r="E179" i="3"/>
  <c r="E183" i="3"/>
  <c r="E197" i="3"/>
  <c r="F197" i="3" s="1"/>
  <c r="G197" i="3" s="1"/>
  <c r="K197" i="3" s="1"/>
  <c r="E196" i="3"/>
  <c r="F196" i="3" s="1"/>
  <c r="E199" i="3"/>
  <c r="F199" i="3" s="1"/>
  <c r="G199" i="3" s="1"/>
  <c r="K199" i="3" s="1"/>
  <c r="E180" i="3"/>
  <c r="E169" i="3"/>
  <c r="E146" i="3"/>
  <c r="B10" i="19"/>
  <c r="E127" i="3"/>
  <c r="E39" i="3"/>
  <c r="E18" i="16" s="1"/>
  <c r="E21" i="3"/>
  <c r="E114" i="3"/>
  <c r="E52" i="3"/>
  <c r="E91" i="3"/>
  <c r="E34" i="3"/>
  <c r="E40" i="3"/>
  <c r="E84" i="3"/>
  <c r="E68" i="3"/>
  <c r="E71" i="16" s="1"/>
  <c r="E58" i="3"/>
  <c r="E167" i="3"/>
  <c r="F167" i="3" s="1"/>
  <c r="P167" i="3" s="1"/>
  <c r="E166" i="3"/>
  <c r="E194" i="3"/>
  <c r="F194" i="3" s="1"/>
  <c r="G194" i="3" s="1"/>
  <c r="K194" i="3" s="1"/>
  <c r="E161" i="3"/>
  <c r="E162" i="3"/>
  <c r="E108" i="17" s="1"/>
  <c r="E164" i="3"/>
  <c r="E201" i="3"/>
  <c r="F201" i="3" s="1"/>
  <c r="P201" i="3" s="1"/>
  <c r="E172" i="3"/>
  <c r="F172" i="3" s="1"/>
  <c r="E128" i="3"/>
  <c r="E144" i="3"/>
  <c r="E133" i="16" s="1"/>
  <c r="E115" i="3"/>
  <c r="F115" i="3" s="1"/>
  <c r="E90" i="3"/>
  <c r="E53" i="3"/>
  <c r="E87" i="3"/>
  <c r="E100" i="3"/>
  <c r="E24" i="3"/>
  <c r="E29" i="3"/>
  <c r="E130" i="17" s="1"/>
  <c r="E86" i="3"/>
  <c r="E83" i="3"/>
  <c r="E70" i="3"/>
  <c r="E67" i="3"/>
  <c r="E61" i="3"/>
  <c r="E159" i="3"/>
  <c r="E150" i="3"/>
  <c r="E178" i="3"/>
  <c r="E170" i="3"/>
  <c r="E149" i="3"/>
  <c r="E190" i="3"/>
  <c r="F190" i="3" s="1"/>
  <c r="E121" i="3"/>
  <c r="E135" i="3"/>
  <c r="Z14" i="3"/>
  <c r="P174" i="3"/>
  <c r="S174" i="3" s="1"/>
  <c r="U174" i="3" s="1"/>
  <c r="P192" i="3"/>
  <c r="S192" i="3" s="1"/>
  <c r="U192" i="3" s="1"/>
  <c r="Z17" i="3"/>
  <c r="P197" i="3"/>
  <c r="P54" i="3"/>
  <c r="V54" i="3" s="1"/>
  <c r="Z3" i="3"/>
  <c r="P212" i="3"/>
  <c r="S212" i="3" s="1"/>
  <c r="U212" i="3" s="1"/>
  <c r="E41" i="17"/>
  <c r="E80" i="16"/>
  <c r="F77" i="3"/>
  <c r="E19" i="16"/>
  <c r="F41" i="3"/>
  <c r="G41" i="3" s="1"/>
  <c r="H41" i="3" s="1"/>
  <c r="E15" i="17"/>
  <c r="P206" i="3"/>
  <c r="S206" i="3" s="1"/>
  <c r="U206" i="3" s="1"/>
  <c r="F17" i="3"/>
  <c r="E161" i="17"/>
  <c r="E57" i="16"/>
  <c r="P193" i="3"/>
  <c r="G184" i="3"/>
  <c r="P184" i="3"/>
  <c r="P195" i="3"/>
  <c r="E40" i="16"/>
  <c r="E132" i="17"/>
  <c r="F32" i="3"/>
  <c r="E56" i="16"/>
  <c r="P189" i="3"/>
  <c r="S189" i="3" s="1"/>
  <c r="U189" i="3" s="1"/>
  <c r="G189" i="3"/>
  <c r="K189" i="3" s="1"/>
  <c r="F144" i="3"/>
  <c r="G144" i="3" s="1"/>
  <c r="J144" i="3" s="1"/>
  <c r="E149" i="16"/>
  <c r="G205" i="3"/>
  <c r="P205" i="3"/>
  <c r="P198" i="3"/>
  <c r="G198" i="3"/>
  <c r="F79" i="3"/>
  <c r="E82" i="16"/>
  <c r="F82" i="3"/>
  <c r="G196" i="3"/>
  <c r="P196" i="3"/>
  <c r="E137" i="16"/>
  <c r="E97" i="17"/>
  <c r="G186" i="3"/>
  <c r="K186" i="3" s="1"/>
  <c r="P186" i="3"/>
  <c r="S56" i="3"/>
  <c r="U56" i="3" s="1"/>
  <c r="P204" i="3"/>
  <c r="G204" i="3"/>
  <c r="P171" i="3"/>
  <c r="E104" i="17"/>
  <c r="F158" i="3"/>
  <c r="P187" i="3"/>
  <c r="E68" i="16"/>
  <c r="K200" i="3"/>
  <c r="G191" i="3"/>
  <c r="P191" i="3"/>
  <c r="E124" i="17"/>
  <c r="E78" i="17"/>
  <c r="K206" i="3"/>
  <c r="C15" i="6"/>
  <c r="C18" i="6" s="1"/>
  <c r="C15" i="12"/>
  <c r="C18" i="12" s="1"/>
  <c r="C16" i="18"/>
  <c r="D18" i="18" s="1"/>
  <c r="C16" i="6"/>
  <c r="D18" i="6" s="1"/>
  <c r="C16" i="12"/>
  <c r="D18" i="12" s="1"/>
  <c r="O198" i="18"/>
  <c r="O161" i="18"/>
  <c r="O165" i="18"/>
  <c r="O135" i="18"/>
  <c r="O122" i="18"/>
  <c r="O189" i="18"/>
  <c r="O126" i="18"/>
  <c r="O181" i="18"/>
  <c r="O149" i="18"/>
  <c r="O204" i="18"/>
  <c r="O200" i="18"/>
  <c r="O213" i="18"/>
  <c r="O153" i="18"/>
  <c r="C15" i="18"/>
  <c r="O147" i="18"/>
  <c r="O176" i="18"/>
  <c r="O154" i="18"/>
  <c r="O184" i="18"/>
  <c r="O129" i="18"/>
  <c r="O123" i="18"/>
  <c r="O173" i="18"/>
  <c r="O139" i="18"/>
  <c r="O145" i="18"/>
  <c r="O182" i="18"/>
  <c r="O183" i="18"/>
  <c r="O152" i="18"/>
  <c r="O166" i="18"/>
  <c r="O157" i="18"/>
  <c r="O138" i="18"/>
  <c r="O146" i="18"/>
  <c r="O177" i="18"/>
  <c r="O209" i="18"/>
  <c r="O137" i="18"/>
  <c r="O219" i="18"/>
  <c r="O208" i="18"/>
  <c r="O205" i="18"/>
  <c r="O131" i="18"/>
  <c r="O160" i="18"/>
  <c r="O132" i="18"/>
  <c r="O185" i="18"/>
  <c r="O201" i="18"/>
  <c r="O130" i="18"/>
  <c r="O156" i="18"/>
  <c r="O179" i="18"/>
  <c r="O217" i="18"/>
  <c r="O218" i="18"/>
  <c r="O144" i="18"/>
  <c r="O193" i="18"/>
  <c r="O180" i="18"/>
  <c r="O197" i="18"/>
  <c r="O192" i="18"/>
  <c r="O188" i="18"/>
  <c r="O158" i="18"/>
  <c r="O175" i="18"/>
  <c r="O150" i="18"/>
  <c r="O210" i="18"/>
  <c r="O148" i="18"/>
  <c r="O125" i="18"/>
  <c r="O211" i="18"/>
  <c r="O186" i="18"/>
  <c r="O191" i="18"/>
  <c r="O124" i="18"/>
  <c r="O143" i="18"/>
  <c r="O128" i="18"/>
  <c r="O178" i="18"/>
  <c r="O194" i="18"/>
  <c r="O170" i="18"/>
  <c r="O169" i="18"/>
  <c r="O127" i="18"/>
  <c r="O151" i="18"/>
  <c r="O140" i="18"/>
  <c r="O214" i="18"/>
  <c r="O196" i="18"/>
  <c r="O164" i="18"/>
  <c r="O190" i="18"/>
  <c r="O199" i="18"/>
  <c r="O155" i="18"/>
  <c r="O171" i="18"/>
  <c r="O216" i="18"/>
  <c r="O163" i="18"/>
  <c r="O212" i="18"/>
  <c r="O121" i="18"/>
  <c r="O206" i="18"/>
  <c r="O136" i="18"/>
  <c r="O215" i="18"/>
  <c r="O207" i="18"/>
  <c r="O168" i="18"/>
  <c r="O162" i="18"/>
  <c r="O195" i="18"/>
  <c r="O187" i="18"/>
  <c r="O142" i="18"/>
  <c r="O167" i="18"/>
  <c r="O202" i="18"/>
  <c r="O134" i="18"/>
  <c r="O141" i="18"/>
  <c r="O133" i="18"/>
  <c r="O203" i="18"/>
  <c r="O159" i="18"/>
  <c r="O174" i="18"/>
  <c r="O172" i="18"/>
  <c r="V137" i="18"/>
  <c r="V136" i="18"/>
  <c r="V145" i="18"/>
  <c r="S207" i="18"/>
  <c r="U207" i="18" s="1"/>
  <c r="V207" i="18"/>
  <c r="V94" i="18"/>
  <c r="V46" i="18"/>
  <c r="S46" i="18"/>
  <c r="U46" i="18" s="1"/>
  <c r="S155" i="18"/>
  <c r="U155" i="18" s="1"/>
  <c r="V155" i="18"/>
  <c r="V183" i="18"/>
  <c r="S121" i="18"/>
  <c r="U121" i="18" s="1"/>
  <c r="V121" i="18"/>
  <c r="V176" i="18"/>
  <c r="S176" i="18"/>
  <c r="U176" i="18" s="1"/>
  <c r="S144" i="18"/>
  <c r="U144" i="18" s="1"/>
  <c r="V144" i="18"/>
  <c r="S58" i="18"/>
  <c r="U58" i="18" s="1"/>
  <c r="F61" i="13"/>
  <c r="J61" i="13"/>
  <c r="K61" i="13"/>
  <c r="L61" i="13"/>
  <c r="H61" i="13"/>
  <c r="I61" i="13"/>
  <c r="K82" i="15"/>
  <c r="L82" i="15"/>
  <c r="F82" i="15"/>
  <c r="H82" i="15"/>
  <c r="I82" i="15"/>
  <c r="H31" i="15"/>
  <c r="J31" i="15"/>
  <c r="F31" i="15"/>
  <c r="I31" i="15"/>
  <c r="K31" i="15"/>
  <c r="L31" i="15"/>
  <c r="V174" i="18"/>
  <c r="S174" i="18"/>
  <c r="U174" i="18" s="1"/>
  <c r="I29" i="14"/>
  <c r="F29" i="14"/>
  <c r="J29" i="14"/>
  <c r="H29" i="14"/>
  <c r="K29" i="14"/>
  <c r="I24" i="14"/>
  <c r="J24" i="14"/>
  <c r="L24" i="14"/>
  <c r="H24" i="14"/>
  <c r="K24" i="14"/>
  <c r="F83" i="13"/>
  <c r="H83" i="13"/>
  <c r="J83" i="13"/>
  <c r="I83" i="13"/>
  <c r="F35" i="13"/>
  <c r="J35" i="13"/>
  <c r="H35" i="13"/>
  <c r="L35" i="13"/>
  <c r="K35" i="13"/>
  <c r="I35" i="13"/>
  <c r="P132" i="3"/>
  <c r="Z4" i="3"/>
  <c r="Z12" i="3"/>
  <c r="Z18" i="3"/>
  <c r="Z5" i="3"/>
  <c r="Z13" i="3"/>
  <c r="Z19" i="3"/>
  <c r="Z6" i="3"/>
  <c r="Z15" i="3"/>
  <c r="Z20" i="3"/>
  <c r="Z7" i="3"/>
  <c r="P47" i="3"/>
  <c r="Z8" i="3"/>
  <c r="Z138" i="3"/>
  <c r="Z9" i="3"/>
  <c r="Z16" i="3"/>
  <c r="P112" i="3"/>
  <c r="P46" i="3"/>
  <c r="Z2" i="3"/>
  <c r="Z10" i="3"/>
  <c r="V157" i="18"/>
  <c r="S54" i="18"/>
  <c r="U54" i="18" s="1"/>
  <c r="F67" i="19"/>
  <c r="I67" i="19"/>
  <c r="H31" i="19"/>
  <c r="F31" i="19"/>
  <c r="J31" i="19"/>
  <c r="I31" i="19"/>
  <c r="K24" i="4"/>
  <c r="L24" i="4"/>
  <c r="S172" i="18"/>
  <c r="U172" i="18" s="1"/>
  <c r="F34" i="14"/>
  <c r="K34" i="14"/>
  <c r="H34" i="14"/>
  <c r="L34" i="14"/>
  <c r="I34" i="14"/>
  <c r="J34" i="14"/>
  <c r="F39" i="13"/>
  <c r="J39" i="13"/>
  <c r="K39" i="13"/>
  <c r="H53" i="19"/>
  <c r="F53" i="19"/>
  <c r="K53" i="19"/>
  <c r="J53" i="19"/>
  <c r="I53" i="19"/>
  <c r="I39" i="4"/>
  <c r="L39" i="4"/>
  <c r="F39" i="4"/>
  <c r="K39" i="4"/>
  <c r="J40" i="15"/>
  <c r="F40" i="15"/>
  <c r="K35" i="19"/>
  <c r="F35" i="19"/>
  <c r="S133" i="18"/>
  <c r="U133" i="18" s="1"/>
  <c r="F49" i="13"/>
  <c r="H49" i="13"/>
  <c r="H26" i="15"/>
  <c r="F26" i="15"/>
  <c r="H21" i="19"/>
  <c r="J21" i="19"/>
  <c r="I21" i="19"/>
  <c r="F21" i="19"/>
  <c r="H63" i="19"/>
  <c r="J63" i="19"/>
  <c r="F63" i="19"/>
  <c r="I63" i="19"/>
  <c r="H44" i="19"/>
  <c r="K44" i="19"/>
  <c r="P22" i="18"/>
  <c r="I71" i="19"/>
  <c r="I32" i="19"/>
  <c r="J32" i="19"/>
  <c r="H43" i="4"/>
  <c r="P182" i="18"/>
  <c r="F71" i="19"/>
  <c r="I47" i="4"/>
  <c r="F40" i="14"/>
  <c r="F53" i="15"/>
  <c r="I48" i="19"/>
  <c r="I25" i="19"/>
  <c r="I43" i="4"/>
  <c r="P154" i="18"/>
  <c r="I64" i="19"/>
  <c r="I45" i="19"/>
  <c r="J45" i="19"/>
  <c r="H77" i="19"/>
  <c r="H45" i="19"/>
  <c r="I35" i="4"/>
  <c r="K18" i="14"/>
  <c r="I18" i="13"/>
  <c r="K18" i="19"/>
  <c r="G18" i="19"/>
  <c r="F18" i="13"/>
  <c r="L18" i="14"/>
  <c r="H18" i="19"/>
  <c r="F18" i="15"/>
  <c r="I18" i="15"/>
  <c r="J18" i="13"/>
  <c r="L18" i="13"/>
  <c r="E18" i="13"/>
  <c r="H18" i="15"/>
  <c r="D18" i="15"/>
  <c r="K18" i="15"/>
  <c r="J18" i="14"/>
  <c r="K18" i="4"/>
  <c r="J18" i="4"/>
  <c r="I18" i="14"/>
  <c r="G18" i="4"/>
  <c r="L18" i="4"/>
  <c r="F18" i="14"/>
  <c r="J18" i="19"/>
  <c r="C18" i="19"/>
  <c r="H18" i="14"/>
  <c r="F18" i="4"/>
  <c r="G18" i="13"/>
  <c r="H18" i="13"/>
  <c r="E18" i="4"/>
  <c r="F18" i="19"/>
  <c r="E18" i="15"/>
  <c r="I18" i="4"/>
  <c r="C18" i="13"/>
  <c r="K18" i="13"/>
  <c r="L18" i="15"/>
  <c r="D18" i="19"/>
  <c r="H18" i="4"/>
  <c r="I18" i="19"/>
  <c r="E18" i="19"/>
  <c r="L18" i="19"/>
  <c r="C18" i="15"/>
  <c r="D18" i="13"/>
  <c r="J18" i="15"/>
  <c r="V213" i="18" l="1"/>
  <c r="S90" i="18"/>
  <c r="U90" i="18" s="1"/>
  <c r="V127" i="18"/>
  <c r="E14" i="6"/>
  <c r="S39" i="18"/>
  <c r="U39" i="18" s="1"/>
  <c r="F23" i="3"/>
  <c r="E29" i="17"/>
  <c r="P200" i="3"/>
  <c r="S200" i="3" s="1"/>
  <c r="U200" i="3" s="1"/>
  <c r="S209" i="3"/>
  <c r="U209" i="3" s="1"/>
  <c r="P92" i="3"/>
  <c r="E123" i="16"/>
  <c r="S210" i="3"/>
  <c r="U210" i="3" s="1"/>
  <c r="P129" i="3"/>
  <c r="S213" i="3"/>
  <c r="U213" i="3" s="1"/>
  <c r="P71" i="3"/>
  <c r="P41" i="3"/>
  <c r="S41" i="3" s="1"/>
  <c r="U41" i="3" s="1"/>
  <c r="G177" i="3"/>
  <c r="P142" i="3"/>
  <c r="S142" i="3" s="1"/>
  <c r="U142" i="3" s="1"/>
  <c r="S200" i="18"/>
  <c r="U200" i="18" s="1"/>
  <c r="S178" i="18"/>
  <c r="U178" i="18" s="1"/>
  <c r="S180" i="18"/>
  <c r="U180" i="18" s="1"/>
  <c r="V72" i="18"/>
  <c r="S111" i="18"/>
  <c r="U111" i="18" s="1"/>
  <c r="V185" i="18"/>
  <c r="V168" i="18"/>
  <c r="S34" i="18"/>
  <c r="U34" i="18" s="1"/>
  <c r="V131" i="18"/>
  <c r="S141" i="18"/>
  <c r="U141" i="18" s="1"/>
  <c r="V95" i="18"/>
  <c r="V160" i="18"/>
  <c r="S205" i="3"/>
  <c r="U205" i="3" s="1"/>
  <c r="F156" i="3"/>
  <c r="G167" i="3"/>
  <c r="P154" i="3"/>
  <c r="S154" i="3" s="1"/>
  <c r="U154" i="3" s="1"/>
  <c r="F68" i="3"/>
  <c r="P199" i="3"/>
  <c r="V199" i="3" s="1"/>
  <c r="S187" i="3"/>
  <c r="U187" i="3" s="1"/>
  <c r="E163" i="16"/>
  <c r="S215" i="3"/>
  <c r="U215" i="3" s="1"/>
  <c r="F29" i="3"/>
  <c r="V211" i="3"/>
  <c r="V209" i="3"/>
  <c r="K209" i="3"/>
  <c r="V214" i="3"/>
  <c r="K214" i="3"/>
  <c r="S214" i="3"/>
  <c r="U214" i="3" s="1"/>
  <c r="S208" i="3"/>
  <c r="U208" i="3" s="1"/>
  <c r="K210" i="3"/>
  <c r="V210" i="3"/>
  <c r="V208" i="3"/>
  <c r="K208" i="3"/>
  <c r="V213" i="3"/>
  <c r="K213" i="3"/>
  <c r="S60" i="18"/>
  <c r="U60" i="18" s="1"/>
  <c r="V60" i="18"/>
  <c r="V214" i="18"/>
  <c r="S214" i="18"/>
  <c r="U214" i="18" s="1"/>
  <c r="S164" i="18"/>
  <c r="U164" i="18" s="1"/>
  <c r="V164" i="18"/>
  <c r="S96" i="18"/>
  <c r="U96" i="18" s="1"/>
  <c r="V96" i="18"/>
  <c r="S201" i="18"/>
  <c r="U201" i="18" s="1"/>
  <c r="V201" i="18"/>
  <c r="V173" i="18"/>
  <c r="S173" i="18"/>
  <c r="U173" i="18" s="1"/>
  <c r="S106" i="18"/>
  <c r="U106" i="18" s="1"/>
  <c r="V106" i="18"/>
  <c r="V105" i="18"/>
  <c r="S105" i="18"/>
  <c r="U105" i="18" s="1"/>
  <c r="S123" i="18"/>
  <c r="U123" i="18" s="1"/>
  <c r="V123" i="18"/>
  <c r="S44" i="18"/>
  <c r="U44" i="18" s="1"/>
  <c r="V44" i="18"/>
  <c r="S42" i="18"/>
  <c r="U42" i="18" s="1"/>
  <c r="V42" i="18"/>
  <c r="S163" i="18"/>
  <c r="U163" i="18" s="1"/>
  <c r="V163" i="18"/>
  <c r="S104" i="18"/>
  <c r="U104" i="18" s="1"/>
  <c r="V104" i="18"/>
  <c r="S45" i="18"/>
  <c r="U45" i="18" s="1"/>
  <c r="V45" i="18"/>
  <c r="V212" i="18"/>
  <c r="S212" i="18"/>
  <c r="U212" i="18" s="1"/>
  <c r="S43" i="18"/>
  <c r="U43" i="18" s="1"/>
  <c r="V43" i="18"/>
  <c r="V49" i="18"/>
  <c r="S49" i="18"/>
  <c r="U49" i="18" s="1"/>
  <c r="V148" i="18"/>
  <c r="S148" i="18"/>
  <c r="U148" i="18" s="1"/>
  <c r="V93" i="18"/>
  <c r="S93" i="18"/>
  <c r="U93" i="18" s="1"/>
  <c r="V88" i="18"/>
  <c r="S88" i="18"/>
  <c r="U88" i="18" s="1"/>
  <c r="S153" i="18"/>
  <c r="U153" i="18" s="1"/>
  <c r="V153" i="18"/>
  <c r="S192" i="18"/>
  <c r="U192" i="18" s="1"/>
  <c r="V192" i="18"/>
  <c r="S124" i="18"/>
  <c r="U124" i="18" s="1"/>
  <c r="V124" i="18"/>
  <c r="S152" i="18"/>
  <c r="U152" i="18" s="1"/>
  <c r="V152" i="18"/>
  <c r="S161" i="18"/>
  <c r="U161" i="18" s="1"/>
  <c r="V161" i="18"/>
  <c r="S217" i="18"/>
  <c r="U217" i="18" s="1"/>
  <c r="V217" i="18"/>
  <c r="V112" i="18"/>
  <c r="S112" i="18"/>
  <c r="U112" i="18" s="1"/>
  <c r="S211" i="18"/>
  <c r="U211" i="18" s="1"/>
  <c r="V211" i="18"/>
  <c r="V156" i="18"/>
  <c r="S156" i="18"/>
  <c r="U156" i="18" s="1"/>
  <c r="S92" i="18"/>
  <c r="U92" i="18" s="1"/>
  <c r="V92" i="18"/>
  <c r="S181" i="18"/>
  <c r="U181" i="18" s="1"/>
  <c r="V181" i="18"/>
  <c r="S204" i="18"/>
  <c r="U204" i="18" s="1"/>
  <c r="V204" i="18"/>
  <c r="V120" i="18"/>
  <c r="S120" i="18"/>
  <c r="U120" i="18" s="1"/>
  <c r="S91" i="18"/>
  <c r="U91" i="18" s="1"/>
  <c r="V91" i="18"/>
  <c r="S194" i="18"/>
  <c r="U194" i="18" s="1"/>
  <c r="V194" i="18"/>
  <c r="S167" i="18"/>
  <c r="U167" i="18" s="1"/>
  <c r="V167" i="18"/>
  <c r="S126" i="18"/>
  <c r="U126" i="18" s="1"/>
  <c r="V126" i="18"/>
  <c r="V166" i="18"/>
  <c r="S166" i="18"/>
  <c r="U166" i="18" s="1"/>
  <c r="S218" i="18"/>
  <c r="U218" i="18" s="1"/>
  <c r="V218" i="18"/>
  <c r="V125" i="18"/>
  <c r="S125" i="18"/>
  <c r="U125" i="18" s="1"/>
  <c r="S102" i="18"/>
  <c r="U102" i="18" s="1"/>
  <c r="V102" i="18"/>
  <c r="V130" i="18"/>
  <c r="S130" i="18"/>
  <c r="U130" i="18" s="1"/>
  <c r="V65" i="18"/>
  <c r="S65" i="18"/>
  <c r="U65" i="18" s="1"/>
  <c r="V191" i="18"/>
  <c r="S191" i="18"/>
  <c r="U191" i="18" s="1"/>
  <c r="S52" i="18"/>
  <c r="U52" i="18" s="1"/>
  <c r="V52" i="18"/>
  <c r="S159" i="18"/>
  <c r="U159" i="18" s="1"/>
  <c r="V159" i="18"/>
  <c r="V195" i="18"/>
  <c r="S195" i="18"/>
  <c r="U195" i="18" s="1"/>
  <c r="V53" i="18"/>
  <c r="S53" i="18"/>
  <c r="U53" i="18" s="1"/>
  <c r="V142" i="18"/>
  <c r="S142" i="18"/>
  <c r="U142" i="18" s="1"/>
  <c r="S216" i="18"/>
  <c r="U216" i="18" s="1"/>
  <c r="V216" i="18"/>
  <c r="V205" i="18"/>
  <c r="S205" i="18"/>
  <c r="U205" i="18" s="1"/>
  <c r="S118" i="18"/>
  <c r="U118" i="18" s="1"/>
  <c r="V118" i="18"/>
  <c r="V147" i="18"/>
  <c r="S147" i="18"/>
  <c r="U147" i="18" s="1"/>
  <c r="V48" i="18"/>
  <c r="S48" i="18"/>
  <c r="U48" i="18" s="1"/>
  <c r="V203" i="18"/>
  <c r="S203" i="18"/>
  <c r="U203" i="18" s="1"/>
  <c r="V158" i="18"/>
  <c r="S158" i="18"/>
  <c r="U158" i="18" s="1"/>
  <c r="V206" i="18"/>
  <c r="S206" i="18"/>
  <c r="U206" i="18" s="1"/>
  <c r="S50" i="18"/>
  <c r="U50" i="18" s="1"/>
  <c r="V50" i="18"/>
  <c r="V128" i="18"/>
  <c r="S128" i="18"/>
  <c r="U128" i="18" s="1"/>
  <c r="S143" i="18"/>
  <c r="U143" i="18" s="1"/>
  <c r="V143" i="18"/>
  <c r="V98" i="18"/>
  <c r="S98" i="18"/>
  <c r="U98" i="18" s="1"/>
  <c r="V175" i="18"/>
  <c r="S175" i="18"/>
  <c r="U175" i="18" s="1"/>
  <c r="S177" i="18"/>
  <c r="U177" i="18" s="1"/>
  <c r="V177" i="18"/>
  <c r="S188" i="18"/>
  <c r="U188" i="18" s="1"/>
  <c r="V188" i="18"/>
  <c r="S190" i="18"/>
  <c r="U190" i="18" s="1"/>
  <c r="V190" i="18"/>
  <c r="V108" i="18"/>
  <c r="S108" i="18"/>
  <c r="U108" i="18" s="1"/>
  <c r="S139" i="18"/>
  <c r="U139" i="18" s="1"/>
  <c r="V139" i="18"/>
  <c r="S202" i="18"/>
  <c r="U202" i="18" s="1"/>
  <c r="V202" i="18"/>
  <c r="V99" i="18"/>
  <c r="S99" i="18"/>
  <c r="U99" i="18" s="1"/>
  <c r="V150" i="18"/>
  <c r="S150" i="18"/>
  <c r="U150" i="18" s="1"/>
  <c r="S117" i="18"/>
  <c r="U117" i="18" s="1"/>
  <c r="V117" i="18"/>
  <c r="V165" i="18"/>
  <c r="S165" i="18"/>
  <c r="U165" i="18" s="1"/>
  <c r="S56" i="18"/>
  <c r="U56" i="18" s="1"/>
  <c r="V56" i="18"/>
  <c r="S171" i="18"/>
  <c r="U171" i="18" s="1"/>
  <c r="V171" i="18"/>
  <c r="S199" i="18"/>
  <c r="U199" i="18" s="1"/>
  <c r="V199" i="18"/>
  <c r="S54" i="3"/>
  <c r="U54" i="3" s="1"/>
  <c r="S114" i="18"/>
  <c r="U114" i="18" s="1"/>
  <c r="V114" i="18"/>
  <c r="V132" i="18"/>
  <c r="S132" i="18"/>
  <c r="U132" i="18" s="1"/>
  <c r="S135" i="18"/>
  <c r="U135" i="18" s="1"/>
  <c r="V135" i="18"/>
  <c r="V187" i="18"/>
  <c r="S187" i="18"/>
  <c r="U187" i="18" s="1"/>
  <c r="S110" i="18"/>
  <c r="U110" i="18" s="1"/>
  <c r="V110" i="18"/>
  <c r="S169" i="18"/>
  <c r="U169" i="18" s="1"/>
  <c r="V169" i="18"/>
  <c r="S196" i="18"/>
  <c r="U196" i="18" s="1"/>
  <c r="V196" i="18"/>
  <c r="S51" i="18"/>
  <c r="U51" i="18" s="1"/>
  <c r="V51" i="18"/>
  <c r="S122" i="18"/>
  <c r="U122" i="18" s="1"/>
  <c r="V122" i="18"/>
  <c r="S186" i="18"/>
  <c r="U186" i="18" s="1"/>
  <c r="V186" i="18"/>
  <c r="V103" i="18"/>
  <c r="S103" i="18"/>
  <c r="U103" i="18" s="1"/>
  <c r="V21" i="18"/>
  <c r="S21" i="18"/>
  <c r="U21" i="18" s="1"/>
  <c r="S100" i="18"/>
  <c r="U100" i="18" s="1"/>
  <c r="V100" i="18"/>
  <c r="S198" i="18"/>
  <c r="U198" i="18" s="1"/>
  <c r="V198" i="18"/>
  <c r="V197" i="18"/>
  <c r="S197" i="18"/>
  <c r="U197" i="18" s="1"/>
  <c r="V151" i="18"/>
  <c r="S151" i="18"/>
  <c r="U151" i="18" s="1"/>
  <c r="S162" i="18"/>
  <c r="U162" i="18" s="1"/>
  <c r="V162" i="18"/>
  <c r="S97" i="18"/>
  <c r="U97" i="18" s="1"/>
  <c r="V209" i="18"/>
  <c r="V193" i="18"/>
  <c r="S193" i="18"/>
  <c r="U193" i="18" s="1"/>
  <c r="S89" i="18"/>
  <c r="U89" i="18" s="1"/>
  <c r="V89" i="18"/>
  <c r="V107" i="18"/>
  <c r="S107" i="18"/>
  <c r="U107" i="18" s="1"/>
  <c r="S146" i="18"/>
  <c r="U146" i="18" s="1"/>
  <c r="V146" i="18"/>
  <c r="S38" i="18"/>
  <c r="U38" i="18" s="1"/>
  <c r="V38" i="18"/>
  <c r="V101" i="18"/>
  <c r="S101" i="18"/>
  <c r="U101" i="18" s="1"/>
  <c r="V113" i="18"/>
  <c r="S113" i="18"/>
  <c r="U113" i="18" s="1"/>
  <c r="V210" i="18"/>
  <c r="S210" i="18"/>
  <c r="U210" i="18" s="1"/>
  <c r="S109" i="18"/>
  <c r="U109" i="18" s="1"/>
  <c r="V109" i="18"/>
  <c r="V184" i="18"/>
  <c r="S184" i="18"/>
  <c r="U184" i="18" s="1"/>
  <c r="S140" i="18"/>
  <c r="U140" i="18" s="1"/>
  <c r="V140" i="18"/>
  <c r="S36" i="18"/>
  <c r="U36" i="18" s="1"/>
  <c r="V36" i="18"/>
  <c r="S119" i="18"/>
  <c r="U119" i="18" s="1"/>
  <c r="V119" i="18"/>
  <c r="V215" i="3"/>
  <c r="K215" i="3"/>
  <c r="V212" i="3"/>
  <c r="V206" i="3"/>
  <c r="G115" i="3"/>
  <c r="H115" i="3" s="1"/>
  <c r="P115" i="3"/>
  <c r="V115" i="3" s="1"/>
  <c r="K207" i="3"/>
  <c r="E38" i="16"/>
  <c r="E85" i="16"/>
  <c r="P207" i="3"/>
  <c r="V207" i="3" s="1"/>
  <c r="G185" i="3"/>
  <c r="S185" i="3" s="1"/>
  <c r="U185" i="3" s="1"/>
  <c r="P190" i="3"/>
  <c r="G190" i="3"/>
  <c r="E73" i="16"/>
  <c r="E34" i="17"/>
  <c r="F70" i="3"/>
  <c r="F90" i="3"/>
  <c r="E92" i="16"/>
  <c r="E52" i="17"/>
  <c r="E107" i="17"/>
  <c r="F161" i="3"/>
  <c r="E145" i="16"/>
  <c r="E42" i="16"/>
  <c r="F34" i="3"/>
  <c r="E134" i="17"/>
  <c r="F146" i="3"/>
  <c r="E135" i="16"/>
  <c r="E95" i="17"/>
  <c r="E98" i="16"/>
  <c r="E58" i="17"/>
  <c r="F96" i="3"/>
  <c r="E51" i="16"/>
  <c r="F136" i="3"/>
  <c r="E153" i="17"/>
  <c r="E117" i="17"/>
  <c r="F176" i="3"/>
  <c r="F106" i="3"/>
  <c r="E108" i="16"/>
  <c r="E67" i="17"/>
  <c r="P168" i="3"/>
  <c r="G168" i="3"/>
  <c r="F69" i="3"/>
  <c r="E72" i="16"/>
  <c r="E33" i="17"/>
  <c r="F102" i="3"/>
  <c r="E63" i="17"/>
  <c r="E104" i="16"/>
  <c r="F60" i="3"/>
  <c r="E63" i="16"/>
  <c r="E25" i="17"/>
  <c r="E103" i="16"/>
  <c r="F101" i="3"/>
  <c r="E62" i="17"/>
  <c r="F130" i="3"/>
  <c r="E126" i="16"/>
  <c r="E85" i="17"/>
  <c r="F160" i="3"/>
  <c r="E144" i="16"/>
  <c r="E106" i="17"/>
  <c r="F113" i="3"/>
  <c r="E74" i="17"/>
  <c r="P157" i="3"/>
  <c r="G157" i="3"/>
  <c r="E99" i="16"/>
  <c r="E59" i="17"/>
  <c r="F97" i="3"/>
  <c r="F149" i="3"/>
  <c r="E55" i="16"/>
  <c r="E157" i="17"/>
  <c r="E86" i="16"/>
  <c r="E47" i="17"/>
  <c r="F83" i="3"/>
  <c r="F91" i="3"/>
  <c r="E53" i="17"/>
  <c r="E93" i="16"/>
  <c r="E151" i="16"/>
  <c r="E113" i="17"/>
  <c r="F169" i="3"/>
  <c r="E39" i="17"/>
  <c r="E78" i="16"/>
  <c r="F75" i="3"/>
  <c r="F64" i="3"/>
  <c r="E67" i="16"/>
  <c r="E91" i="16"/>
  <c r="F89" i="3"/>
  <c r="G203" i="3"/>
  <c r="P203" i="3"/>
  <c r="F143" i="3"/>
  <c r="P143" i="3" s="1"/>
  <c r="E92" i="17"/>
  <c r="F48" i="3"/>
  <c r="E24" i="16"/>
  <c r="E20" i="17"/>
  <c r="E69" i="16"/>
  <c r="E30" i="17"/>
  <c r="F66" i="3"/>
  <c r="F98" i="3"/>
  <c r="E100" i="16"/>
  <c r="E60" i="17"/>
  <c r="F124" i="3"/>
  <c r="E80" i="17"/>
  <c r="E121" i="16"/>
  <c r="E66" i="16"/>
  <c r="E28" i="17"/>
  <c r="F63" i="3"/>
  <c r="F93" i="3"/>
  <c r="E95" i="16"/>
  <c r="E55" i="17"/>
  <c r="F122" i="3"/>
  <c r="E120" i="16"/>
  <c r="E79" i="17"/>
  <c r="E48" i="16"/>
  <c r="E148" i="17"/>
  <c r="F116" i="3"/>
  <c r="F80" i="3"/>
  <c r="E44" i="17"/>
  <c r="E83" i="16"/>
  <c r="F170" i="3"/>
  <c r="E152" i="16"/>
  <c r="E114" i="17"/>
  <c r="E89" i="16"/>
  <c r="E50" i="17"/>
  <c r="F86" i="3"/>
  <c r="E150" i="16"/>
  <c r="F166" i="3"/>
  <c r="E112" i="17"/>
  <c r="E28" i="16"/>
  <c r="F52" i="3"/>
  <c r="E164" i="17"/>
  <c r="E58" i="16"/>
  <c r="E45" i="17"/>
  <c r="F81" i="3"/>
  <c r="E84" i="16"/>
  <c r="F45" i="3"/>
  <c r="E18" i="17"/>
  <c r="E22" i="16"/>
  <c r="F51" i="3"/>
  <c r="E27" i="16"/>
  <c r="E44" i="16"/>
  <c r="E137" i="17"/>
  <c r="F43" i="3"/>
  <c r="E13" i="17"/>
  <c r="E16" i="16"/>
  <c r="F37" i="3"/>
  <c r="E15" i="16"/>
  <c r="E37" i="17"/>
  <c r="E76" i="16"/>
  <c r="F73" i="3"/>
  <c r="E68" i="17"/>
  <c r="E109" i="16"/>
  <c r="F107" i="3"/>
  <c r="E77" i="16"/>
  <c r="F74" i="3"/>
  <c r="E38" i="17"/>
  <c r="E93" i="17"/>
  <c r="G201" i="3"/>
  <c r="S201" i="3" s="1"/>
  <c r="U201" i="3" s="1"/>
  <c r="F128" i="3"/>
  <c r="E84" i="17"/>
  <c r="E125" i="16"/>
  <c r="F114" i="3"/>
  <c r="E116" i="16"/>
  <c r="E75" i="17"/>
  <c r="F33" i="3"/>
  <c r="E41" i="16"/>
  <c r="E133" i="17"/>
  <c r="F59" i="3"/>
  <c r="E62" i="16"/>
  <c r="E24" i="17"/>
  <c r="F163" i="3"/>
  <c r="E109" i="17"/>
  <c r="E147" i="16"/>
  <c r="E65" i="16"/>
  <c r="F62" i="3"/>
  <c r="E27" i="17"/>
  <c r="E127" i="17"/>
  <c r="F26" i="3"/>
  <c r="E35" i="16"/>
  <c r="F145" i="3"/>
  <c r="E134" i="16"/>
  <c r="E94" i="17"/>
  <c r="F50" i="3"/>
  <c r="E26" i="16"/>
  <c r="F155" i="3"/>
  <c r="E143" i="16"/>
  <c r="E103" i="17"/>
  <c r="E79" i="16"/>
  <c r="E40" i="17"/>
  <c r="F76" i="3"/>
  <c r="F49" i="3"/>
  <c r="E25" i="16"/>
  <c r="P194" i="3"/>
  <c r="F39" i="3"/>
  <c r="E32" i="17"/>
  <c r="E156" i="16"/>
  <c r="E118" i="17"/>
  <c r="F178" i="3"/>
  <c r="E111" i="16"/>
  <c r="F109" i="3"/>
  <c r="E70" i="17"/>
  <c r="P104" i="3"/>
  <c r="V104" i="3" s="1"/>
  <c r="P88" i="3"/>
  <c r="V88" i="3" s="1"/>
  <c r="F180" i="3"/>
  <c r="G180" i="3" s="1"/>
  <c r="F126" i="3"/>
  <c r="F165" i="3"/>
  <c r="G165" i="3" s="1"/>
  <c r="P188" i="3"/>
  <c r="F150" i="3"/>
  <c r="E138" i="16"/>
  <c r="E98" i="17"/>
  <c r="F24" i="3"/>
  <c r="E125" i="17"/>
  <c r="E33" i="16"/>
  <c r="E61" i="16"/>
  <c r="F58" i="3"/>
  <c r="E23" i="17"/>
  <c r="F21" i="3"/>
  <c r="E11" i="16"/>
  <c r="E11" i="17"/>
  <c r="E128" i="17"/>
  <c r="F27" i="3"/>
  <c r="E36" i="16"/>
  <c r="F38" i="3"/>
  <c r="E14" i="17"/>
  <c r="E17" i="16"/>
  <c r="F182" i="3"/>
  <c r="E121" i="17"/>
  <c r="E159" i="16"/>
  <c r="E75" i="16"/>
  <c r="F72" i="3"/>
  <c r="E36" i="17"/>
  <c r="F55" i="3"/>
  <c r="E22" i="17"/>
  <c r="E30" i="16"/>
  <c r="E158" i="16"/>
  <c r="E120" i="17"/>
  <c r="F181" i="3"/>
  <c r="E112" i="16"/>
  <c r="E71" i="17"/>
  <c r="F110" i="3"/>
  <c r="F131" i="3"/>
  <c r="E86" i="17"/>
  <c r="E127" i="16"/>
  <c r="F175" i="3"/>
  <c r="E163" i="17"/>
  <c r="E88" i="16"/>
  <c r="E49" i="17"/>
  <c r="F85" i="3"/>
  <c r="F119" i="3"/>
  <c r="E151" i="17"/>
  <c r="F173" i="3"/>
  <c r="E154" i="16"/>
  <c r="E116" i="17"/>
  <c r="F138" i="3"/>
  <c r="E155" i="17"/>
  <c r="E53" i="16"/>
  <c r="F117" i="3"/>
  <c r="E149" i="17"/>
  <c r="E49" i="16"/>
  <c r="J154" i="3"/>
  <c r="V197" i="3"/>
  <c r="S197" i="3"/>
  <c r="U197" i="3" s="1"/>
  <c r="F159" i="3"/>
  <c r="E105" i="17"/>
  <c r="F100" i="3"/>
  <c r="E61" i="17"/>
  <c r="E102" i="16"/>
  <c r="F111" i="3"/>
  <c r="E72" i="17"/>
  <c r="E113" i="16"/>
  <c r="E118" i="16"/>
  <c r="E77" i="17"/>
  <c r="F120" i="3"/>
  <c r="P202" i="3"/>
  <c r="G202" i="3"/>
  <c r="E81" i="16"/>
  <c r="F78" i="3"/>
  <c r="E42" i="17"/>
  <c r="F125" i="3"/>
  <c r="E81" i="17"/>
  <c r="E122" i="16"/>
  <c r="E56" i="17"/>
  <c r="F94" i="3"/>
  <c r="E96" i="16"/>
  <c r="E154" i="17"/>
  <c r="E52" i="16"/>
  <c r="F137" i="3"/>
  <c r="F44" i="3"/>
  <c r="E17" i="17"/>
  <c r="E21" i="16"/>
  <c r="F95" i="3"/>
  <c r="E97" i="16"/>
  <c r="E57" i="17"/>
  <c r="F36" i="3"/>
  <c r="E135" i="17"/>
  <c r="E43" i="16"/>
  <c r="F42" i="3"/>
  <c r="E20" i="16"/>
  <c r="E16" i="17"/>
  <c r="F135" i="3"/>
  <c r="E50" i="16"/>
  <c r="E152" i="17"/>
  <c r="E26" i="17"/>
  <c r="F61" i="3"/>
  <c r="E64" i="16"/>
  <c r="F87" i="3"/>
  <c r="E90" i="16"/>
  <c r="E51" i="17"/>
  <c r="E110" i="17"/>
  <c r="E148" i="16"/>
  <c r="F164" i="3"/>
  <c r="E48" i="17"/>
  <c r="E87" i="16"/>
  <c r="F84" i="3"/>
  <c r="E124" i="16"/>
  <c r="E83" i="17"/>
  <c r="F127" i="3"/>
  <c r="E160" i="16"/>
  <c r="F183" i="3"/>
  <c r="E122" i="17"/>
  <c r="F103" i="3"/>
  <c r="E105" i="16"/>
  <c r="E64" i="17"/>
  <c r="E88" i="17"/>
  <c r="F133" i="3"/>
  <c r="E129" i="16"/>
  <c r="F134" i="3"/>
  <c r="E164" i="16"/>
  <c r="F57" i="3"/>
  <c r="E60" i="16"/>
  <c r="P123" i="3"/>
  <c r="G123" i="3"/>
  <c r="E69" i="17"/>
  <c r="E110" i="16"/>
  <c r="F108" i="3"/>
  <c r="E131" i="17"/>
  <c r="F30" i="3"/>
  <c r="E39" i="16"/>
  <c r="F31" i="3"/>
  <c r="E13" i="16"/>
  <c r="E12" i="17"/>
  <c r="E12" i="16"/>
  <c r="V174" i="3"/>
  <c r="J174" i="3"/>
  <c r="P28" i="3"/>
  <c r="G28" i="3"/>
  <c r="V192" i="3"/>
  <c r="E119" i="16"/>
  <c r="F121" i="3"/>
  <c r="E31" i="17"/>
  <c r="E70" i="16"/>
  <c r="F67" i="3"/>
  <c r="F53" i="3"/>
  <c r="E21" i="17"/>
  <c r="E29" i="16"/>
  <c r="F162" i="3"/>
  <c r="E146" i="16"/>
  <c r="E136" i="17"/>
  <c r="F40" i="3"/>
  <c r="F179" i="3"/>
  <c r="E119" i="17"/>
  <c r="E157" i="16"/>
  <c r="F99" i="3"/>
  <c r="E101" i="16"/>
  <c r="F22" i="3"/>
  <c r="E123" i="17"/>
  <c r="E31" i="16"/>
  <c r="F147" i="3"/>
  <c r="E96" i="17"/>
  <c r="E136" i="16"/>
  <c r="F118" i="3"/>
  <c r="E150" i="17"/>
  <c r="F153" i="3"/>
  <c r="E141" i="16"/>
  <c r="E101" i="17"/>
  <c r="F152" i="3"/>
  <c r="E100" i="17"/>
  <c r="E140" i="16"/>
  <c r="E107" i="16"/>
  <c r="E66" i="17"/>
  <c r="F105" i="3"/>
  <c r="F35" i="3"/>
  <c r="E14" i="16"/>
  <c r="F151" i="3"/>
  <c r="E139" i="16"/>
  <c r="E99" i="17"/>
  <c r="F25" i="3"/>
  <c r="E34" i="16"/>
  <c r="E126" i="17"/>
  <c r="F140" i="3"/>
  <c r="E131" i="16"/>
  <c r="E90" i="17"/>
  <c r="E54" i="16"/>
  <c r="E156" i="17"/>
  <c r="F141" i="3"/>
  <c r="F139" i="3"/>
  <c r="E130" i="16"/>
  <c r="E89" i="17"/>
  <c r="P144" i="3"/>
  <c r="V144" i="3" s="1"/>
  <c r="V189" i="3"/>
  <c r="S191" i="3"/>
  <c r="U191" i="3" s="1"/>
  <c r="S184" i="3"/>
  <c r="U184" i="3" s="1"/>
  <c r="K191" i="3"/>
  <c r="V191" i="3"/>
  <c r="V198" i="3"/>
  <c r="K198" i="3"/>
  <c r="K184" i="3"/>
  <c r="V184" i="3"/>
  <c r="V177" i="3"/>
  <c r="K177" i="3"/>
  <c r="G29" i="3"/>
  <c r="P29" i="3"/>
  <c r="S29" i="3" s="1"/>
  <c r="U29" i="3" s="1"/>
  <c r="S198" i="3"/>
  <c r="U198" i="3" s="1"/>
  <c r="K193" i="3"/>
  <c r="V193" i="3"/>
  <c r="G32" i="3"/>
  <c r="P32" i="3"/>
  <c r="S193" i="3"/>
  <c r="U193" i="3" s="1"/>
  <c r="S177" i="3"/>
  <c r="U177" i="3" s="1"/>
  <c r="K171" i="3"/>
  <c r="V171" i="3"/>
  <c r="G23" i="3"/>
  <c r="P23" i="3"/>
  <c r="P158" i="3"/>
  <c r="G158" i="3"/>
  <c r="J158" i="3" s="1"/>
  <c r="S171" i="3"/>
  <c r="U171" i="3" s="1"/>
  <c r="V186" i="3"/>
  <c r="S186" i="3"/>
  <c r="U186" i="3" s="1"/>
  <c r="S196" i="3"/>
  <c r="U196" i="3" s="1"/>
  <c r="K167" i="3"/>
  <c r="V167" i="3"/>
  <c r="S167" i="3"/>
  <c r="U167" i="3" s="1"/>
  <c r="V204" i="3"/>
  <c r="K204" i="3"/>
  <c r="K196" i="3"/>
  <c r="V196" i="3"/>
  <c r="V187" i="3"/>
  <c r="K187" i="3"/>
  <c r="S204" i="3"/>
  <c r="U204" i="3" s="1"/>
  <c r="V205" i="3"/>
  <c r="K205" i="3"/>
  <c r="P156" i="3"/>
  <c r="G156" i="3"/>
  <c r="V195" i="3"/>
  <c r="K195" i="3"/>
  <c r="V185" i="3"/>
  <c r="K185" i="3"/>
  <c r="P172" i="3"/>
  <c r="G172" i="3"/>
  <c r="P148" i="3"/>
  <c r="G148" i="3"/>
  <c r="S195" i="3"/>
  <c r="U195" i="3" s="1"/>
  <c r="S199" i="3"/>
  <c r="U199" i="3" s="1"/>
  <c r="O4" i="14"/>
  <c r="O1" i="19"/>
  <c r="O6" i="19"/>
  <c r="O5" i="4"/>
  <c r="O2" i="15"/>
  <c r="O3" i="15"/>
  <c r="O2" i="13"/>
  <c r="O3" i="13"/>
  <c r="O4" i="15"/>
  <c r="O3" i="4"/>
  <c r="O2" i="4"/>
  <c r="O5" i="14"/>
  <c r="O1" i="15"/>
  <c r="O6" i="15"/>
  <c r="O5" i="13"/>
  <c r="O2" i="19"/>
  <c r="O3" i="19"/>
  <c r="O5" i="19"/>
  <c r="O4" i="19"/>
  <c r="O1" i="13"/>
  <c r="O6" i="13"/>
  <c r="O2" i="14"/>
  <c r="O3" i="14"/>
  <c r="O5" i="15"/>
  <c r="O1" i="4"/>
  <c r="O6" i="4"/>
  <c r="O4" i="4"/>
  <c r="O4" i="13"/>
  <c r="O1" i="14"/>
  <c r="O6" i="14"/>
  <c r="S112" i="3"/>
  <c r="U112" i="3" s="1"/>
  <c r="V112" i="3"/>
  <c r="S92" i="3"/>
  <c r="U92" i="3" s="1"/>
  <c r="V92" i="3"/>
  <c r="S46" i="3"/>
  <c r="U46" i="3" s="1"/>
  <c r="V46" i="3"/>
  <c r="S71" i="3"/>
  <c r="U71" i="3" s="1"/>
  <c r="V71" i="3"/>
  <c r="V47" i="3"/>
  <c r="S47" i="3"/>
  <c r="U47" i="3" s="1"/>
  <c r="V132" i="3"/>
  <c r="S132" i="3"/>
  <c r="U132" i="3" s="1"/>
  <c r="C18" i="18"/>
  <c r="F18" i="18"/>
  <c r="F19" i="18" s="1"/>
  <c r="S154" i="18"/>
  <c r="U154" i="18" s="1"/>
  <c r="V154" i="18"/>
  <c r="S129" i="3"/>
  <c r="U129" i="3" s="1"/>
  <c r="V129" i="3"/>
  <c r="S182" i="18"/>
  <c r="U182" i="18" s="1"/>
  <c r="V182" i="18"/>
  <c r="V41" i="3" l="1"/>
  <c r="V201" i="3"/>
  <c r="K201" i="3"/>
  <c r="S207" i="3"/>
  <c r="U207" i="3" s="1"/>
  <c r="V142" i="3"/>
  <c r="S115" i="3"/>
  <c r="U115" i="3" s="1"/>
  <c r="P165" i="3"/>
  <c r="S165" i="3" s="1"/>
  <c r="U165" i="3" s="1"/>
  <c r="P180" i="3"/>
  <c r="V180" i="3" s="1"/>
  <c r="V200" i="3"/>
  <c r="S88" i="3"/>
  <c r="U88" i="3" s="1"/>
  <c r="S104" i="3"/>
  <c r="U104" i="3" s="1"/>
  <c r="V154" i="3"/>
  <c r="S32" i="3"/>
  <c r="U32" i="3" s="1"/>
  <c r="S144" i="3"/>
  <c r="U144" i="3" s="1"/>
  <c r="S23" i="3"/>
  <c r="U23" i="3" s="1"/>
  <c r="S157" i="3"/>
  <c r="U157" i="3" s="1"/>
  <c r="E14" i="18"/>
  <c r="G105" i="3"/>
  <c r="P105" i="3"/>
  <c r="G153" i="3"/>
  <c r="P153" i="3"/>
  <c r="G22" i="3"/>
  <c r="P22" i="3"/>
  <c r="S22" i="3" s="1"/>
  <c r="U22" i="3" s="1"/>
  <c r="G121" i="3"/>
  <c r="P121" i="3"/>
  <c r="G133" i="3"/>
  <c r="P133" i="3"/>
  <c r="S133" i="3" s="1"/>
  <c r="U133" i="3" s="1"/>
  <c r="G127" i="3"/>
  <c r="P127" i="3"/>
  <c r="G138" i="3"/>
  <c r="P138" i="3"/>
  <c r="S138" i="3" s="1"/>
  <c r="U138" i="3" s="1"/>
  <c r="G178" i="3"/>
  <c r="P178" i="3"/>
  <c r="G124" i="3"/>
  <c r="P124" i="3"/>
  <c r="S124" i="3" s="1"/>
  <c r="U124" i="3" s="1"/>
  <c r="P149" i="3"/>
  <c r="G149" i="3"/>
  <c r="G139" i="3"/>
  <c r="P139" i="3"/>
  <c r="P162" i="3"/>
  <c r="G162" i="3"/>
  <c r="V123" i="3"/>
  <c r="J123" i="3"/>
  <c r="G135" i="3"/>
  <c r="P135" i="3"/>
  <c r="G111" i="3"/>
  <c r="P111" i="3"/>
  <c r="G181" i="3"/>
  <c r="P181" i="3"/>
  <c r="G27" i="3"/>
  <c r="P27" i="3"/>
  <c r="G126" i="3"/>
  <c r="P126" i="3"/>
  <c r="G33" i="3"/>
  <c r="P33" i="3"/>
  <c r="G48" i="3"/>
  <c r="P48" i="3"/>
  <c r="G64" i="3"/>
  <c r="P64" i="3"/>
  <c r="G97" i="3"/>
  <c r="P97" i="3"/>
  <c r="P146" i="3"/>
  <c r="G146" i="3"/>
  <c r="G141" i="3"/>
  <c r="P141" i="3"/>
  <c r="G25" i="3"/>
  <c r="P25" i="3"/>
  <c r="G118" i="3"/>
  <c r="P118" i="3"/>
  <c r="G99" i="3"/>
  <c r="P99" i="3"/>
  <c r="G31" i="3"/>
  <c r="P31" i="3"/>
  <c r="S123" i="3"/>
  <c r="U123" i="3" s="1"/>
  <c r="P95" i="3"/>
  <c r="G95" i="3"/>
  <c r="G94" i="3"/>
  <c r="P94" i="3"/>
  <c r="S94" i="3" s="1"/>
  <c r="U94" i="3" s="1"/>
  <c r="K202" i="3"/>
  <c r="V202" i="3"/>
  <c r="R175" i="3"/>
  <c r="P175" i="3"/>
  <c r="S175" i="3" s="1"/>
  <c r="U175" i="3" s="1"/>
  <c r="P145" i="3"/>
  <c r="G145" i="3"/>
  <c r="G116" i="3"/>
  <c r="P116" i="3"/>
  <c r="S116" i="3" s="1"/>
  <c r="U116" i="3" s="1"/>
  <c r="P93" i="3"/>
  <c r="G93" i="3"/>
  <c r="G91" i="3"/>
  <c r="P91" i="3"/>
  <c r="S91" i="3" s="1"/>
  <c r="U91" i="3" s="1"/>
  <c r="G160" i="3"/>
  <c r="P160" i="3"/>
  <c r="K168" i="3"/>
  <c r="V168" i="3"/>
  <c r="G136" i="3"/>
  <c r="P136" i="3"/>
  <c r="G90" i="3"/>
  <c r="P90" i="3"/>
  <c r="S90" i="3" s="1"/>
  <c r="U90" i="3" s="1"/>
  <c r="H28" i="3"/>
  <c r="V28" i="3"/>
  <c r="G87" i="3"/>
  <c r="P87" i="3"/>
  <c r="S87" i="3" s="1"/>
  <c r="U87" i="3" s="1"/>
  <c r="S202" i="3"/>
  <c r="U202" i="3" s="1"/>
  <c r="G173" i="3"/>
  <c r="P173" i="3"/>
  <c r="G24" i="3"/>
  <c r="P24" i="3"/>
  <c r="P163" i="3"/>
  <c r="G163" i="3"/>
  <c r="G51" i="3"/>
  <c r="P51" i="3"/>
  <c r="G98" i="3"/>
  <c r="P98" i="3"/>
  <c r="S168" i="3"/>
  <c r="U168" i="3" s="1"/>
  <c r="G34" i="3"/>
  <c r="P34" i="3"/>
  <c r="G53" i="3"/>
  <c r="P53" i="3"/>
  <c r="S53" i="3" s="1"/>
  <c r="U53" i="3" s="1"/>
  <c r="S28" i="3"/>
  <c r="U28" i="3" s="1"/>
  <c r="G30" i="3"/>
  <c r="P30" i="3"/>
  <c r="G57" i="3"/>
  <c r="P57" i="3"/>
  <c r="G103" i="3"/>
  <c r="P103" i="3"/>
  <c r="G42" i="3"/>
  <c r="P42" i="3"/>
  <c r="G120" i="3"/>
  <c r="P120" i="3"/>
  <c r="G100" i="3"/>
  <c r="P100" i="3"/>
  <c r="G182" i="3"/>
  <c r="P182" i="3"/>
  <c r="G39" i="3"/>
  <c r="P39" i="3"/>
  <c r="G26" i="3"/>
  <c r="P26" i="3"/>
  <c r="G114" i="3"/>
  <c r="P114" i="3"/>
  <c r="G37" i="3"/>
  <c r="P37" i="3"/>
  <c r="G52" i="3"/>
  <c r="P52" i="3"/>
  <c r="S203" i="3"/>
  <c r="U203" i="3" s="1"/>
  <c r="K157" i="3"/>
  <c r="V157" i="3"/>
  <c r="G96" i="3"/>
  <c r="P96" i="3"/>
  <c r="P151" i="3"/>
  <c r="G151" i="3"/>
  <c r="P152" i="3"/>
  <c r="G152" i="3"/>
  <c r="G147" i="3"/>
  <c r="P147" i="3"/>
  <c r="S147" i="3" s="1"/>
  <c r="U147" i="3" s="1"/>
  <c r="G179" i="3"/>
  <c r="P179" i="3"/>
  <c r="G44" i="3"/>
  <c r="P44" i="3"/>
  <c r="S44" i="3" s="1"/>
  <c r="U44" i="3" s="1"/>
  <c r="G117" i="3"/>
  <c r="P117" i="3"/>
  <c r="G119" i="3"/>
  <c r="P119" i="3"/>
  <c r="S119" i="3" s="1"/>
  <c r="U119" i="3" s="1"/>
  <c r="G131" i="3"/>
  <c r="P131" i="3"/>
  <c r="P21" i="3"/>
  <c r="G21" i="3"/>
  <c r="D15" i="3"/>
  <c r="C19" i="3" s="1"/>
  <c r="S194" i="3"/>
  <c r="U194" i="3" s="1"/>
  <c r="V194" i="3"/>
  <c r="P155" i="3"/>
  <c r="G155" i="3"/>
  <c r="G107" i="3"/>
  <c r="P107" i="3"/>
  <c r="V203" i="3"/>
  <c r="K203" i="3"/>
  <c r="G169" i="3"/>
  <c r="P169" i="3"/>
  <c r="G130" i="3"/>
  <c r="P130" i="3"/>
  <c r="G40" i="3"/>
  <c r="P40" i="3"/>
  <c r="G108" i="3"/>
  <c r="P108" i="3"/>
  <c r="S108" i="3" s="1"/>
  <c r="U108" i="3" s="1"/>
  <c r="G134" i="3"/>
  <c r="P134" i="3"/>
  <c r="P183" i="3"/>
  <c r="G183" i="3"/>
  <c r="P164" i="3"/>
  <c r="G164" i="3"/>
  <c r="G137" i="3"/>
  <c r="P137" i="3"/>
  <c r="S137" i="3" s="1"/>
  <c r="U137" i="3" s="1"/>
  <c r="G125" i="3"/>
  <c r="P125" i="3"/>
  <c r="G159" i="3"/>
  <c r="P159" i="3"/>
  <c r="G110" i="3"/>
  <c r="P110" i="3"/>
  <c r="G55" i="3"/>
  <c r="P55" i="3"/>
  <c r="S55" i="3" s="1"/>
  <c r="U55" i="3" s="1"/>
  <c r="G150" i="3"/>
  <c r="P150" i="3"/>
  <c r="G109" i="3"/>
  <c r="P109" i="3"/>
  <c r="G59" i="3"/>
  <c r="P59" i="3"/>
  <c r="P45" i="3"/>
  <c r="G45" i="3"/>
  <c r="P170" i="3"/>
  <c r="G170" i="3"/>
  <c r="K170" i="3" s="1"/>
  <c r="G89" i="3"/>
  <c r="P89" i="3"/>
  <c r="G102" i="3"/>
  <c r="P102" i="3"/>
  <c r="G106" i="3"/>
  <c r="P106" i="3"/>
  <c r="S106" i="3" s="1"/>
  <c r="U106" i="3" s="1"/>
  <c r="G161" i="3"/>
  <c r="P161" i="3"/>
  <c r="K190" i="3"/>
  <c r="V190" i="3"/>
  <c r="D16" i="3"/>
  <c r="D19" i="3" s="1"/>
  <c r="G140" i="3"/>
  <c r="P140" i="3"/>
  <c r="S140" i="3" s="1"/>
  <c r="U140" i="3" s="1"/>
  <c r="G35" i="3"/>
  <c r="P35" i="3"/>
  <c r="G36" i="3"/>
  <c r="P36" i="3"/>
  <c r="G38" i="3"/>
  <c r="P38" i="3"/>
  <c r="S188" i="3"/>
  <c r="U188" i="3" s="1"/>
  <c r="V188" i="3"/>
  <c r="G49" i="3"/>
  <c r="P49" i="3"/>
  <c r="G50" i="3"/>
  <c r="P50" i="3"/>
  <c r="S50" i="3" s="1"/>
  <c r="U50" i="3" s="1"/>
  <c r="G128" i="3"/>
  <c r="P128" i="3"/>
  <c r="G43" i="3"/>
  <c r="P43" i="3"/>
  <c r="S43" i="3" s="1"/>
  <c r="U43" i="3" s="1"/>
  <c r="G166" i="3"/>
  <c r="P166" i="3"/>
  <c r="G122" i="3"/>
  <c r="P122" i="3"/>
  <c r="S122" i="3" s="1"/>
  <c r="U122" i="3" s="1"/>
  <c r="G113" i="3"/>
  <c r="P113" i="3"/>
  <c r="G101" i="3"/>
  <c r="P101" i="3"/>
  <c r="S101" i="3" s="1"/>
  <c r="U101" i="3" s="1"/>
  <c r="P176" i="3"/>
  <c r="G176" i="3"/>
  <c r="K176" i="3" s="1"/>
  <c r="S190" i="3"/>
  <c r="U190" i="3" s="1"/>
  <c r="S148" i="3"/>
  <c r="U148" i="3" s="1"/>
  <c r="K180" i="3"/>
  <c r="K156" i="3"/>
  <c r="V156" i="3"/>
  <c r="V158" i="3"/>
  <c r="S158" i="3"/>
  <c r="U158" i="3" s="1"/>
  <c r="V172" i="3"/>
  <c r="K172" i="3"/>
  <c r="S156" i="3"/>
  <c r="U156" i="3" s="1"/>
  <c r="H32" i="3"/>
  <c r="V32" i="3"/>
  <c r="S172" i="3"/>
  <c r="U172" i="3" s="1"/>
  <c r="H23" i="3"/>
  <c r="V23" i="3"/>
  <c r="H29" i="3"/>
  <c r="V29" i="3"/>
  <c r="V148" i="3"/>
  <c r="K148" i="3"/>
  <c r="V165" i="3"/>
  <c r="J165" i="3"/>
  <c r="P196" i="19"/>
  <c r="P253" i="19"/>
  <c r="P84" i="19"/>
  <c r="P315" i="19"/>
  <c r="P93" i="19"/>
  <c r="P310" i="19"/>
  <c r="P299" i="19"/>
  <c r="P127" i="19"/>
  <c r="P72" i="19"/>
  <c r="P32" i="19"/>
  <c r="P203" i="19"/>
  <c r="P137" i="19"/>
  <c r="P138" i="19"/>
  <c r="P281" i="19"/>
  <c r="P27" i="19"/>
  <c r="P294" i="19"/>
  <c r="P76" i="19"/>
  <c r="P197" i="19"/>
  <c r="P325" i="19"/>
  <c r="P33" i="19"/>
  <c r="P54" i="19"/>
  <c r="P145" i="19"/>
  <c r="P35" i="19"/>
  <c r="P174" i="19"/>
  <c r="P158" i="19"/>
  <c r="P255" i="19"/>
  <c r="P141" i="19"/>
  <c r="P273" i="19"/>
  <c r="P320" i="19"/>
  <c r="P139" i="19"/>
  <c r="P92" i="19"/>
  <c r="P153" i="19"/>
  <c r="P311" i="19"/>
  <c r="P218" i="19"/>
  <c r="P83" i="19"/>
  <c r="P204" i="19"/>
  <c r="P271" i="19"/>
  <c r="P291" i="19"/>
  <c r="P151" i="19"/>
  <c r="P36" i="19"/>
  <c r="P107" i="19"/>
  <c r="P30" i="19"/>
  <c r="P267" i="19"/>
  <c r="P249" i="19"/>
  <c r="P74" i="19"/>
  <c r="P262" i="19"/>
  <c r="P77" i="19"/>
  <c r="P70" i="19"/>
  <c r="P263" i="19"/>
  <c r="P166" i="19"/>
  <c r="P252" i="19"/>
  <c r="P69" i="19"/>
  <c r="P277" i="19"/>
  <c r="P178" i="19"/>
  <c r="P108" i="19"/>
  <c r="P194" i="19"/>
  <c r="P91" i="19"/>
  <c r="P250" i="19"/>
  <c r="P43" i="19"/>
  <c r="P181" i="19"/>
  <c r="P219" i="19"/>
  <c r="P243" i="19"/>
  <c r="P296" i="19"/>
  <c r="P303" i="19"/>
  <c r="P116" i="19"/>
  <c r="P109" i="19"/>
  <c r="P164" i="19"/>
  <c r="P322" i="19"/>
  <c r="P191" i="19"/>
  <c r="P284" i="19"/>
  <c r="P289" i="19"/>
  <c r="P150" i="19"/>
  <c r="P326" i="19"/>
  <c r="P82" i="19"/>
  <c r="P215" i="19"/>
  <c r="P105" i="19"/>
  <c r="P121" i="19"/>
  <c r="P274" i="19"/>
  <c r="P48" i="19"/>
  <c r="P101" i="19"/>
  <c r="P170" i="19"/>
  <c r="P206" i="19"/>
  <c r="P25" i="19"/>
  <c r="P67" i="19"/>
  <c r="P340" i="19"/>
  <c r="P188" i="19"/>
  <c r="P169" i="19"/>
  <c r="P132" i="19"/>
  <c r="P40" i="19"/>
  <c r="P162" i="19"/>
  <c r="P295" i="19"/>
  <c r="P155" i="19"/>
  <c r="P112" i="19"/>
  <c r="P268" i="19"/>
  <c r="P75" i="19"/>
  <c r="P179" i="19"/>
  <c r="P95" i="19"/>
  <c r="P301" i="19"/>
  <c r="P146" i="19"/>
  <c r="P217" i="19"/>
  <c r="P304" i="19"/>
  <c r="P129" i="19"/>
  <c r="P128" i="19"/>
  <c r="P100" i="19"/>
  <c r="P233" i="19"/>
  <c r="P280" i="19"/>
  <c r="P182" i="19"/>
  <c r="P165" i="19"/>
  <c r="P338" i="19"/>
  <c r="P63" i="19"/>
  <c r="P159" i="19"/>
  <c r="P329" i="19"/>
  <c r="P212" i="19"/>
  <c r="P211" i="19"/>
  <c r="P87" i="19"/>
  <c r="P275" i="19"/>
  <c r="P305" i="19"/>
  <c r="P337" i="19"/>
  <c r="P79" i="19"/>
  <c r="P193" i="19"/>
  <c r="P103" i="19"/>
  <c r="P298" i="19"/>
  <c r="P135" i="19"/>
  <c r="P126" i="19"/>
  <c r="P88" i="19"/>
  <c r="P269" i="19"/>
  <c r="P175" i="19"/>
  <c r="P332" i="19"/>
  <c r="P134" i="19"/>
  <c r="P317" i="19"/>
  <c r="P149" i="19"/>
  <c r="P226" i="19"/>
  <c r="P119" i="19"/>
  <c r="P339" i="19"/>
  <c r="P321" i="19"/>
  <c r="P147" i="19"/>
  <c r="P313" i="19"/>
  <c r="P308" i="19"/>
  <c r="P110" i="19"/>
  <c r="P28" i="19"/>
  <c r="P199" i="19"/>
  <c r="P335" i="19"/>
  <c r="P306" i="19"/>
  <c r="P201" i="19"/>
  <c r="P59" i="19"/>
  <c r="P37" i="19"/>
  <c r="P248" i="19"/>
  <c r="P26" i="19"/>
  <c r="P195" i="19"/>
  <c r="P225" i="19"/>
  <c r="P31" i="19"/>
  <c r="P333" i="19"/>
  <c r="P106" i="19"/>
  <c r="P131" i="19"/>
  <c r="P278" i="19"/>
  <c r="P89" i="19"/>
  <c r="P283" i="19"/>
  <c r="P331" i="19"/>
  <c r="P287" i="19"/>
  <c r="P45" i="19"/>
  <c r="P60" i="19"/>
  <c r="P173" i="19"/>
  <c r="P270" i="19"/>
  <c r="P224" i="19"/>
  <c r="P242" i="19"/>
  <c r="P56" i="19"/>
  <c r="P114" i="19"/>
  <c r="P293" i="19"/>
  <c r="P180" i="19"/>
  <c r="P202" i="19"/>
  <c r="P286" i="19"/>
  <c r="P117" i="19"/>
  <c r="P39" i="19"/>
  <c r="P148" i="19"/>
  <c r="P58" i="19"/>
  <c r="P210" i="19"/>
  <c r="P161" i="19"/>
  <c r="P144" i="19"/>
  <c r="P198" i="19"/>
  <c r="P205" i="19"/>
  <c r="P323" i="19"/>
  <c r="P142" i="19"/>
  <c r="P46" i="19"/>
  <c r="P50" i="19"/>
  <c r="P319" i="19"/>
  <c r="P123" i="19"/>
  <c r="P24" i="19"/>
  <c r="P41" i="19"/>
  <c r="P256" i="19"/>
  <c r="P156" i="19"/>
  <c r="P49" i="19"/>
  <c r="P223" i="19"/>
  <c r="P73" i="19"/>
  <c r="P328" i="19"/>
  <c r="P231" i="19"/>
  <c r="P168" i="19"/>
  <c r="P213" i="19"/>
  <c r="P160" i="19"/>
  <c r="P259" i="19"/>
  <c r="P57" i="19"/>
  <c r="P234" i="19"/>
  <c r="P177" i="19"/>
  <c r="P334" i="19"/>
  <c r="P236" i="19"/>
  <c r="P254" i="19"/>
  <c r="P113" i="19"/>
  <c r="P118" i="19"/>
  <c r="P282" i="19"/>
  <c r="P251" i="19"/>
  <c r="P104" i="19"/>
  <c r="P324" i="19"/>
  <c r="P65" i="19"/>
  <c r="P111" i="19"/>
  <c r="P190" i="19"/>
  <c r="P276" i="19"/>
  <c r="P152" i="19"/>
  <c r="P227" i="19"/>
  <c r="P192" i="19"/>
  <c r="P238" i="19"/>
  <c r="P86" i="19"/>
  <c r="P300" i="19"/>
  <c r="P94" i="19"/>
  <c r="P241" i="19"/>
  <c r="P38" i="19"/>
  <c r="P157" i="19"/>
  <c r="P232" i="19"/>
  <c r="P341" i="19"/>
  <c r="P122" i="19"/>
  <c r="P99" i="19"/>
  <c r="P23" i="19"/>
  <c r="P29" i="19"/>
  <c r="P125" i="19"/>
  <c r="P221" i="19"/>
  <c r="P239" i="19"/>
  <c r="P53" i="19"/>
  <c r="P260" i="19"/>
  <c r="P133" i="19"/>
  <c r="P90" i="19"/>
  <c r="P85" i="19"/>
  <c r="P258" i="19"/>
  <c r="P272" i="19"/>
  <c r="P44" i="19"/>
  <c r="P314" i="19"/>
  <c r="P336" i="19"/>
  <c r="P342" i="19"/>
  <c r="P96" i="19"/>
  <c r="P208" i="19"/>
  <c r="P247" i="19"/>
  <c r="P285" i="19"/>
  <c r="P228" i="19"/>
  <c r="P184" i="19"/>
  <c r="P22" i="19"/>
  <c r="P330" i="19"/>
  <c r="P244" i="19"/>
  <c r="P80" i="19"/>
  <c r="P55" i="19"/>
  <c r="P172" i="19"/>
  <c r="P264" i="19"/>
  <c r="P61" i="19"/>
  <c r="P189" i="19"/>
  <c r="P292" i="19"/>
  <c r="P279" i="19"/>
  <c r="P297" i="19"/>
  <c r="P261" i="19"/>
  <c r="P102" i="19"/>
  <c r="P220" i="19"/>
  <c r="P266" i="19"/>
  <c r="P214" i="19"/>
  <c r="P130" i="19"/>
  <c r="P124" i="19"/>
  <c r="P52" i="19"/>
  <c r="P240" i="19"/>
  <c r="P302" i="19"/>
  <c r="P68" i="19"/>
  <c r="P237" i="19"/>
  <c r="P229" i="19"/>
  <c r="P47" i="19"/>
  <c r="P71" i="19"/>
  <c r="P167" i="19"/>
  <c r="P209" i="19"/>
  <c r="P327" i="19"/>
  <c r="P200" i="19"/>
  <c r="P51" i="19"/>
  <c r="P318" i="19"/>
  <c r="P288" i="19"/>
  <c r="P312" i="19"/>
  <c r="P64" i="19"/>
  <c r="P309" i="19"/>
  <c r="P230" i="19"/>
  <c r="P140" i="19"/>
  <c r="P163" i="19"/>
  <c r="P307" i="19"/>
  <c r="P21" i="19"/>
  <c r="P246" i="19"/>
  <c r="P207" i="19"/>
  <c r="P183" i="19"/>
  <c r="P98" i="19"/>
  <c r="P222" i="19"/>
  <c r="P316" i="19"/>
  <c r="P185" i="19"/>
  <c r="P216" i="19"/>
  <c r="P120" i="19"/>
  <c r="P245" i="19"/>
  <c r="P115" i="19"/>
  <c r="P154" i="19"/>
  <c r="P186" i="19"/>
  <c r="P187" i="19"/>
  <c r="P78" i="19"/>
  <c r="P81" i="19"/>
  <c r="P97" i="19"/>
  <c r="P66" i="19"/>
  <c r="P62" i="19"/>
  <c r="P136" i="19"/>
  <c r="P235" i="19"/>
  <c r="P42" i="19"/>
  <c r="P143" i="19"/>
  <c r="P34" i="19"/>
  <c r="P171" i="19"/>
  <c r="P257" i="19"/>
  <c r="P265" i="19"/>
  <c r="P176" i="19"/>
  <c r="P290" i="19"/>
  <c r="Q141" i="13"/>
  <c r="Q301" i="13"/>
  <c r="Q158" i="13"/>
  <c r="Q25" i="13"/>
  <c r="Q244" i="13"/>
  <c r="Q214" i="13"/>
  <c r="Q267" i="13"/>
  <c r="Q279" i="13"/>
  <c r="Q258" i="13"/>
  <c r="Q181" i="13"/>
  <c r="Q231" i="13"/>
  <c r="Q269" i="13"/>
  <c r="Q76" i="13"/>
  <c r="Q215" i="13"/>
  <c r="Q319" i="13"/>
  <c r="Q151" i="13"/>
  <c r="Q81" i="13"/>
  <c r="Q49" i="13"/>
  <c r="Q272" i="13"/>
  <c r="Q332" i="13"/>
  <c r="Q119" i="13"/>
  <c r="Q322" i="13"/>
  <c r="Q271" i="13"/>
  <c r="Q163" i="13"/>
  <c r="Q60" i="13"/>
  <c r="Q125" i="13"/>
  <c r="Q173" i="13"/>
  <c r="Q66" i="13"/>
  <c r="Q110" i="13"/>
  <c r="Q104" i="13"/>
  <c r="Q298" i="13"/>
  <c r="Q28" i="13"/>
  <c r="Q133" i="13"/>
  <c r="Q37" i="13"/>
  <c r="Q75" i="13"/>
  <c r="Q36" i="13"/>
  <c r="Q164" i="13"/>
  <c r="Q109" i="13"/>
  <c r="Q192" i="13"/>
  <c r="Q219" i="13"/>
  <c r="Q121" i="13"/>
  <c r="Q24" i="13"/>
  <c r="Q210" i="13"/>
  <c r="Q255" i="13"/>
  <c r="Q187" i="13"/>
  <c r="Q321" i="13"/>
  <c r="Q196" i="13"/>
  <c r="Q224" i="13"/>
  <c r="Q54" i="13"/>
  <c r="Q200" i="13"/>
  <c r="Q335" i="13"/>
  <c r="Q102" i="13"/>
  <c r="Q107" i="13"/>
  <c r="Q294" i="13"/>
  <c r="Q251" i="13"/>
  <c r="Q257" i="13"/>
  <c r="Q256" i="13"/>
  <c r="Q113" i="13"/>
  <c r="Q262" i="13"/>
  <c r="Q96" i="13"/>
  <c r="Q21" i="13"/>
  <c r="Q31" i="13"/>
  <c r="Q162" i="13"/>
  <c r="Q146" i="13"/>
  <c r="Q223" i="13"/>
  <c r="Q167" i="13"/>
  <c r="Q293" i="13"/>
  <c r="Q205" i="13"/>
  <c r="Q245" i="13"/>
  <c r="Q252" i="13"/>
  <c r="Q241" i="13"/>
  <c r="Q259" i="13"/>
  <c r="Q194" i="13"/>
  <c r="Q114" i="13"/>
  <c r="Q276" i="13"/>
  <c r="Q289" i="13"/>
  <c r="Q340" i="13"/>
  <c r="Q297" i="13"/>
  <c r="Q103" i="13"/>
  <c r="Q73" i="13"/>
  <c r="Q65" i="13"/>
  <c r="Q46" i="13"/>
  <c r="Q313" i="13"/>
  <c r="Q88" i="13"/>
  <c r="Q337" i="13"/>
  <c r="Q201" i="13"/>
  <c r="Q159" i="13"/>
  <c r="Q336" i="13"/>
  <c r="Q155" i="13"/>
  <c r="Q175" i="13"/>
  <c r="Q123" i="13"/>
  <c r="Q23" i="13"/>
  <c r="Q309" i="13"/>
  <c r="Q199" i="13"/>
  <c r="Q341" i="13"/>
  <c r="Q193" i="13"/>
  <c r="Q84" i="13"/>
  <c r="Q140" i="13"/>
  <c r="Q236" i="13"/>
  <c r="Q280" i="13"/>
  <c r="Q273" i="13"/>
  <c r="Q68" i="13"/>
  <c r="Q143" i="13"/>
  <c r="Q295" i="13"/>
  <c r="Q328" i="13"/>
  <c r="Q55" i="13"/>
  <c r="Q95" i="13"/>
  <c r="Q156" i="13"/>
  <c r="Q185" i="13"/>
  <c r="Q292" i="13"/>
  <c r="Q124" i="13"/>
  <c r="Q78" i="13"/>
  <c r="Q94" i="13"/>
  <c r="Q243" i="13"/>
  <c r="Q169" i="13"/>
  <c r="Q117" i="13"/>
  <c r="Q339" i="13"/>
  <c r="Q304" i="13"/>
  <c r="Q72" i="13"/>
  <c r="Q263" i="13"/>
  <c r="Q211" i="13"/>
  <c r="Q232" i="13"/>
  <c r="Q331" i="13"/>
  <c r="Q144" i="13"/>
  <c r="Q69" i="13"/>
  <c r="Q253" i="13"/>
  <c r="Q22" i="13"/>
  <c r="Q41" i="13"/>
  <c r="Q157" i="13"/>
  <c r="Q139" i="13"/>
  <c r="Q34" i="13"/>
  <c r="Q212" i="13"/>
  <c r="Q29" i="13"/>
  <c r="Q180" i="13"/>
  <c r="Q64" i="13"/>
  <c r="Q207" i="13"/>
  <c r="Q342" i="13"/>
  <c r="Q188" i="13"/>
  <c r="Q177" i="13"/>
  <c r="Q132" i="13"/>
  <c r="Q227" i="13"/>
  <c r="Q310" i="13"/>
  <c r="Q93" i="13"/>
  <c r="Q226" i="13"/>
  <c r="Q206" i="13"/>
  <c r="Q51" i="13"/>
  <c r="Q283" i="13"/>
  <c r="Q154" i="13"/>
  <c r="Q314" i="13"/>
  <c r="Q247" i="13"/>
  <c r="Q91" i="13"/>
  <c r="Q288" i="13"/>
  <c r="Q275" i="13"/>
  <c r="Q142" i="13"/>
  <c r="Q278" i="13"/>
  <c r="Q240" i="13"/>
  <c r="Q178" i="13"/>
  <c r="Q48" i="13"/>
  <c r="Q228" i="13"/>
  <c r="Q135" i="13"/>
  <c r="Q134" i="13"/>
  <c r="Q291" i="13"/>
  <c r="Q171" i="13"/>
  <c r="Q50" i="13"/>
  <c r="Q45" i="13"/>
  <c r="Q312" i="13"/>
  <c r="Q47" i="13"/>
  <c r="Q152" i="13"/>
  <c r="Q330" i="13"/>
  <c r="Q70" i="13"/>
  <c r="Q130" i="13"/>
  <c r="Q198" i="13"/>
  <c r="Q101" i="13"/>
  <c r="Q170" i="13"/>
  <c r="Q126" i="13"/>
  <c r="Q137" i="13"/>
  <c r="Q282" i="13"/>
  <c r="Q79" i="13"/>
  <c r="Q202" i="13"/>
  <c r="Q299" i="13"/>
  <c r="Q218" i="13"/>
  <c r="Q326" i="13"/>
  <c r="Q61" i="13"/>
  <c r="Q222" i="13"/>
  <c r="Q35" i="13"/>
  <c r="Q53" i="13"/>
  <c r="Q234" i="13"/>
  <c r="Q300" i="13"/>
  <c r="Q184" i="13"/>
  <c r="Q323" i="13"/>
  <c r="Q150" i="13"/>
  <c r="Q287" i="13"/>
  <c r="Q235" i="13"/>
  <c r="Q44" i="13"/>
  <c r="Q315" i="13"/>
  <c r="Q284" i="13"/>
  <c r="Q57" i="13"/>
  <c r="Q179" i="13"/>
  <c r="Q195" i="13"/>
  <c r="Q290" i="13"/>
  <c r="Q216" i="13"/>
  <c r="Q303" i="13"/>
  <c r="Q190" i="13"/>
  <c r="Q286" i="13"/>
  <c r="Q39" i="13"/>
  <c r="Q74" i="13"/>
  <c r="Q92" i="13"/>
  <c r="Q63" i="13"/>
  <c r="Q108" i="13"/>
  <c r="Q266" i="13"/>
  <c r="Q165" i="13"/>
  <c r="Q128" i="13"/>
  <c r="Q52" i="13"/>
  <c r="Q136" i="13"/>
  <c r="Q238" i="13"/>
  <c r="Q90" i="13"/>
  <c r="Q250" i="13"/>
  <c r="Q89" i="13"/>
  <c r="Q161" i="13"/>
  <c r="Q324" i="13"/>
  <c r="Q285" i="13"/>
  <c r="Q264" i="13"/>
  <c r="Q59" i="13"/>
  <c r="Q213" i="13"/>
  <c r="Q58" i="13"/>
  <c r="Q99" i="13"/>
  <c r="Q149" i="13"/>
  <c r="Q111" i="13"/>
  <c r="Q80" i="13"/>
  <c r="Q217" i="13"/>
  <c r="Q265" i="13"/>
  <c r="Q100" i="13"/>
  <c r="Q118" i="13"/>
  <c r="Q174" i="13"/>
  <c r="Q115" i="13"/>
  <c r="Q105" i="13"/>
  <c r="Q56" i="13"/>
  <c r="Q120" i="13"/>
  <c r="Q225" i="13"/>
  <c r="Q40" i="13"/>
  <c r="Q327" i="13"/>
  <c r="Q71" i="13"/>
  <c r="Q239" i="13"/>
  <c r="Q248" i="13"/>
  <c r="Q182" i="13"/>
  <c r="Q32" i="13"/>
  <c r="Q168" i="13"/>
  <c r="Q189" i="13"/>
  <c r="Q67" i="13"/>
  <c r="Q305" i="13"/>
  <c r="Q97" i="13"/>
  <c r="Q86" i="13"/>
  <c r="Q204" i="13"/>
  <c r="Q122" i="13"/>
  <c r="Q261" i="13"/>
  <c r="Q30" i="13"/>
  <c r="Q85" i="13"/>
  <c r="Q274" i="13"/>
  <c r="Q308" i="13"/>
  <c r="Q160" i="13"/>
  <c r="Q33" i="13"/>
  <c r="Q221" i="13"/>
  <c r="Q268" i="13"/>
  <c r="Q320" i="13"/>
  <c r="Q42" i="13"/>
  <c r="Q77" i="13"/>
  <c r="Q270" i="13"/>
  <c r="Q329" i="13"/>
  <c r="Q317" i="13"/>
  <c r="Q220" i="13"/>
  <c r="Q127" i="13"/>
  <c r="Q26" i="13"/>
  <c r="Q318" i="13"/>
  <c r="Q148" i="13"/>
  <c r="Q112" i="13"/>
  <c r="Q145" i="13"/>
  <c r="Q191" i="13"/>
  <c r="Q209" i="13"/>
  <c r="Q334" i="13"/>
  <c r="Q203" i="13"/>
  <c r="Q254" i="13"/>
  <c r="Q82" i="13"/>
  <c r="Q325" i="13"/>
  <c r="Q208" i="13"/>
  <c r="Q249" i="13"/>
  <c r="Q183" i="13"/>
  <c r="Q87" i="13"/>
  <c r="Q316" i="13"/>
  <c r="Q246" i="13"/>
  <c r="Q27" i="13"/>
  <c r="Q338" i="13"/>
  <c r="Q237" i="13"/>
  <c r="Q138" i="13"/>
  <c r="Q98" i="13"/>
  <c r="Q311" i="13"/>
  <c r="Q333" i="13"/>
  <c r="Q129" i="13"/>
  <c r="Q131" i="13"/>
  <c r="Q229" i="13"/>
  <c r="Q233" i="13"/>
  <c r="Q186" i="13"/>
  <c r="Q83" i="13"/>
  <c r="Q260" i="13"/>
  <c r="Q147" i="13"/>
  <c r="Q62" i="13"/>
  <c r="Q166" i="13"/>
  <c r="Q106" i="13"/>
  <c r="Q277" i="13"/>
  <c r="Q197" i="13"/>
  <c r="Q176" i="13"/>
  <c r="Q116" i="13"/>
  <c r="Q296" i="13"/>
  <c r="Q307" i="13"/>
  <c r="Q153" i="13"/>
  <c r="Q43" i="13"/>
  <c r="Q172" i="13"/>
  <c r="Q242" i="13"/>
  <c r="Q306" i="13"/>
  <c r="Q281" i="13"/>
  <c r="Q230" i="13"/>
  <c r="Q38" i="13"/>
  <c r="Q302" i="13"/>
  <c r="Q171" i="14"/>
  <c r="Q304" i="14"/>
  <c r="Q225" i="14"/>
  <c r="Q320" i="14"/>
  <c r="Q237" i="14"/>
  <c r="Q123" i="14"/>
  <c r="Q194" i="14"/>
  <c r="Q245" i="14"/>
  <c r="Q285" i="14"/>
  <c r="Q47" i="14"/>
  <c r="Q48" i="14"/>
  <c r="Q227" i="14"/>
  <c r="Q56" i="14"/>
  <c r="Q108" i="14"/>
  <c r="Q172" i="14"/>
  <c r="Q259" i="14"/>
  <c r="Q146" i="14"/>
  <c r="Q183" i="14"/>
  <c r="Q232" i="14"/>
  <c r="Q114" i="14"/>
  <c r="Q204" i="14"/>
  <c r="Q185" i="14"/>
  <c r="Q243" i="14"/>
  <c r="Q224" i="14"/>
  <c r="Q111" i="14"/>
  <c r="Q306" i="14"/>
  <c r="Q46" i="14"/>
  <c r="Q33" i="14"/>
  <c r="Q28" i="14"/>
  <c r="Q341" i="14"/>
  <c r="Q125" i="14"/>
  <c r="Q188" i="14"/>
  <c r="Q324" i="14"/>
  <c r="Q31" i="14"/>
  <c r="Q288" i="14"/>
  <c r="Q39" i="14"/>
  <c r="Q193" i="14"/>
  <c r="Q85" i="14"/>
  <c r="Q24" i="14"/>
  <c r="Q186" i="14"/>
  <c r="Q184" i="14"/>
  <c r="Q81" i="14"/>
  <c r="Q132" i="14"/>
  <c r="Q249" i="14"/>
  <c r="Q268" i="14"/>
  <c r="Q137" i="14"/>
  <c r="Q340" i="14"/>
  <c r="Q102" i="14"/>
  <c r="Q328" i="14"/>
  <c r="Q29" i="14"/>
  <c r="Q109" i="14"/>
  <c r="Q276" i="14"/>
  <c r="Q104" i="14"/>
  <c r="Q219" i="14"/>
  <c r="Q195" i="14"/>
  <c r="Q97" i="14"/>
  <c r="Q261" i="14"/>
  <c r="Q149" i="14"/>
  <c r="Q203" i="14"/>
  <c r="Q293" i="14"/>
  <c r="Q335" i="14"/>
  <c r="Q240" i="14"/>
  <c r="Q201" i="14"/>
  <c r="Q238" i="14"/>
  <c r="Q127" i="14"/>
  <c r="Q71" i="14"/>
  <c r="Q196" i="14"/>
  <c r="Q160" i="14"/>
  <c r="Q147" i="14"/>
  <c r="Q22" i="14"/>
  <c r="Q279" i="14"/>
  <c r="Q154" i="14"/>
  <c r="Q27" i="14"/>
  <c r="Q175" i="14"/>
  <c r="Q25" i="14"/>
  <c r="Q211" i="14"/>
  <c r="Q244" i="14"/>
  <c r="Q326" i="14"/>
  <c r="Q308" i="14"/>
  <c r="Q26" i="14"/>
  <c r="Q263" i="14"/>
  <c r="Q117" i="14"/>
  <c r="Q294" i="14"/>
  <c r="Q84" i="14"/>
  <c r="Q317" i="14"/>
  <c r="Q281" i="14"/>
  <c r="Q191" i="14"/>
  <c r="Q96" i="14"/>
  <c r="Q331" i="14"/>
  <c r="Q107" i="14"/>
  <c r="Q274" i="14"/>
  <c r="Q161" i="14"/>
  <c r="Q93" i="14"/>
  <c r="Q222" i="14"/>
  <c r="Q242" i="14"/>
  <c r="Q280" i="14"/>
  <c r="Q334" i="14"/>
  <c r="Q134" i="14"/>
  <c r="Q53" i="14"/>
  <c r="Q170" i="14"/>
  <c r="Q213" i="14"/>
  <c r="Q260" i="14"/>
  <c r="Q271" i="14"/>
  <c r="Q292" i="14"/>
  <c r="Q126" i="14"/>
  <c r="Q82" i="14"/>
  <c r="Q256" i="14"/>
  <c r="Q190" i="14"/>
  <c r="Q212" i="14"/>
  <c r="Q300" i="14"/>
  <c r="Q181" i="14"/>
  <c r="Q303" i="14"/>
  <c r="Q247" i="14"/>
  <c r="Q89" i="14"/>
  <c r="Q217" i="14"/>
  <c r="Q252" i="14"/>
  <c r="Q200" i="14"/>
  <c r="Q226" i="14"/>
  <c r="Q215" i="14"/>
  <c r="Q264" i="14"/>
  <c r="Q120" i="14"/>
  <c r="Q73" i="14"/>
  <c r="Q140" i="14"/>
  <c r="Q129" i="14"/>
  <c r="Q329" i="14"/>
  <c r="Q192" i="14"/>
  <c r="Q198" i="14"/>
  <c r="Q305" i="14"/>
  <c r="Q32" i="14"/>
  <c r="Q207" i="14"/>
  <c r="Q158" i="14"/>
  <c r="Q156" i="14"/>
  <c r="Q309" i="14"/>
  <c r="Q77" i="14"/>
  <c r="Q90" i="14"/>
  <c r="Q36" i="14"/>
  <c r="Q75" i="14"/>
  <c r="Q159" i="14"/>
  <c r="Q153" i="14"/>
  <c r="Q231" i="14"/>
  <c r="Q316" i="14"/>
  <c r="Q74" i="14"/>
  <c r="Q86" i="14"/>
  <c r="Q58" i="14"/>
  <c r="Q178" i="14"/>
  <c r="Q209" i="14"/>
  <c r="Q69" i="14"/>
  <c r="Q301" i="14"/>
  <c r="Q92" i="14"/>
  <c r="Q239" i="14"/>
  <c r="Q131" i="14"/>
  <c r="Q290" i="14"/>
  <c r="Q94" i="14"/>
  <c r="Q66" i="14"/>
  <c r="Q307" i="14"/>
  <c r="Q321" i="14"/>
  <c r="Q278" i="14"/>
  <c r="Q298" i="14"/>
  <c r="Q312" i="14"/>
  <c r="Q323" i="14"/>
  <c r="Q34" i="14"/>
  <c r="Q50" i="14"/>
  <c r="Q100" i="14"/>
  <c r="Q136" i="14"/>
  <c r="Q302" i="14"/>
  <c r="Q250" i="14"/>
  <c r="Q189" i="14"/>
  <c r="Q163" i="14"/>
  <c r="Q101" i="14"/>
  <c r="Q72" i="14"/>
  <c r="Q162" i="14"/>
  <c r="Q336" i="14"/>
  <c r="Q235" i="14"/>
  <c r="Q103" i="14"/>
  <c r="Q115" i="14"/>
  <c r="Q297" i="14"/>
  <c r="Q91" i="14"/>
  <c r="Q98" i="14"/>
  <c r="Q106" i="14"/>
  <c r="Q266" i="14"/>
  <c r="Q277" i="14"/>
  <c r="Q35" i="14"/>
  <c r="Q253" i="14"/>
  <c r="Q313" i="14"/>
  <c r="Q37" i="14"/>
  <c r="Q173" i="14"/>
  <c r="Q128" i="14"/>
  <c r="Q168" i="14"/>
  <c r="Q197" i="14"/>
  <c r="Q206" i="14"/>
  <c r="Q284" i="14"/>
  <c r="Q164" i="14"/>
  <c r="Q124" i="14"/>
  <c r="Q322" i="14"/>
  <c r="Q119" i="14"/>
  <c r="Q151" i="14"/>
  <c r="Q289" i="14"/>
  <c r="Q144" i="14"/>
  <c r="Q55" i="14"/>
  <c r="Q296" i="14"/>
  <c r="Q223" i="14"/>
  <c r="Q116" i="14"/>
  <c r="Q121" i="14"/>
  <c r="Q110" i="14"/>
  <c r="Q332" i="14"/>
  <c r="Q272" i="14"/>
  <c r="Q21" i="14"/>
  <c r="Q338" i="14"/>
  <c r="Q99" i="14"/>
  <c r="Q251" i="14"/>
  <c r="Q208" i="14"/>
  <c r="Q118" i="14"/>
  <c r="Q229" i="14"/>
  <c r="Q177" i="14"/>
  <c r="Q246" i="14"/>
  <c r="Q228" i="14"/>
  <c r="Q44" i="14"/>
  <c r="Q286" i="14"/>
  <c r="Q275" i="14"/>
  <c r="Q182" i="14"/>
  <c r="Q157" i="14"/>
  <c r="Q68" i="14"/>
  <c r="Q314" i="14"/>
  <c r="Q218" i="14"/>
  <c r="Q95" i="14"/>
  <c r="Q150" i="14"/>
  <c r="Q333" i="14"/>
  <c r="Q79" i="14"/>
  <c r="Q166" i="14"/>
  <c r="Q342" i="14"/>
  <c r="Q67" i="14"/>
  <c r="Q241" i="14"/>
  <c r="Q139" i="14"/>
  <c r="Q236" i="14"/>
  <c r="Q258" i="14"/>
  <c r="Q130" i="14"/>
  <c r="Q330" i="14"/>
  <c r="Q176" i="14"/>
  <c r="Q283" i="14"/>
  <c r="Q180" i="14"/>
  <c r="Q318" i="14"/>
  <c r="Q210" i="14"/>
  <c r="Q42" i="14"/>
  <c r="Q174" i="14"/>
  <c r="Q214" i="14"/>
  <c r="Q319" i="14"/>
  <c r="Q59" i="14"/>
  <c r="Q88" i="14"/>
  <c r="Q148" i="14"/>
  <c r="Q64" i="14"/>
  <c r="Q83" i="14"/>
  <c r="Q133" i="14"/>
  <c r="Q270" i="14"/>
  <c r="Q291" i="14"/>
  <c r="Q141" i="14"/>
  <c r="Q122" i="14"/>
  <c r="Q295" i="14"/>
  <c r="Q143" i="14"/>
  <c r="Q257" i="14"/>
  <c r="Q234" i="14"/>
  <c r="Q287" i="14"/>
  <c r="Q145" i="14"/>
  <c r="Q105" i="14"/>
  <c r="Q63" i="14"/>
  <c r="Q169" i="14"/>
  <c r="Q155" i="14"/>
  <c r="Q221" i="14"/>
  <c r="Q311" i="14"/>
  <c r="Q41" i="14"/>
  <c r="Q152" i="14"/>
  <c r="Q142" i="14"/>
  <c r="Q45" i="14"/>
  <c r="Q179" i="14"/>
  <c r="Q199" i="14"/>
  <c r="Q135" i="14"/>
  <c r="Q62" i="14"/>
  <c r="Q339" i="14"/>
  <c r="Q70" i="14"/>
  <c r="Q262" i="14"/>
  <c r="Q269" i="14"/>
  <c r="Q65" i="14"/>
  <c r="Q87" i="14"/>
  <c r="Q337" i="14"/>
  <c r="Q40" i="14"/>
  <c r="Q60" i="14"/>
  <c r="Q112" i="14"/>
  <c r="Q282" i="14"/>
  <c r="Q138" i="14"/>
  <c r="Q325" i="14"/>
  <c r="Q52" i="14"/>
  <c r="Q202" i="14"/>
  <c r="Q299" i="14"/>
  <c r="Q61" i="14"/>
  <c r="Q51" i="14"/>
  <c r="Q165" i="14"/>
  <c r="Q76" i="14"/>
  <c r="Q248" i="14"/>
  <c r="Q23" i="14"/>
  <c r="Q267" i="14"/>
  <c r="Q265" i="14"/>
  <c r="Q230" i="14"/>
  <c r="Q113" i="14"/>
  <c r="Q254" i="14"/>
  <c r="Q49" i="14"/>
  <c r="Q310" i="14"/>
  <c r="Q273" i="14"/>
  <c r="Q315" i="14"/>
  <c r="Q187" i="14"/>
  <c r="Q167" i="14"/>
  <c r="Q255" i="14"/>
  <c r="Q43" i="14"/>
  <c r="Q78" i="14"/>
  <c r="Q205" i="14"/>
  <c r="Q38" i="14"/>
  <c r="Q80" i="14"/>
  <c r="Q233" i="14"/>
  <c r="Q220" i="14"/>
  <c r="Q216" i="14"/>
  <c r="Q327" i="14"/>
  <c r="Q30" i="14"/>
  <c r="Q54" i="14"/>
  <c r="Q57" i="14"/>
  <c r="P328" i="13"/>
  <c r="P73" i="13"/>
  <c r="P259" i="13"/>
  <c r="P32" i="13"/>
  <c r="P294" i="13"/>
  <c r="P317" i="13"/>
  <c r="P245" i="13"/>
  <c r="P184" i="13"/>
  <c r="P125" i="13"/>
  <c r="P243" i="13"/>
  <c r="P230" i="13"/>
  <c r="P311" i="13"/>
  <c r="P135" i="13"/>
  <c r="P292" i="13"/>
  <c r="P159" i="13"/>
  <c r="P163" i="13"/>
  <c r="P331" i="13"/>
  <c r="P334" i="13"/>
  <c r="P36" i="13"/>
  <c r="P293" i="13"/>
  <c r="P307" i="13"/>
  <c r="P79" i="13"/>
  <c r="P281" i="13"/>
  <c r="P299" i="13"/>
  <c r="P209" i="13"/>
  <c r="P62" i="13"/>
  <c r="P66" i="13"/>
  <c r="P228" i="13"/>
  <c r="P154" i="13"/>
  <c r="P33" i="13"/>
  <c r="P320" i="13"/>
  <c r="P107" i="13"/>
  <c r="P83" i="13"/>
  <c r="P178" i="13"/>
  <c r="P170" i="13"/>
  <c r="P248" i="13"/>
  <c r="P231" i="13"/>
  <c r="P253" i="13"/>
  <c r="P50" i="13"/>
  <c r="P336" i="13"/>
  <c r="P145" i="13"/>
  <c r="P221" i="13"/>
  <c r="P321" i="13"/>
  <c r="P21" i="13"/>
  <c r="P53" i="13"/>
  <c r="P115" i="13"/>
  <c r="P124" i="13"/>
  <c r="P286" i="13"/>
  <c r="P339" i="13"/>
  <c r="P166" i="13"/>
  <c r="P55" i="13"/>
  <c r="P306" i="13"/>
  <c r="P160" i="13"/>
  <c r="P118" i="13"/>
  <c r="P110" i="13"/>
  <c r="P146" i="13"/>
  <c r="P28" i="13"/>
  <c r="P41" i="13"/>
  <c r="P195" i="13"/>
  <c r="P225" i="13"/>
  <c r="P185" i="13"/>
  <c r="P114" i="13"/>
  <c r="P57" i="13"/>
  <c r="P93" i="13"/>
  <c r="P37" i="13"/>
  <c r="P147" i="13"/>
  <c r="P175" i="13"/>
  <c r="P34" i="13"/>
  <c r="P322" i="13"/>
  <c r="P275" i="13"/>
  <c r="P272" i="13"/>
  <c r="P197" i="13"/>
  <c r="P60" i="13"/>
  <c r="P69" i="13"/>
  <c r="P252" i="13"/>
  <c r="P123" i="13"/>
  <c r="P61" i="13"/>
  <c r="P38" i="13"/>
  <c r="P284" i="13"/>
  <c r="P128" i="13"/>
  <c r="P199" i="13"/>
  <c r="P220" i="13"/>
  <c r="P101" i="13"/>
  <c r="P187" i="13"/>
  <c r="P64" i="13"/>
  <c r="P155" i="13"/>
  <c r="P27" i="13"/>
  <c r="P76" i="13"/>
  <c r="P313" i="13"/>
  <c r="P51" i="13"/>
  <c r="P262" i="13"/>
  <c r="P104" i="13"/>
  <c r="P91" i="13"/>
  <c r="P196" i="13"/>
  <c r="P241" i="13"/>
  <c r="P254" i="13"/>
  <c r="P81" i="13"/>
  <c r="P72" i="13"/>
  <c r="P215" i="13"/>
  <c r="P94" i="13"/>
  <c r="P65" i="13"/>
  <c r="P308" i="13"/>
  <c r="P255" i="13"/>
  <c r="P329" i="13"/>
  <c r="P139" i="13"/>
  <c r="P49" i="13"/>
  <c r="P63" i="13"/>
  <c r="P265" i="13"/>
  <c r="P119" i="13"/>
  <c r="P324" i="13"/>
  <c r="P127" i="13"/>
  <c r="P54" i="13"/>
  <c r="P26" i="13"/>
  <c r="P113" i="13"/>
  <c r="P263" i="13"/>
  <c r="P172" i="13"/>
  <c r="P283" i="13"/>
  <c r="P260" i="13"/>
  <c r="P233" i="13"/>
  <c r="P169" i="13"/>
  <c r="P174" i="13"/>
  <c r="P22" i="13"/>
  <c r="P42" i="13"/>
  <c r="P323" i="13"/>
  <c r="P183" i="13"/>
  <c r="P171" i="13"/>
  <c r="P250" i="13"/>
  <c r="P149" i="13"/>
  <c r="P287" i="13"/>
  <c r="P105" i="13"/>
  <c r="P112" i="13"/>
  <c r="P229" i="13"/>
  <c r="P48" i="13"/>
  <c r="P52" i="13"/>
  <c r="P44" i="13"/>
  <c r="P222" i="13"/>
  <c r="P141" i="13"/>
  <c r="P314" i="13"/>
  <c r="P267" i="13"/>
  <c r="P82" i="13"/>
  <c r="P291" i="13"/>
  <c r="P261" i="13"/>
  <c r="P218" i="13"/>
  <c r="P140" i="13"/>
  <c r="P95" i="13"/>
  <c r="P96" i="13"/>
  <c r="P100" i="13"/>
  <c r="P132" i="13"/>
  <c r="P158" i="13"/>
  <c r="P47" i="13"/>
  <c r="P29" i="13"/>
  <c r="P256" i="13"/>
  <c r="P102" i="13"/>
  <c r="P318" i="13"/>
  <c r="P117" i="13"/>
  <c r="P190" i="13"/>
  <c r="P282" i="13"/>
  <c r="P116" i="13"/>
  <c r="P143" i="13"/>
  <c r="P309" i="13"/>
  <c r="P182" i="13"/>
  <c r="P56" i="13"/>
  <c r="P280" i="13"/>
  <c r="P214" i="13"/>
  <c r="P210" i="13"/>
  <c r="P310" i="13"/>
  <c r="P240" i="13"/>
  <c r="P295" i="13"/>
  <c r="P153" i="13"/>
  <c r="P191" i="13"/>
  <c r="P304" i="13"/>
  <c r="P242" i="13"/>
  <c r="P206" i="13"/>
  <c r="P80" i="13"/>
  <c r="P257" i="13"/>
  <c r="P86" i="13"/>
  <c r="P126" i="13"/>
  <c r="P70" i="13"/>
  <c r="P247" i="13"/>
  <c r="P279" i="13"/>
  <c r="P151" i="13"/>
  <c r="P200" i="13"/>
  <c r="P40" i="13"/>
  <c r="P176" i="13"/>
  <c r="P137" i="13"/>
  <c r="P152" i="13"/>
  <c r="P138" i="13"/>
  <c r="P341" i="13"/>
  <c r="P274" i="13"/>
  <c r="P111" i="13"/>
  <c r="P106" i="13"/>
  <c r="P270" i="13"/>
  <c r="P71" i="13"/>
  <c r="P35" i="13"/>
  <c r="P201" i="13"/>
  <c r="P24" i="13"/>
  <c r="P108" i="13"/>
  <c r="P224" i="13"/>
  <c r="P251" i="13"/>
  <c r="P173" i="13"/>
  <c r="P85" i="13"/>
  <c r="P216" i="13"/>
  <c r="P99" i="13"/>
  <c r="P180" i="13"/>
  <c r="P238" i="13"/>
  <c r="P67" i="13"/>
  <c r="P43" i="13"/>
  <c r="P98" i="13"/>
  <c r="P109" i="13"/>
  <c r="P189" i="13"/>
  <c r="P193" i="13"/>
  <c r="P340" i="13"/>
  <c r="P97" i="13"/>
  <c r="P205" i="13"/>
  <c r="P234" i="13"/>
  <c r="P74" i="13"/>
  <c r="P203" i="13"/>
  <c r="P327" i="13"/>
  <c r="P148" i="13"/>
  <c r="P120" i="13"/>
  <c r="P179" i="13"/>
  <c r="P269" i="13"/>
  <c r="P236" i="13"/>
  <c r="P337" i="13"/>
  <c r="P316" i="13"/>
  <c r="P39" i="13"/>
  <c r="P92" i="13"/>
  <c r="P162" i="13"/>
  <c r="P130" i="13"/>
  <c r="P332" i="13"/>
  <c r="P244" i="13"/>
  <c r="P277" i="13"/>
  <c r="P58" i="13"/>
  <c r="P330" i="13"/>
  <c r="P335" i="13"/>
  <c r="P177" i="13"/>
  <c r="P46" i="13"/>
  <c r="P186" i="13"/>
  <c r="P213" i="13"/>
  <c r="P136" i="13"/>
  <c r="P75" i="13"/>
  <c r="P338" i="13"/>
  <c r="P133" i="13"/>
  <c r="P142" i="13"/>
  <c r="P31" i="13"/>
  <c r="P30" i="13"/>
  <c r="P315" i="13"/>
  <c r="P271" i="13"/>
  <c r="P223" i="13"/>
  <c r="P167" i="13"/>
  <c r="P25" i="13"/>
  <c r="P23" i="13"/>
  <c r="P227" i="13"/>
  <c r="P237" i="13"/>
  <c r="P45" i="13"/>
  <c r="P181" i="13"/>
  <c r="P192" i="13"/>
  <c r="P144" i="13"/>
  <c r="P303" i="13"/>
  <c r="P258" i="13"/>
  <c r="P217" i="13"/>
  <c r="P208" i="13"/>
  <c r="P188" i="13"/>
  <c r="P239" i="13"/>
  <c r="P84" i="13"/>
  <c r="P326" i="13"/>
  <c r="P165" i="13"/>
  <c r="P157" i="13"/>
  <c r="P273" i="13"/>
  <c r="P333" i="13"/>
  <c r="P134" i="13"/>
  <c r="P297" i="13"/>
  <c r="P103" i="13"/>
  <c r="P268" i="13"/>
  <c r="P88" i="13"/>
  <c r="P246" i="13"/>
  <c r="P226" i="13"/>
  <c r="P302" i="13"/>
  <c r="P235" i="13"/>
  <c r="P198" i="13"/>
  <c r="P78" i="13"/>
  <c r="P266" i="13"/>
  <c r="P296" i="13"/>
  <c r="P219" i="13"/>
  <c r="P194" i="13"/>
  <c r="P305" i="13"/>
  <c r="P342" i="13"/>
  <c r="P131" i="13"/>
  <c r="P276" i="13"/>
  <c r="P285" i="13"/>
  <c r="P211" i="13"/>
  <c r="P150" i="13"/>
  <c r="P290" i="13"/>
  <c r="P121" i="13"/>
  <c r="P202" i="13"/>
  <c r="P168" i="13"/>
  <c r="P278" i="13"/>
  <c r="P325" i="13"/>
  <c r="P264" i="13"/>
  <c r="P59" i="13"/>
  <c r="P122" i="13"/>
  <c r="P207" i="13"/>
  <c r="P319" i="13"/>
  <c r="P312" i="13"/>
  <c r="P68" i="13"/>
  <c r="P232" i="13"/>
  <c r="P161" i="13"/>
  <c r="P301" i="13"/>
  <c r="P288" i="13"/>
  <c r="P129" i="13"/>
  <c r="P89" i="13"/>
  <c r="P249" i="13"/>
  <c r="P164" i="13"/>
  <c r="P90" i="13"/>
  <c r="P77" i="13"/>
  <c r="P87" i="13"/>
  <c r="P212" i="13"/>
  <c r="P289" i="13"/>
  <c r="P300" i="13"/>
  <c r="P156" i="13"/>
  <c r="P204" i="13"/>
  <c r="P298" i="13"/>
  <c r="P137" i="14"/>
  <c r="P322" i="14"/>
  <c r="P61" i="14"/>
  <c r="P342" i="14"/>
  <c r="P213" i="14"/>
  <c r="P33" i="14"/>
  <c r="P50" i="14"/>
  <c r="P118" i="14"/>
  <c r="P305" i="14"/>
  <c r="P255" i="14"/>
  <c r="P73" i="14"/>
  <c r="P271" i="14"/>
  <c r="P296" i="14"/>
  <c r="P262" i="14"/>
  <c r="P116" i="14"/>
  <c r="P30" i="14"/>
  <c r="P239" i="14"/>
  <c r="P237" i="14"/>
  <c r="P333" i="14"/>
  <c r="P178" i="14"/>
  <c r="P54" i="14"/>
  <c r="P320" i="14"/>
  <c r="P162" i="14"/>
  <c r="P249" i="14"/>
  <c r="P284" i="14"/>
  <c r="P337" i="14"/>
  <c r="P40" i="14"/>
  <c r="P110" i="14"/>
  <c r="P304" i="14"/>
  <c r="P34" i="14"/>
  <c r="P315" i="14"/>
  <c r="P277" i="14"/>
  <c r="P325" i="14"/>
  <c r="P215" i="14"/>
  <c r="P166" i="14"/>
  <c r="P85" i="14"/>
  <c r="P192" i="14"/>
  <c r="P243" i="14"/>
  <c r="P335" i="14"/>
  <c r="P234" i="14"/>
  <c r="P328" i="14"/>
  <c r="P170" i="14"/>
  <c r="P167" i="14"/>
  <c r="P119" i="14"/>
  <c r="P101" i="14"/>
  <c r="P141" i="14"/>
  <c r="P144" i="14"/>
  <c r="P198" i="14"/>
  <c r="P88" i="14"/>
  <c r="P194" i="14"/>
  <c r="P136" i="14"/>
  <c r="P87" i="14"/>
  <c r="P204" i="14"/>
  <c r="P154" i="14"/>
  <c r="P82" i="14"/>
  <c r="P205" i="14"/>
  <c r="P109" i="14"/>
  <c r="P292" i="14"/>
  <c r="P313" i="14"/>
  <c r="P231" i="14"/>
  <c r="P229" i="14"/>
  <c r="P171" i="14"/>
  <c r="P51" i="14"/>
  <c r="P23" i="14"/>
  <c r="P41" i="14"/>
  <c r="P318" i="14"/>
  <c r="P208" i="14"/>
  <c r="P100" i="14"/>
  <c r="P155" i="14"/>
  <c r="P177" i="14"/>
  <c r="P297" i="14"/>
  <c r="P97" i="14"/>
  <c r="P121" i="14"/>
  <c r="P60" i="14"/>
  <c r="P180" i="14"/>
  <c r="P211" i="14"/>
  <c r="P339" i="14"/>
  <c r="P47" i="14"/>
  <c r="P58" i="14"/>
  <c r="P107" i="14"/>
  <c r="P128" i="14"/>
  <c r="P238" i="14"/>
  <c r="P267" i="14"/>
  <c r="P327" i="14"/>
  <c r="P217" i="14"/>
  <c r="P151" i="14"/>
  <c r="P77" i="14"/>
  <c r="P275" i="14"/>
  <c r="P78" i="14"/>
  <c r="P245" i="14"/>
  <c r="P36" i="14"/>
  <c r="P91" i="14"/>
  <c r="P324" i="14"/>
  <c r="P256" i="14"/>
  <c r="P334" i="14"/>
  <c r="P210" i="14"/>
  <c r="P308" i="14"/>
  <c r="P57" i="14"/>
  <c r="P340" i="14"/>
  <c r="P44" i="14"/>
  <c r="P286" i="14"/>
  <c r="P279" i="14"/>
  <c r="P71" i="14"/>
  <c r="P46" i="14"/>
  <c r="P168" i="14"/>
  <c r="P133" i="14"/>
  <c r="P189" i="14"/>
  <c r="P274" i="14"/>
  <c r="P254" i="14"/>
  <c r="P22" i="14"/>
  <c r="P102" i="14"/>
  <c r="P232" i="14"/>
  <c r="P222" i="14"/>
  <c r="P164" i="14"/>
  <c r="P266" i="14"/>
  <c r="P316" i="14"/>
  <c r="P67" i="14"/>
  <c r="P106" i="14"/>
  <c r="P288" i="14"/>
  <c r="P206" i="14"/>
  <c r="P197" i="14"/>
  <c r="P246" i="14"/>
  <c r="P301" i="14"/>
  <c r="P24" i="14"/>
  <c r="P323" i="14"/>
  <c r="P149" i="14"/>
  <c r="P89" i="14"/>
  <c r="P72" i="14"/>
  <c r="P235" i="14"/>
  <c r="P146" i="14"/>
  <c r="P79" i="14"/>
  <c r="P260" i="14"/>
  <c r="P138" i="14"/>
  <c r="P269" i="14"/>
  <c r="P148" i="14"/>
  <c r="P21" i="14"/>
  <c r="P93" i="14"/>
  <c r="P69" i="14"/>
  <c r="P49" i="14"/>
  <c r="P153" i="14"/>
  <c r="P190" i="14"/>
  <c r="P319" i="14"/>
  <c r="P244" i="14"/>
  <c r="P300" i="14"/>
  <c r="P289" i="14"/>
  <c r="P98" i="14"/>
  <c r="P38" i="14"/>
  <c r="P160" i="14"/>
  <c r="P207" i="14"/>
  <c r="P120" i="14"/>
  <c r="P273" i="14"/>
  <c r="P242" i="14"/>
  <c r="P65" i="14"/>
  <c r="P42" i="14"/>
  <c r="P224" i="14"/>
  <c r="P188" i="14"/>
  <c r="P143" i="14"/>
  <c r="P241" i="14"/>
  <c r="P310" i="14"/>
  <c r="P125" i="14"/>
  <c r="P179" i="14"/>
  <c r="P280" i="14"/>
  <c r="P247" i="14"/>
  <c r="P228" i="14"/>
  <c r="P278" i="14"/>
  <c r="P75" i="14"/>
  <c r="P174" i="14"/>
  <c r="P62" i="14"/>
  <c r="P326" i="14"/>
  <c r="P295" i="14"/>
  <c r="P145" i="14"/>
  <c r="P282" i="14"/>
  <c r="P240" i="14"/>
  <c r="P298" i="14"/>
  <c r="P264" i="14"/>
  <c r="P259" i="14"/>
  <c r="P265" i="14"/>
  <c r="P314" i="14"/>
  <c r="P94" i="14"/>
  <c r="P186" i="14"/>
  <c r="P212" i="14"/>
  <c r="P281" i="14"/>
  <c r="P285" i="14"/>
  <c r="P165" i="14"/>
  <c r="P90" i="14"/>
  <c r="P70" i="14"/>
  <c r="P29" i="14"/>
  <c r="P268" i="14"/>
  <c r="P191" i="14"/>
  <c r="P312" i="14"/>
  <c r="P124" i="14"/>
  <c r="P219" i="14"/>
  <c r="P159" i="14"/>
  <c r="P156" i="14"/>
  <c r="P27" i="14"/>
  <c r="P172" i="14"/>
  <c r="P226" i="14"/>
  <c r="P132" i="14"/>
  <c r="P294" i="14"/>
  <c r="P248" i="14"/>
  <c r="P74" i="14"/>
  <c r="P336" i="14"/>
  <c r="P123" i="14"/>
  <c r="P112" i="14"/>
  <c r="P142" i="14"/>
  <c r="P195" i="14"/>
  <c r="P317" i="14"/>
  <c r="P223" i="14"/>
  <c r="P92" i="14"/>
  <c r="P131" i="14"/>
  <c r="P307" i="14"/>
  <c r="P161" i="14"/>
  <c r="P332" i="14"/>
  <c r="P32" i="14"/>
  <c r="P276" i="14"/>
  <c r="P157" i="14"/>
  <c r="P104" i="14"/>
  <c r="P117" i="14"/>
  <c r="P45" i="14"/>
  <c r="P55" i="14"/>
  <c r="P216" i="14"/>
  <c r="P253" i="14"/>
  <c r="P331" i="14"/>
  <c r="P230" i="14"/>
  <c r="P251" i="14"/>
  <c r="P150" i="14"/>
  <c r="P53" i="14"/>
  <c r="P184" i="14"/>
  <c r="P103" i="14"/>
  <c r="P341" i="14"/>
  <c r="P80" i="14"/>
  <c r="P135" i="14"/>
  <c r="P64" i="14"/>
  <c r="P272" i="14"/>
  <c r="P283" i="14"/>
  <c r="P48" i="14"/>
  <c r="P185" i="14"/>
  <c r="P252" i="14"/>
  <c r="P321" i="14"/>
  <c r="P122" i="14"/>
  <c r="P37" i="14"/>
  <c r="P306" i="14"/>
  <c r="P113" i="14"/>
  <c r="P31" i="14"/>
  <c r="P233" i="14"/>
  <c r="P126" i="14"/>
  <c r="P257" i="14"/>
  <c r="P158" i="14"/>
  <c r="P299" i="14"/>
  <c r="P303" i="14"/>
  <c r="P68" i="14"/>
  <c r="P225" i="14"/>
  <c r="P25" i="14"/>
  <c r="P52" i="14"/>
  <c r="P203" i="14"/>
  <c r="P163" i="14"/>
  <c r="P99" i="14"/>
  <c r="P309" i="14"/>
  <c r="P76" i="14"/>
  <c r="P200" i="14"/>
  <c r="P35" i="14"/>
  <c r="P293" i="14"/>
  <c r="P193" i="14"/>
  <c r="P95" i="14"/>
  <c r="P83" i="14"/>
  <c r="P181" i="14"/>
  <c r="P105" i="14"/>
  <c r="P56" i="14"/>
  <c r="P115" i="14"/>
  <c r="P139" i="14"/>
  <c r="P199" i="14"/>
  <c r="P130" i="14"/>
  <c r="P258" i="14"/>
  <c r="P201" i="14"/>
  <c r="P28" i="14"/>
  <c r="P290" i="14"/>
  <c r="P202" i="14"/>
  <c r="P263" i="14"/>
  <c r="P96" i="14"/>
  <c r="P26" i="14"/>
  <c r="P182" i="14"/>
  <c r="P250" i="14"/>
  <c r="P111" i="14"/>
  <c r="P147" i="14"/>
  <c r="P291" i="14"/>
  <c r="P43" i="14"/>
  <c r="P127" i="14"/>
  <c r="P209" i="14"/>
  <c r="P81" i="14"/>
  <c r="P84" i="14"/>
  <c r="P140" i="14"/>
  <c r="P221" i="14"/>
  <c r="P176" i="14"/>
  <c r="P330" i="14"/>
  <c r="P220" i="14"/>
  <c r="P86" i="14"/>
  <c r="P338" i="14"/>
  <c r="P39" i="14"/>
  <c r="P114" i="14"/>
  <c r="P134" i="14"/>
  <c r="P66" i="14"/>
  <c r="P169" i="14"/>
  <c r="P218" i="14"/>
  <c r="P236" i="14"/>
  <c r="P59" i="14"/>
  <c r="P261" i="14"/>
  <c r="P287" i="14"/>
  <c r="P187" i="14"/>
  <c r="P63" i="14"/>
  <c r="P227" i="14"/>
  <c r="P302" i="14"/>
  <c r="P183" i="14"/>
  <c r="P129" i="14"/>
  <c r="P329" i="14"/>
  <c r="P311" i="14"/>
  <c r="P152" i="14"/>
  <c r="P196" i="14"/>
  <c r="P175" i="14"/>
  <c r="P108" i="14"/>
  <c r="P173" i="14"/>
  <c r="P214" i="14"/>
  <c r="P270" i="14"/>
  <c r="Q85" i="15"/>
  <c r="Q112" i="15"/>
  <c r="Q145" i="15"/>
  <c r="Q39" i="15"/>
  <c r="Q75" i="15"/>
  <c r="Q172" i="15"/>
  <c r="Q267" i="15"/>
  <c r="Q283" i="15"/>
  <c r="Q235" i="15"/>
  <c r="Q251" i="15"/>
  <c r="Q81" i="15"/>
  <c r="Q149" i="15"/>
  <c r="Q312" i="15"/>
  <c r="Q97" i="15"/>
  <c r="Q23" i="15"/>
  <c r="Q306" i="15"/>
  <c r="Q215" i="15"/>
  <c r="Q229" i="15"/>
  <c r="Q64" i="15"/>
  <c r="Q117" i="15"/>
  <c r="Q342" i="15"/>
  <c r="Q88" i="15"/>
  <c r="Q100" i="15"/>
  <c r="Q289" i="15"/>
  <c r="Q158" i="15"/>
  <c r="Q82" i="15"/>
  <c r="Q340" i="15"/>
  <c r="Q227" i="15"/>
  <c r="Q73" i="15"/>
  <c r="Q106" i="15"/>
  <c r="Q249" i="15"/>
  <c r="Q32" i="15"/>
  <c r="Q338" i="15"/>
  <c r="Q40" i="15"/>
  <c r="Q185" i="15"/>
  <c r="Q280" i="15"/>
  <c r="Q86" i="15"/>
  <c r="Q286" i="15"/>
  <c r="Q287" i="15"/>
  <c r="Q126" i="15"/>
  <c r="Q178" i="15"/>
  <c r="Q27" i="15"/>
  <c r="Q170" i="15"/>
  <c r="Q207" i="15"/>
  <c r="Q256" i="15"/>
  <c r="Q272" i="15"/>
  <c r="Q147" i="15"/>
  <c r="Q236" i="15"/>
  <c r="Q252" i="15"/>
  <c r="Q214" i="15"/>
  <c r="Q223" i="15"/>
  <c r="Q205" i="15"/>
  <c r="Q232" i="15"/>
  <c r="Q174" i="15"/>
  <c r="Q337" i="15"/>
  <c r="Q45" i="15"/>
  <c r="Q166" i="15"/>
  <c r="Q320" i="15"/>
  <c r="Q228" i="15"/>
  <c r="Q163" i="15"/>
  <c r="Q194" i="15"/>
  <c r="Q25" i="15"/>
  <c r="Q298" i="15"/>
  <c r="Q176" i="15"/>
  <c r="Q140" i="15"/>
  <c r="Q276" i="15"/>
  <c r="Q107" i="15"/>
  <c r="Q127" i="15"/>
  <c r="Q234" i="15"/>
  <c r="Q224" i="15"/>
  <c r="Q110" i="15"/>
  <c r="Q269" i="15"/>
  <c r="Q219" i="15"/>
  <c r="Q91" i="15"/>
  <c r="Q307" i="15"/>
  <c r="Q319" i="15"/>
  <c r="Q68" i="15"/>
  <c r="Q139" i="15"/>
  <c r="Q164" i="15"/>
  <c r="Q84" i="15"/>
  <c r="Q22" i="15"/>
  <c r="Q121" i="15"/>
  <c r="Q302" i="15"/>
  <c r="Q308" i="15"/>
  <c r="Q206" i="15"/>
  <c r="Q279" i="15"/>
  <c r="Q38" i="15"/>
  <c r="Q258" i="15"/>
  <c r="Q193" i="15"/>
  <c r="Q325" i="15"/>
  <c r="Q341" i="15"/>
  <c r="Q104" i="15"/>
  <c r="Q293" i="15"/>
  <c r="Q273" i="15"/>
  <c r="Q239" i="15"/>
  <c r="Q33" i="15"/>
  <c r="Q263" i="15"/>
  <c r="Q53" i="15"/>
  <c r="Q76" i="15"/>
  <c r="Q80" i="15"/>
  <c r="Q310" i="15"/>
  <c r="Q270" i="15"/>
  <c r="Q63" i="15"/>
  <c r="Q226" i="15"/>
  <c r="Q200" i="15"/>
  <c r="Q60" i="15"/>
  <c r="Q102" i="15"/>
  <c r="Q212" i="15"/>
  <c r="Q46" i="15"/>
  <c r="Q324" i="15"/>
  <c r="Q56" i="15"/>
  <c r="Q47" i="15"/>
  <c r="Q322" i="15"/>
  <c r="Q253" i="15"/>
  <c r="Q296" i="15"/>
  <c r="Q37" i="15"/>
  <c r="Q96" i="15"/>
  <c r="Q144" i="15"/>
  <c r="Q156" i="15"/>
  <c r="Q109" i="15"/>
  <c r="Q165" i="15"/>
  <c r="Q35" i="15"/>
  <c r="Q94" i="15"/>
  <c r="Q31" i="15"/>
  <c r="Q30" i="15"/>
  <c r="Q103" i="15"/>
  <c r="Q151" i="15"/>
  <c r="Q62" i="15"/>
  <c r="Q52" i="15"/>
  <c r="Q181" i="15"/>
  <c r="Q321" i="15"/>
  <c r="Q167" i="15"/>
  <c r="Q157" i="15"/>
  <c r="Q309" i="15"/>
  <c r="Q218" i="15"/>
  <c r="Q132" i="15"/>
  <c r="Q294" i="15"/>
  <c r="Q128" i="15"/>
  <c r="Q318" i="15"/>
  <c r="Q189" i="15"/>
  <c r="Q108" i="15"/>
  <c r="Q300" i="15"/>
  <c r="Q162" i="15"/>
  <c r="Q90" i="15"/>
  <c r="Q186" i="15"/>
  <c r="Q208" i="15"/>
  <c r="Q115" i="15"/>
  <c r="Q154" i="15"/>
  <c r="Q257" i="15"/>
  <c r="Q41" i="15"/>
  <c r="Q332" i="15"/>
  <c r="Q187" i="15"/>
  <c r="Q79" i="15"/>
  <c r="Q230" i="15"/>
  <c r="Q315" i="15"/>
  <c r="Q335" i="15"/>
  <c r="Q122" i="15"/>
  <c r="Q179" i="15"/>
  <c r="Q120" i="15"/>
  <c r="Q137" i="15"/>
  <c r="Q150" i="15"/>
  <c r="Q57" i="15"/>
  <c r="Q168" i="15"/>
  <c r="Q213" i="15"/>
  <c r="Q275" i="15"/>
  <c r="Q291" i="15"/>
  <c r="Q243" i="15"/>
  <c r="Q42" i="15"/>
  <c r="Q48" i="15"/>
  <c r="Q240" i="15"/>
  <c r="Q182" i="15"/>
  <c r="Q282" i="15"/>
  <c r="Q247" i="15"/>
  <c r="Q180" i="15"/>
  <c r="Q328" i="15"/>
  <c r="Q70" i="15"/>
  <c r="Q277" i="15"/>
  <c r="Q201" i="15"/>
  <c r="Q43" i="15"/>
  <c r="Q87" i="15"/>
  <c r="Q184" i="15"/>
  <c r="Q36" i="15"/>
  <c r="Q284" i="15"/>
  <c r="Q125" i="15"/>
  <c r="Q133" i="15"/>
  <c r="Q303" i="15"/>
  <c r="Q78" i="15"/>
  <c r="Q105" i="15"/>
  <c r="Q290" i="15"/>
  <c r="Q222" i="15"/>
  <c r="Q175" i="15"/>
  <c r="Q171" i="15"/>
  <c r="Q323" i="15"/>
  <c r="Q288" i="15"/>
  <c r="Q135" i="15"/>
  <c r="Q195" i="15"/>
  <c r="Q202" i="15"/>
  <c r="Q246" i="15"/>
  <c r="Q161" i="15"/>
  <c r="Q99" i="15"/>
  <c r="Q152" i="15"/>
  <c r="Q26" i="15"/>
  <c r="Q54" i="15"/>
  <c r="Q138" i="15"/>
  <c r="Q191" i="15"/>
  <c r="Q66" i="15"/>
  <c r="Q143" i="15"/>
  <c r="Q160" i="15"/>
  <c r="Q69" i="15"/>
  <c r="Q250" i="15"/>
  <c r="Q248" i="15"/>
  <c r="Q51" i="15"/>
  <c r="Q136" i="15"/>
  <c r="Q255" i="15"/>
  <c r="Q34" i="15"/>
  <c r="Q336" i="15"/>
  <c r="Q183" i="15"/>
  <c r="Q334" i="15"/>
  <c r="Q262" i="15"/>
  <c r="Q221" i="15"/>
  <c r="Q58" i="15"/>
  <c r="Q192" i="15"/>
  <c r="Q44" i="15"/>
  <c r="Q199" i="15"/>
  <c r="Q210" i="15"/>
  <c r="Q142" i="15"/>
  <c r="Q316" i="15"/>
  <c r="Q148" i="15"/>
  <c r="Q114" i="15"/>
  <c r="Q313" i="15"/>
  <c r="Q225" i="15"/>
  <c r="Q331" i="15"/>
  <c r="Q74" i="15"/>
  <c r="Q292" i="15"/>
  <c r="Q311" i="15"/>
  <c r="Q67" i="15"/>
  <c r="Q111" i="15"/>
  <c r="Q61" i="15"/>
  <c r="Q209" i="15"/>
  <c r="Q314" i="15"/>
  <c r="Q297" i="15"/>
  <c r="Q198" i="15"/>
  <c r="Q159" i="15"/>
  <c r="Q24" i="15"/>
  <c r="Q124" i="15"/>
  <c r="Q190" i="15"/>
  <c r="Q265" i="15"/>
  <c r="Q299" i="15"/>
  <c r="Q50" i="15"/>
  <c r="Q264" i="15"/>
  <c r="Q260" i="15"/>
  <c r="Q301" i="15"/>
  <c r="Q271" i="15"/>
  <c r="Q326" i="15"/>
  <c r="Q146" i="15"/>
  <c r="Q55" i="15"/>
  <c r="Q330" i="15"/>
  <c r="Q21" i="15"/>
  <c r="Q339" i="15"/>
  <c r="Q274" i="15"/>
  <c r="Q295" i="15"/>
  <c r="Q197" i="15"/>
  <c r="Q317" i="15"/>
  <c r="Q153" i="15"/>
  <c r="Q268" i="15"/>
  <c r="Q216" i="15"/>
  <c r="Q59" i="15"/>
  <c r="Q169" i="15"/>
  <c r="Q49" i="15"/>
  <c r="Q116" i="15"/>
  <c r="Q259" i="15"/>
  <c r="Q217" i="15"/>
  <c r="Q281" i="15"/>
  <c r="Q89" i="15"/>
  <c r="Q278" i="15"/>
  <c r="Q72" i="15"/>
  <c r="Q327" i="15"/>
  <c r="Q113" i="15"/>
  <c r="Q204" i="15"/>
  <c r="Q71" i="15"/>
  <c r="Q29" i="15"/>
  <c r="Q233" i="15"/>
  <c r="Q333" i="15"/>
  <c r="Q329" i="15"/>
  <c r="Q231" i="15"/>
  <c r="Q203" i="15"/>
  <c r="Q237" i="15"/>
  <c r="Q77" i="15"/>
  <c r="Q196" i="15"/>
  <c r="Q261" i="15"/>
  <c r="Q188" i="15"/>
  <c r="Q177" i="15"/>
  <c r="Q130" i="15"/>
  <c r="Q134" i="15"/>
  <c r="Q65" i="15"/>
  <c r="Q95" i="15"/>
  <c r="Q92" i="15"/>
  <c r="Q129" i="15"/>
  <c r="Q241" i="15"/>
  <c r="Q238" i="15"/>
  <c r="Q118" i="15"/>
  <c r="Q93" i="15"/>
  <c r="Q211" i="15"/>
  <c r="Q244" i="15"/>
  <c r="Q131" i="15"/>
  <c r="Q285" i="15"/>
  <c r="Q98" i="15"/>
  <c r="Q266" i="15"/>
  <c r="Q220" i="15"/>
  <c r="Q83" i="15"/>
  <c r="Q141" i="15"/>
  <c r="Q304" i="15"/>
  <c r="Q242" i="15"/>
  <c r="Q305" i="15"/>
  <c r="Q245" i="15"/>
  <c r="Q173" i="15"/>
  <c r="Q254" i="15"/>
  <c r="Q155" i="15"/>
  <c r="Q101" i="15"/>
  <c r="Q28" i="15"/>
  <c r="Q119" i="15"/>
  <c r="Q123" i="15"/>
  <c r="O111" i="14"/>
  <c r="O96" i="14"/>
  <c r="O208" i="14"/>
  <c r="O279" i="14"/>
  <c r="O129" i="14"/>
  <c r="O196" i="14"/>
  <c r="O302" i="14"/>
  <c r="O142" i="14"/>
  <c r="O41" i="14"/>
  <c r="O140" i="14"/>
  <c r="O108" i="14"/>
  <c r="O325" i="14"/>
  <c r="O115" i="14"/>
  <c r="O227" i="14"/>
  <c r="O83" i="14"/>
  <c r="O166" i="14"/>
  <c r="O288" i="14"/>
  <c r="O256" i="14"/>
  <c r="O332" i="14"/>
  <c r="O63" i="14"/>
  <c r="O200" i="14"/>
  <c r="O207" i="14"/>
  <c r="O321" i="14"/>
  <c r="O225" i="14"/>
  <c r="O102" i="14"/>
  <c r="O291" i="14"/>
  <c r="O260" i="14"/>
  <c r="O93" i="14"/>
  <c r="O44" i="14"/>
  <c r="O75" i="14"/>
  <c r="O68" i="14"/>
  <c r="O239" i="14"/>
  <c r="O48" i="14"/>
  <c r="O47" i="14"/>
  <c r="O252" i="14"/>
  <c r="O146" i="14"/>
  <c r="O121" i="14"/>
  <c r="O333" i="14"/>
  <c r="O143" i="14"/>
  <c r="O210" i="14"/>
  <c r="O202" i="14"/>
  <c r="O240" i="14"/>
  <c r="O257" i="14"/>
  <c r="O309" i="14"/>
  <c r="O255" i="14"/>
  <c r="O171" i="14"/>
  <c r="O151" i="14"/>
  <c r="O312" i="14"/>
  <c r="O300" i="14"/>
  <c r="O139" i="14"/>
  <c r="O206" i="14"/>
  <c r="O231" i="14"/>
  <c r="O175" i="14"/>
  <c r="O88" i="14"/>
  <c r="O222" i="14"/>
  <c r="O292" i="14"/>
  <c r="O182" i="14"/>
  <c r="O190" i="14"/>
  <c r="O282" i="14"/>
  <c r="O53" i="14"/>
  <c r="O253" i="14"/>
  <c r="O50" i="14"/>
  <c r="O71" i="14"/>
  <c r="O277" i="14"/>
  <c r="O27" i="14"/>
  <c r="O293" i="14"/>
  <c r="O57" i="14"/>
  <c r="O273" i="14"/>
  <c r="O103" i="14"/>
  <c r="O280" i="14"/>
  <c r="O178" i="14"/>
  <c r="O157" i="14"/>
  <c r="O144" i="14"/>
  <c r="O217" i="14"/>
  <c r="O155" i="14"/>
  <c r="O319" i="14"/>
  <c r="O201" i="14"/>
  <c r="O62" i="14"/>
  <c r="O276" i="14"/>
  <c r="O271" i="14"/>
  <c r="O269" i="14"/>
  <c r="O316" i="14"/>
  <c r="O39" i="14"/>
  <c r="O60" i="14"/>
  <c r="O214" i="14"/>
  <c r="O303" i="14"/>
  <c r="O174" i="14"/>
  <c r="O122" i="14"/>
  <c r="O177" i="14"/>
  <c r="O199" i="14"/>
  <c r="O99" i="14"/>
  <c r="O304" i="14"/>
  <c r="O301" i="14"/>
  <c r="O76" i="14"/>
  <c r="O305" i="14"/>
  <c r="O145" i="14"/>
  <c r="O266" i="14"/>
  <c r="O73" i="14"/>
  <c r="O124" i="14"/>
  <c r="O117" i="14"/>
  <c r="O308" i="14"/>
  <c r="O132" i="14"/>
  <c r="O25" i="14"/>
  <c r="O247" i="14"/>
  <c r="O274" i="14"/>
  <c r="O164" i="14"/>
  <c r="O264" i="14"/>
  <c r="O159" i="14"/>
  <c r="O135" i="14"/>
  <c r="O133" i="14"/>
  <c r="O248" i="14"/>
  <c r="O326" i="14"/>
  <c r="O243" i="14"/>
  <c r="O28" i="14"/>
  <c r="O246" i="14"/>
  <c r="O241" i="14"/>
  <c r="O209" i="14"/>
  <c r="O30" i="14"/>
  <c r="O136" i="14"/>
  <c r="O54" i="14"/>
  <c r="O320" i="14"/>
  <c r="O31" i="14"/>
  <c r="O153" i="14"/>
  <c r="O328" i="14"/>
  <c r="O278" i="14"/>
  <c r="O105" i="14"/>
  <c r="O297" i="14"/>
  <c r="O149" i="14"/>
  <c r="O307" i="14"/>
  <c r="O110" i="14"/>
  <c r="O262" i="14"/>
  <c r="O323" i="14"/>
  <c r="O78" i="14"/>
  <c r="O113" i="14"/>
  <c r="O341" i="14"/>
  <c r="O236" i="14"/>
  <c r="O268" i="14"/>
  <c r="O49" i="14"/>
  <c r="O289" i="14"/>
  <c r="O195" i="14"/>
  <c r="O152" i="14"/>
  <c r="O340" i="14"/>
  <c r="O203" i="14"/>
  <c r="O287" i="14"/>
  <c r="O148" i="14"/>
  <c r="O299" i="14"/>
  <c r="O150" i="14"/>
  <c r="O21" i="14"/>
  <c r="O237" i="14"/>
  <c r="O127" i="14"/>
  <c r="O167" i="14"/>
  <c r="O192" i="14"/>
  <c r="O189" i="14"/>
  <c r="O161" i="14"/>
  <c r="O335" i="14"/>
  <c r="O165" i="14"/>
  <c r="O205" i="14"/>
  <c r="O134" i="14"/>
  <c r="O46" i="14"/>
  <c r="O181" i="14"/>
  <c r="O263" i="14"/>
  <c r="O234" i="14"/>
  <c r="O23" i="14"/>
  <c r="O245" i="14"/>
  <c r="O244" i="14"/>
  <c r="O51" i="14"/>
  <c r="O52" i="14"/>
  <c r="O233" i="14"/>
  <c r="O34" i="14"/>
  <c r="O26" i="14"/>
  <c r="O126" i="14"/>
  <c r="O311" i="14"/>
  <c r="O283" i="14"/>
  <c r="O40" i="14"/>
  <c r="O141" i="14"/>
  <c r="O109" i="14"/>
  <c r="O59" i="14"/>
  <c r="O38" i="14"/>
  <c r="O218" i="14"/>
  <c r="O219" i="14"/>
  <c r="O118" i="14"/>
  <c r="O331" i="14"/>
  <c r="O220" i="14"/>
  <c r="O112" i="14"/>
  <c r="O186" i="14"/>
  <c r="O215" i="14"/>
  <c r="O272" i="14"/>
  <c r="O80" i="14"/>
  <c r="O290" i="14"/>
  <c r="O82" i="14"/>
  <c r="O45" i="14"/>
  <c r="O70" i="14"/>
  <c r="O58" i="14"/>
  <c r="O120" i="14"/>
  <c r="O315" i="14"/>
  <c r="O81" i="14"/>
  <c r="O338" i="14"/>
  <c r="O95" i="14"/>
  <c r="O43" i="14"/>
  <c r="O125" i="14"/>
  <c r="O29" i="14"/>
  <c r="O193" i="14"/>
  <c r="O330" i="14"/>
  <c r="O106" i="14"/>
  <c r="O318" i="14"/>
  <c r="O294" i="14"/>
  <c r="O160" i="14"/>
  <c r="O84" i="14"/>
  <c r="O235" i="14"/>
  <c r="O116" i="14"/>
  <c r="O131" i="14"/>
  <c r="O261" i="14"/>
  <c r="O147" i="14"/>
  <c r="O322" i="14"/>
  <c r="O138" i="14"/>
  <c r="O228" i="14"/>
  <c r="O168" i="14"/>
  <c r="O334" i="14"/>
  <c r="O230" i="14"/>
  <c r="O130" i="14"/>
  <c r="O342" i="14"/>
  <c r="O211" i="14"/>
  <c r="O35" i="14"/>
  <c r="O170" i="14"/>
  <c r="O90" i="14"/>
  <c r="O67" i="14"/>
  <c r="O137" i="14"/>
  <c r="O56" i="14"/>
  <c r="O180" i="14"/>
  <c r="O104" i="14"/>
  <c r="O229" i="14"/>
  <c r="O226" i="14"/>
  <c r="O250" i="14"/>
  <c r="O216" i="14"/>
  <c r="O65" i="14"/>
  <c r="O275" i="14"/>
  <c r="O221" i="14"/>
  <c r="O123" i="14"/>
  <c r="O119" i="14"/>
  <c r="O92" i="14"/>
  <c r="O163" i="14"/>
  <c r="O298" i="14"/>
  <c r="O258" i="14"/>
  <c r="O61" i="14"/>
  <c r="O223" i="14"/>
  <c r="O314" i="14"/>
  <c r="O270" i="14"/>
  <c r="O97" i="14"/>
  <c r="O72" i="14"/>
  <c r="O249" i="14"/>
  <c r="O172" i="14"/>
  <c r="O194" i="14"/>
  <c r="O198" i="14"/>
  <c r="O179" i="14"/>
  <c r="O337" i="14"/>
  <c r="O212" i="14"/>
  <c r="O36" i="14"/>
  <c r="O169" i="14"/>
  <c r="O85" i="14"/>
  <c r="O204" i="14"/>
  <c r="O156" i="14"/>
  <c r="O79" i="14"/>
  <c r="O74" i="14"/>
  <c r="O265" i="14"/>
  <c r="O213" i="14"/>
  <c r="O100" i="14"/>
  <c r="O296" i="14"/>
  <c r="O187" i="14"/>
  <c r="O306" i="14"/>
  <c r="O336" i="14"/>
  <c r="O281" i="14"/>
  <c r="O69" i="14"/>
  <c r="O267" i="14"/>
  <c r="O94" i="14"/>
  <c r="O173" i="14"/>
  <c r="O232" i="14"/>
  <c r="O114" i="14"/>
  <c r="O317" i="14"/>
  <c r="O22" i="14"/>
  <c r="O42" i="14"/>
  <c r="O101" i="14"/>
  <c r="O313" i="14"/>
  <c r="O295" i="14"/>
  <c r="O66" i="14"/>
  <c r="O310" i="14"/>
  <c r="O158" i="14"/>
  <c r="O324" i="14"/>
  <c r="O89" i="14"/>
  <c r="O37" i="14"/>
  <c r="O284" i="14"/>
  <c r="O183" i="14"/>
  <c r="O242" i="14"/>
  <c r="O64" i="14"/>
  <c r="O238" i="14"/>
  <c r="O128" i="14"/>
  <c r="O224" i="14"/>
  <c r="O251" i="14"/>
  <c r="O286" i="14"/>
  <c r="O24" i="14"/>
  <c r="O259" i="14"/>
  <c r="O191" i="14"/>
  <c r="O339" i="14"/>
  <c r="O197" i="14"/>
  <c r="O188" i="14"/>
  <c r="O98" i="14"/>
  <c r="O87" i="14"/>
  <c r="O176" i="14"/>
  <c r="O184" i="14"/>
  <c r="O254" i="14"/>
  <c r="O33" i="14"/>
  <c r="O32" i="14"/>
  <c r="O285" i="14"/>
  <c r="O162" i="14"/>
  <c r="O77" i="14"/>
  <c r="O329" i="14"/>
  <c r="O185" i="14"/>
  <c r="O86" i="14"/>
  <c r="O154" i="14"/>
  <c r="O55" i="14"/>
  <c r="O91" i="14"/>
  <c r="O327" i="14"/>
  <c r="O107" i="14"/>
  <c r="O7" i="14"/>
  <c r="E6" i="14" s="1"/>
  <c r="E9" i="14" s="1"/>
  <c r="E10" i="14" s="1"/>
  <c r="O128" i="15"/>
  <c r="O189" i="15"/>
  <c r="O314" i="15"/>
  <c r="O185" i="15"/>
  <c r="O109" i="15"/>
  <c r="O100" i="15"/>
  <c r="O317" i="15"/>
  <c r="O276" i="15"/>
  <c r="O244" i="15"/>
  <c r="O127" i="15"/>
  <c r="O197" i="15"/>
  <c r="O49" i="15"/>
  <c r="O51" i="15"/>
  <c r="O273" i="15"/>
  <c r="O300" i="15"/>
  <c r="O70" i="15"/>
  <c r="O50" i="15"/>
  <c r="O35" i="15"/>
  <c r="O171" i="15"/>
  <c r="O103" i="15"/>
  <c r="O306" i="15"/>
  <c r="O174" i="15"/>
  <c r="O61" i="15"/>
  <c r="O157" i="15"/>
  <c r="O182" i="15"/>
  <c r="O229" i="15"/>
  <c r="O140" i="15"/>
  <c r="O110" i="15"/>
  <c r="O148" i="15"/>
  <c r="O42" i="15"/>
  <c r="O161" i="15"/>
  <c r="O282" i="15"/>
  <c r="O313" i="15"/>
  <c r="O294" i="15"/>
  <c r="O62" i="15"/>
  <c r="O52" i="15"/>
  <c r="O203" i="15"/>
  <c r="O320" i="15"/>
  <c r="O58" i="15"/>
  <c r="O290" i="15"/>
  <c r="O34" i="15"/>
  <c r="O265" i="15"/>
  <c r="O133" i="15"/>
  <c r="O125" i="15"/>
  <c r="O154" i="15"/>
  <c r="O249" i="15"/>
  <c r="O38" i="15"/>
  <c r="O145" i="15"/>
  <c r="O334" i="15"/>
  <c r="O112" i="15"/>
  <c r="O114" i="15"/>
  <c r="O187" i="15"/>
  <c r="O97" i="15"/>
  <c r="O310" i="15"/>
  <c r="O245" i="15"/>
  <c r="O277" i="15"/>
  <c r="O211" i="15"/>
  <c r="O63" i="15"/>
  <c r="O205" i="15"/>
  <c r="O207" i="15"/>
  <c r="O173" i="15"/>
  <c r="O179" i="15"/>
  <c r="O23" i="15"/>
  <c r="O168" i="15"/>
  <c r="O107" i="15"/>
  <c r="O67" i="15"/>
  <c r="O278" i="15"/>
  <c r="O281" i="15"/>
  <c r="O261" i="15"/>
  <c r="O138" i="15"/>
  <c r="O92" i="15"/>
  <c r="O139" i="15"/>
  <c r="O228" i="15"/>
  <c r="O71" i="15"/>
  <c r="O180" i="15"/>
  <c r="O56" i="15"/>
  <c r="O303" i="15"/>
  <c r="O120" i="15"/>
  <c r="O274" i="15"/>
  <c r="O167" i="15"/>
  <c r="O289" i="15"/>
  <c r="O48" i="15"/>
  <c r="O29" i="15"/>
  <c r="O176" i="15"/>
  <c r="O106" i="15"/>
  <c r="O263" i="15"/>
  <c r="O53" i="15"/>
  <c r="O208" i="15"/>
  <c r="O73" i="15"/>
  <c r="O143" i="15"/>
  <c r="O28" i="15"/>
  <c r="O24" i="15"/>
  <c r="O22" i="15"/>
  <c r="O219" i="15"/>
  <c r="O85" i="15"/>
  <c r="O30" i="15"/>
  <c r="O183" i="15"/>
  <c r="O43" i="15"/>
  <c r="O105" i="15"/>
  <c r="O309" i="15"/>
  <c r="O307" i="15"/>
  <c r="O196" i="15"/>
  <c r="O126" i="15"/>
  <c r="O41" i="15"/>
  <c r="O99" i="15"/>
  <c r="O44" i="15"/>
  <c r="O215" i="15"/>
  <c r="O165" i="15"/>
  <c r="O152" i="15"/>
  <c r="O241" i="15"/>
  <c r="O296" i="15"/>
  <c r="O60" i="15"/>
  <c r="O339" i="15"/>
  <c r="O288" i="15"/>
  <c r="O153" i="15"/>
  <c r="O254" i="15"/>
  <c r="O101" i="15"/>
  <c r="O332" i="15"/>
  <c r="O268" i="15"/>
  <c r="O198" i="15"/>
  <c r="O181" i="15"/>
  <c r="O142" i="15"/>
  <c r="O206" i="15"/>
  <c r="O333" i="15"/>
  <c r="O158" i="15"/>
  <c r="O323" i="15"/>
  <c r="O79" i="15"/>
  <c r="O225" i="15"/>
  <c r="O113" i="15"/>
  <c r="O330" i="15"/>
  <c r="O269" i="15"/>
  <c r="O293" i="15"/>
  <c r="O312" i="15"/>
  <c r="O220" i="15"/>
  <c r="O287" i="15"/>
  <c r="O201" i="15"/>
  <c r="O178" i="15"/>
  <c r="O326" i="15"/>
  <c r="O275" i="15"/>
  <c r="O226" i="15"/>
  <c r="O147" i="15"/>
  <c r="O297" i="15"/>
  <c r="O134" i="15"/>
  <c r="O33" i="15"/>
  <c r="O151" i="15"/>
  <c r="O324" i="15"/>
  <c r="O292" i="15"/>
  <c r="O136" i="15"/>
  <c r="O46" i="15"/>
  <c r="O311" i="15"/>
  <c r="O32" i="15"/>
  <c r="O91" i="15"/>
  <c r="O55" i="15"/>
  <c r="O130" i="15"/>
  <c r="O299" i="15"/>
  <c r="O25" i="15"/>
  <c r="O146" i="15"/>
  <c r="O166" i="15"/>
  <c r="O88" i="15"/>
  <c r="O340" i="15"/>
  <c r="O327" i="15"/>
  <c r="O279" i="15"/>
  <c r="O291" i="15"/>
  <c r="O26" i="15"/>
  <c r="O124" i="15"/>
  <c r="O90" i="15"/>
  <c r="O78" i="15"/>
  <c r="O82" i="15"/>
  <c r="O258" i="15"/>
  <c r="O222" i="15"/>
  <c r="O231" i="15"/>
  <c r="O184" i="15"/>
  <c r="O37" i="15"/>
  <c r="O54" i="15"/>
  <c r="O195" i="15"/>
  <c r="O188" i="15"/>
  <c r="O135" i="15"/>
  <c r="O108" i="15"/>
  <c r="O64" i="15"/>
  <c r="O104" i="15"/>
  <c r="O80" i="15"/>
  <c r="O76" i="15"/>
  <c r="O36" i="15"/>
  <c r="O123" i="15"/>
  <c r="O237" i="15"/>
  <c r="O257" i="15"/>
  <c r="O305" i="15"/>
  <c r="O262" i="15"/>
  <c r="O45" i="15"/>
  <c r="O216" i="15"/>
  <c r="O223" i="15"/>
  <c r="O86" i="15"/>
  <c r="O40" i="15"/>
  <c r="O118" i="15"/>
  <c r="O224" i="15"/>
  <c r="O129" i="15"/>
  <c r="O272" i="15"/>
  <c r="O325" i="15"/>
  <c r="O270" i="15"/>
  <c r="O39" i="15"/>
  <c r="O144" i="15"/>
  <c r="O150" i="15"/>
  <c r="O230" i="15"/>
  <c r="O329" i="15"/>
  <c r="O177" i="15"/>
  <c r="O137" i="15"/>
  <c r="O233" i="15"/>
  <c r="O94" i="15"/>
  <c r="O155" i="15"/>
  <c r="O111" i="15"/>
  <c r="O246" i="15"/>
  <c r="O172" i="15"/>
  <c r="O335" i="15"/>
  <c r="O175" i="15"/>
  <c r="O204" i="15"/>
  <c r="O121" i="15"/>
  <c r="O298" i="15"/>
  <c r="O280" i="15"/>
  <c r="O328" i="15"/>
  <c r="O59" i="15"/>
  <c r="O160" i="15"/>
  <c r="O284" i="15"/>
  <c r="O119" i="15"/>
  <c r="O202" i="15"/>
  <c r="O251" i="15"/>
  <c r="O322" i="15"/>
  <c r="O192" i="15"/>
  <c r="O200" i="15"/>
  <c r="O253" i="15"/>
  <c r="O115" i="15"/>
  <c r="O210" i="15"/>
  <c r="O255" i="15"/>
  <c r="O95" i="15"/>
  <c r="O250" i="15"/>
  <c r="O302" i="15"/>
  <c r="O66" i="15"/>
  <c r="O286" i="15"/>
  <c r="O209" i="15"/>
  <c r="O234" i="15"/>
  <c r="O77" i="15"/>
  <c r="O159" i="15"/>
  <c r="O319" i="15"/>
  <c r="O240" i="15"/>
  <c r="O47" i="15"/>
  <c r="O193" i="15"/>
  <c r="O87" i="15"/>
  <c r="O295" i="15"/>
  <c r="O186" i="15"/>
  <c r="O89" i="15"/>
  <c r="O81" i="15"/>
  <c r="O214" i="15"/>
  <c r="O308" i="15"/>
  <c r="O336" i="15"/>
  <c r="O239" i="15"/>
  <c r="O318" i="15"/>
  <c r="O259" i="15"/>
  <c r="O315" i="15"/>
  <c r="O227" i="15"/>
  <c r="O242" i="15"/>
  <c r="O238" i="15"/>
  <c r="O102" i="15"/>
  <c r="O84" i="15"/>
  <c r="O65" i="15"/>
  <c r="O331" i="15"/>
  <c r="O163" i="15"/>
  <c r="O338" i="15"/>
  <c r="O156" i="15"/>
  <c r="O217" i="15"/>
  <c r="O199" i="15"/>
  <c r="O285" i="15"/>
  <c r="O247" i="15"/>
  <c r="O191" i="15"/>
  <c r="O266" i="15"/>
  <c r="O256" i="15"/>
  <c r="O75" i="15"/>
  <c r="O321" i="15"/>
  <c r="O116" i="15"/>
  <c r="O132" i="15"/>
  <c r="O69" i="15"/>
  <c r="O316" i="15"/>
  <c r="O236" i="15"/>
  <c r="O117" i="15"/>
  <c r="O213" i="15"/>
  <c r="O304" i="15"/>
  <c r="O235" i="15"/>
  <c r="O337" i="15"/>
  <c r="O194" i="15"/>
  <c r="O264" i="15"/>
  <c r="O170" i="15"/>
  <c r="O96" i="15"/>
  <c r="O190" i="15"/>
  <c r="O212" i="15"/>
  <c r="O232" i="15"/>
  <c r="O267" i="15"/>
  <c r="O218" i="15"/>
  <c r="O221" i="15"/>
  <c r="O243" i="15"/>
  <c r="O68" i="15"/>
  <c r="O169" i="15"/>
  <c r="O162" i="15"/>
  <c r="O31" i="15"/>
  <c r="O301" i="15"/>
  <c r="O21" i="15"/>
  <c r="O248" i="15"/>
  <c r="O342" i="15"/>
  <c r="O27" i="15"/>
  <c r="O141" i="15"/>
  <c r="O271" i="15"/>
  <c r="O98" i="15"/>
  <c r="O93" i="15"/>
  <c r="O260" i="15"/>
  <c r="O283" i="15"/>
  <c r="O72" i="15"/>
  <c r="O74" i="15"/>
  <c r="O164" i="15"/>
  <c r="O122" i="15"/>
  <c r="O341" i="15"/>
  <c r="O149" i="15"/>
  <c r="O131" i="15"/>
  <c r="O252" i="15"/>
  <c r="O57" i="15"/>
  <c r="O83" i="15"/>
  <c r="O7" i="15"/>
  <c r="E6" i="15" s="1"/>
  <c r="E9" i="15" s="1"/>
  <c r="E10" i="15" s="1"/>
  <c r="P177" i="15"/>
  <c r="P32" i="15"/>
  <c r="P314" i="15"/>
  <c r="P186" i="15"/>
  <c r="P236" i="15"/>
  <c r="P138" i="15"/>
  <c r="P28" i="15"/>
  <c r="P277" i="15"/>
  <c r="P137" i="15"/>
  <c r="P58" i="15"/>
  <c r="P213" i="15"/>
  <c r="P60" i="15"/>
  <c r="P286" i="15"/>
  <c r="P173" i="15"/>
  <c r="P265" i="15"/>
  <c r="P206" i="15"/>
  <c r="P184" i="15"/>
  <c r="P74" i="15"/>
  <c r="P26" i="15"/>
  <c r="P222" i="15"/>
  <c r="P25" i="15"/>
  <c r="P70" i="15"/>
  <c r="P303" i="15"/>
  <c r="P294" i="15"/>
  <c r="P258" i="15"/>
  <c r="P230" i="15"/>
  <c r="P279" i="15"/>
  <c r="P133" i="15"/>
  <c r="P101" i="15"/>
  <c r="P182" i="15"/>
  <c r="P141" i="15"/>
  <c r="P163" i="15"/>
  <c r="P68" i="15"/>
  <c r="P180" i="15"/>
  <c r="P43" i="15"/>
  <c r="P209" i="15"/>
  <c r="P233" i="15"/>
  <c r="P195" i="15"/>
  <c r="P126" i="15"/>
  <c r="P94" i="15"/>
  <c r="P254" i="15"/>
  <c r="P123" i="15"/>
  <c r="P40" i="15"/>
  <c r="P116" i="15"/>
  <c r="P262" i="15"/>
  <c r="P44" i="15"/>
  <c r="P61" i="15"/>
  <c r="P337" i="15"/>
  <c r="P255" i="15"/>
  <c r="P319" i="15"/>
  <c r="P96" i="15"/>
  <c r="P215" i="15"/>
  <c r="P313" i="15"/>
  <c r="P72" i="15"/>
  <c r="P305" i="15"/>
  <c r="P51" i="15"/>
  <c r="P104" i="15"/>
  <c r="P142" i="15"/>
  <c r="P189" i="15"/>
  <c r="P208" i="15"/>
  <c r="P130" i="15"/>
  <c r="P102" i="15"/>
  <c r="P219" i="15"/>
  <c r="P257" i="15"/>
  <c r="P147" i="15"/>
  <c r="P120" i="15"/>
  <c r="P179" i="15"/>
  <c r="P282" i="15"/>
  <c r="P185" i="15"/>
  <c r="P157" i="15"/>
  <c r="P117" i="15"/>
  <c r="P97" i="15"/>
  <c r="P210" i="15"/>
  <c r="P332" i="15"/>
  <c r="P45" i="15"/>
  <c r="P95" i="15"/>
  <c r="P256" i="15"/>
  <c r="P318" i="15"/>
  <c r="P283" i="15"/>
  <c r="P200" i="15"/>
  <c r="P24" i="15"/>
  <c r="P48" i="15"/>
  <c r="P175" i="15"/>
  <c r="P315" i="15"/>
  <c r="P100" i="15"/>
  <c r="P108" i="15"/>
  <c r="P21" i="15"/>
  <c r="P134" i="15"/>
  <c r="P225" i="15"/>
  <c r="P90" i="15"/>
  <c r="P53" i="15"/>
  <c r="P239" i="15"/>
  <c r="P42" i="15"/>
  <c r="P153" i="15"/>
  <c r="P178" i="15"/>
  <c r="P93" i="15"/>
  <c r="P253" i="15"/>
  <c r="P269" i="15"/>
  <c r="P285" i="15"/>
  <c r="P135" i="15"/>
  <c r="P297" i="15"/>
  <c r="P36" i="15"/>
  <c r="P86" i="15"/>
  <c r="P107" i="15"/>
  <c r="P250" i="15"/>
  <c r="P224" i="15"/>
  <c r="P273" i="15"/>
  <c r="P316" i="15"/>
  <c r="P264" i="15"/>
  <c r="P243" i="15"/>
  <c r="P216" i="15"/>
  <c r="P201" i="15"/>
  <c r="P59" i="15"/>
  <c r="P172" i="15"/>
  <c r="P156" i="15"/>
  <c r="P78" i="15"/>
  <c r="P199" i="15"/>
  <c r="P192" i="15"/>
  <c r="P124" i="15"/>
  <c r="P57" i="15"/>
  <c r="P205" i="15"/>
  <c r="P114" i="15"/>
  <c r="P125" i="15"/>
  <c r="P263" i="15"/>
  <c r="P327" i="15"/>
  <c r="P165" i="15"/>
  <c r="P342" i="15"/>
  <c r="P85" i="15"/>
  <c r="P298" i="15"/>
  <c r="P307" i="15"/>
  <c r="P148" i="15"/>
  <c r="P144" i="15"/>
  <c r="P211" i="15"/>
  <c r="P218" i="15"/>
  <c r="P158" i="15"/>
  <c r="P244" i="15"/>
  <c r="P276" i="15"/>
  <c r="P300" i="15"/>
  <c r="P223" i="15"/>
  <c r="P49" i="15"/>
  <c r="P166" i="15"/>
  <c r="P154" i="15"/>
  <c r="P248" i="15"/>
  <c r="P217" i="15"/>
  <c r="P228" i="15"/>
  <c r="P63" i="15"/>
  <c r="P204" i="15"/>
  <c r="P312" i="15"/>
  <c r="P341" i="15"/>
  <c r="P136" i="15"/>
  <c r="P295" i="15"/>
  <c r="P99" i="15"/>
  <c r="P288" i="15"/>
  <c r="P267" i="15"/>
  <c r="P167" i="15"/>
  <c r="P131" i="15"/>
  <c r="P212" i="15"/>
  <c r="P168" i="15"/>
  <c r="P291" i="15"/>
  <c r="P65" i="15"/>
  <c r="P79" i="15"/>
  <c r="P249" i="15"/>
  <c r="P30" i="15"/>
  <c r="P194" i="15"/>
  <c r="P105" i="15"/>
  <c r="P160" i="15"/>
  <c r="P321" i="15"/>
  <c r="P242" i="15"/>
  <c r="P112" i="15"/>
  <c r="P155" i="15"/>
  <c r="P302" i="15"/>
  <c r="P308" i="15"/>
  <c r="P322" i="15"/>
  <c r="P306" i="15"/>
  <c r="P164" i="15"/>
  <c r="P37" i="15"/>
  <c r="P55" i="15"/>
  <c r="P237" i="15"/>
  <c r="P80" i="15"/>
  <c r="P280" i="15"/>
  <c r="P259" i="15"/>
  <c r="P260" i="15"/>
  <c r="P27" i="15"/>
  <c r="P77" i="15"/>
  <c r="P188" i="15"/>
  <c r="P111" i="15"/>
  <c r="P92" i="15"/>
  <c r="P174" i="15"/>
  <c r="P75" i="15"/>
  <c r="P309" i="15"/>
  <c r="P235" i="15"/>
  <c r="P336" i="15"/>
  <c r="P268" i="15"/>
  <c r="P47" i="15"/>
  <c r="P232" i="15"/>
  <c r="P299" i="15"/>
  <c r="P22" i="15"/>
  <c r="P183" i="15"/>
  <c r="P323" i="15"/>
  <c r="P109" i="15"/>
  <c r="P196" i="15"/>
  <c r="P193" i="15"/>
  <c r="P284" i="15"/>
  <c r="P292" i="15"/>
  <c r="P73" i="15"/>
  <c r="P71" i="15"/>
  <c r="P247" i="15"/>
  <c r="P326" i="15"/>
  <c r="P150" i="15"/>
  <c r="P170" i="15"/>
  <c r="P330" i="15"/>
  <c r="P81" i="15"/>
  <c r="P261" i="15"/>
  <c r="P46" i="15"/>
  <c r="P293" i="15"/>
  <c r="P152" i="15"/>
  <c r="P129" i="15"/>
  <c r="P33" i="15"/>
  <c r="P290" i="15"/>
  <c r="P214" i="15"/>
  <c r="P320" i="15"/>
  <c r="P202" i="15"/>
  <c r="P64" i="15"/>
  <c r="P106" i="15"/>
  <c r="P340" i="15"/>
  <c r="P54" i="15"/>
  <c r="P31" i="15"/>
  <c r="P161" i="15"/>
  <c r="P266" i="15"/>
  <c r="P238" i="15"/>
  <c r="P331" i="15"/>
  <c r="P304" i="15"/>
  <c r="P145" i="15"/>
  <c r="P191" i="15"/>
  <c r="P275" i="15"/>
  <c r="P118" i="15"/>
  <c r="P339" i="15"/>
  <c r="P203" i="15"/>
  <c r="P149" i="15"/>
  <c r="P121" i="15"/>
  <c r="P91" i="15"/>
  <c r="P89" i="15"/>
  <c r="P270" i="15"/>
  <c r="P334" i="15"/>
  <c r="P67" i="15"/>
  <c r="P240" i="15"/>
  <c r="P41" i="15"/>
  <c r="P289" i="15"/>
  <c r="P110" i="15"/>
  <c r="P251" i="15"/>
  <c r="P252" i="15"/>
  <c r="P56" i="15"/>
  <c r="P310" i="15"/>
  <c r="P39" i="15"/>
  <c r="P329" i="15"/>
  <c r="P139" i="15"/>
  <c r="P82" i="15"/>
  <c r="P88" i="15"/>
  <c r="P278" i="15"/>
  <c r="P128" i="15"/>
  <c r="P246" i="15"/>
  <c r="P84" i="15"/>
  <c r="P229" i="15"/>
  <c r="P287" i="15"/>
  <c r="P98" i="15"/>
  <c r="P231" i="15"/>
  <c r="P226" i="15"/>
  <c r="P190" i="15"/>
  <c r="P281" i="15"/>
  <c r="P197" i="15"/>
  <c r="P234" i="15"/>
  <c r="P69" i="15"/>
  <c r="P113" i="15"/>
  <c r="P151" i="15"/>
  <c r="P34" i="15"/>
  <c r="P335" i="15"/>
  <c r="P324" i="15"/>
  <c r="P62" i="15"/>
  <c r="P301" i="15"/>
  <c r="P241" i="15"/>
  <c r="P122" i="15"/>
  <c r="P115" i="15"/>
  <c r="P311" i="15"/>
  <c r="P35" i="15"/>
  <c r="P220" i="15"/>
  <c r="P317" i="15"/>
  <c r="P38" i="15"/>
  <c r="P83" i="15"/>
  <c r="P29" i="15"/>
  <c r="P146" i="15"/>
  <c r="P296" i="15"/>
  <c r="P132" i="15"/>
  <c r="P66" i="15"/>
  <c r="P52" i="15"/>
  <c r="P328" i="15"/>
  <c r="P143" i="15"/>
  <c r="P274" i="15"/>
  <c r="P119" i="15"/>
  <c r="P76" i="15"/>
  <c r="P271" i="15"/>
  <c r="P103" i="15"/>
  <c r="P207" i="15"/>
  <c r="P187" i="15"/>
  <c r="P140" i="15"/>
  <c r="P162" i="15"/>
  <c r="P227" i="15"/>
  <c r="P127" i="15"/>
  <c r="P325" i="15"/>
  <c r="P169" i="15"/>
  <c r="P159" i="15"/>
  <c r="P198" i="15"/>
  <c r="P272" i="15"/>
  <c r="P338" i="15"/>
  <c r="P50" i="15"/>
  <c r="P171" i="15"/>
  <c r="P176" i="15"/>
  <c r="P181" i="15"/>
  <c r="P333" i="15"/>
  <c r="P87" i="15"/>
  <c r="P245" i="15"/>
  <c r="P23" i="15"/>
  <c r="P221" i="15"/>
  <c r="O323" i="13"/>
  <c r="O134" i="13"/>
  <c r="O139" i="13"/>
  <c r="O129" i="13"/>
  <c r="O156" i="13"/>
  <c r="O273" i="13"/>
  <c r="O220" i="13"/>
  <c r="O105" i="13"/>
  <c r="O310" i="13"/>
  <c r="O287" i="13"/>
  <c r="O56" i="13"/>
  <c r="O197" i="13"/>
  <c r="O216" i="13"/>
  <c r="O52" i="13"/>
  <c r="O66" i="13"/>
  <c r="O288" i="13"/>
  <c r="O319" i="13"/>
  <c r="O43" i="13"/>
  <c r="O285" i="13"/>
  <c r="O221" i="13"/>
  <c r="O245" i="13"/>
  <c r="O282" i="13"/>
  <c r="O259" i="13"/>
  <c r="O89" i="13"/>
  <c r="O171" i="13"/>
  <c r="O172" i="13"/>
  <c r="O157" i="13"/>
  <c r="O235" i="13"/>
  <c r="O213" i="13"/>
  <c r="O237" i="13"/>
  <c r="O143" i="13"/>
  <c r="O120" i="13"/>
  <c r="O168" i="13"/>
  <c r="O37" i="13"/>
  <c r="O159" i="13"/>
  <c r="O271" i="13"/>
  <c r="O334" i="13"/>
  <c r="O60" i="13"/>
  <c r="O146" i="13"/>
  <c r="O293" i="13"/>
  <c r="O190" i="13"/>
  <c r="O112" i="13"/>
  <c r="O225" i="13"/>
  <c r="O142" i="13"/>
  <c r="O76" i="13"/>
  <c r="O306" i="13"/>
  <c r="O147" i="13"/>
  <c r="O234" i="13"/>
  <c r="O165" i="13"/>
  <c r="O164" i="13"/>
  <c r="O274" i="13"/>
  <c r="O327" i="13"/>
  <c r="O42" i="13"/>
  <c r="O133" i="13"/>
  <c r="O257" i="13"/>
  <c r="O276" i="13"/>
  <c r="O260" i="13"/>
  <c r="O275" i="13"/>
  <c r="O192" i="13"/>
  <c r="O180" i="13"/>
  <c r="O87" i="13"/>
  <c r="O115" i="13"/>
  <c r="O186" i="13"/>
  <c r="O203" i="13"/>
  <c r="O74" i="13"/>
  <c r="O32" i="13"/>
  <c r="O30" i="13"/>
  <c r="O154" i="13"/>
  <c r="O65" i="13"/>
  <c r="O297" i="13"/>
  <c r="O337" i="13"/>
  <c r="O291" i="13"/>
  <c r="O23" i="13"/>
  <c r="O81" i="13"/>
  <c r="O175" i="13"/>
  <c r="O29" i="13"/>
  <c r="O332" i="13"/>
  <c r="O242" i="13"/>
  <c r="O36" i="13"/>
  <c r="O108" i="13"/>
  <c r="O238" i="13"/>
  <c r="O252" i="13"/>
  <c r="O135" i="13"/>
  <c r="O136" i="13"/>
  <c r="O173" i="13"/>
  <c r="O125" i="13"/>
  <c r="O202" i="13"/>
  <c r="O155" i="13"/>
  <c r="O46" i="13"/>
  <c r="O98" i="13"/>
  <c r="O61" i="13"/>
  <c r="O117" i="13"/>
  <c r="O77" i="13"/>
  <c r="O307" i="13"/>
  <c r="O107" i="13"/>
  <c r="O308" i="13"/>
  <c r="O176" i="13"/>
  <c r="O305" i="13"/>
  <c r="O69" i="13"/>
  <c r="O169" i="13"/>
  <c r="O25" i="13"/>
  <c r="O62" i="13"/>
  <c r="O153" i="13"/>
  <c r="O317" i="13"/>
  <c r="O21" i="13"/>
  <c r="O90" i="13"/>
  <c r="O270" i="13"/>
  <c r="O24" i="13"/>
  <c r="O261" i="13"/>
  <c r="O301" i="13"/>
  <c r="O229" i="13"/>
  <c r="O132" i="13"/>
  <c r="O163" i="13"/>
  <c r="O272" i="13"/>
  <c r="O279" i="13"/>
  <c r="O290" i="13"/>
  <c r="O68" i="13"/>
  <c r="O184" i="13"/>
  <c r="O286" i="13"/>
  <c r="O51" i="13"/>
  <c r="O100" i="13"/>
  <c r="O281" i="13"/>
  <c r="O249" i="13"/>
  <c r="O206" i="13"/>
  <c r="O41" i="13"/>
  <c r="O122" i="13"/>
  <c r="O33" i="13"/>
  <c r="O341" i="13"/>
  <c r="O55" i="13"/>
  <c r="O124" i="13"/>
  <c r="O313" i="13"/>
  <c r="O39" i="13"/>
  <c r="O53" i="13"/>
  <c r="O145" i="13"/>
  <c r="O228" i="13"/>
  <c r="O277" i="13"/>
  <c r="O109" i="13"/>
  <c r="O160" i="13"/>
  <c r="O181" i="13"/>
  <c r="O328" i="13"/>
  <c r="O49" i="13"/>
  <c r="O250" i="13"/>
  <c r="O141" i="13"/>
  <c r="O255" i="13"/>
  <c r="O219" i="13"/>
  <c r="O241" i="13"/>
  <c r="O93" i="13"/>
  <c r="O309" i="13"/>
  <c r="O211" i="13"/>
  <c r="O167" i="13"/>
  <c r="O264" i="13"/>
  <c r="O223" i="13"/>
  <c r="O80" i="13"/>
  <c r="O299" i="13"/>
  <c r="O64" i="13"/>
  <c r="O338" i="13"/>
  <c r="O284" i="13"/>
  <c r="O91" i="13"/>
  <c r="O174" i="13"/>
  <c r="O342" i="13"/>
  <c r="O193" i="13"/>
  <c r="O233" i="13"/>
  <c r="O84" i="13"/>
  <c r="O44" i="13"/>
  <c r="O59" i="13"/>
  <c r="O92" i="13"/>
  <c r="O295" i="13"/>
  <c r="O71" i="13"/>
  <c r="O239" i="13"/>
  <c r="O318" i="13"/>
  <c r="O50" i="13"/>
  <c r="O158" i="13"/>
  <c r="O205" i="13"/>
  <c r="O251" i="13"/>
  <c r="O26" i="13"/>
  <c r="O183" i="13"/>
  <c r="O137" i="13"/>
  <c r="O67" i="13"/>
  <c r="O189" i="13"/>
  <c r="O187" i="13"/>
  <c r="O267" i="13"/>
  <c r="O289" i="13"/>
  <c r="O152" i="13"/>
  <c r="O208" i="13"/>
  <c r="O200" i="13"/>
  <c r="O215" i="13"/>
  <c r="O123" i="13"/>
  <c r="O111" i="13"/>
  <c r="O70" i="13"/>
  <c r="O79" i="13"/>
  <c r="O82" i="13"/>
  <c r="O303" i="13"/>
  <c r="O312" i="13"/>
  <c r="O48" i="13"/>
  <c r="O296" i="13"/>
  <c r="O114" i="13"/>
  <c r="O258" i="13"/>
  <c r="O222" i="13"/>
  <c r="O177" i="13"/>
  <c r="O336" i="13"/>
  <c r="O304" i="13"/>
  <c r="O236" i="13"/>
  <c r="O191" i="13"/>
  <c r="O31" i="13"/>
  <c r="O246" i="13"/>
  <c r="O300" i="13"/>
  <c r="O232" i="13"/>
  <c r="O38" i="13"/>
  <c r="O263" i="13"/>
  <c r="O95" i="13"/>
  <c r="O227" i="13"/>
  <c r="O34" i="13"/>
  <c r="O210" i="13"/>
  <c r="O113" i="13"/>
  <c r="O322" i="13"/>
  <c r="O254" i="13"/>
  <c r="O151" i="13"/>
  <c r="O94" i="13"/>
  <c r="O35" i="13"/>
  <c r="O149" i="13"/>
  <c r="O316" i="13"/>
  <c r="O63" i="13"/>
  <c r="O140" i="13"/>
  <c r="O321" i="13"/>
  <c r="O75" i="13"/>
  <c r="O185" i="13"/>
  <c r="O101" i="13"/>
  <c r="O240" i="13"/>
  <c r="O182" i="13"/>
  <c r="O268" i="13"/>
  <c r="O231" i="13"/>
  <c r="O96" i="13"/>
  <c r="O326" i="13"/>
  <c r="O294" i="13"/>
  <c r="O331" i="13"/>
  <c r="O57" i="13"/>
  <c r="O214" i="13"/>
  <c r="O302" i="13"/>
  <c r="O269" i="13"/>
  <c r="O178" i="13"/>
  <c r="O83" i="13"/>
  <c r="O54" i="13"/>
  <c r="O298" i="13"/>
  <c r="O126" i="13"/>
  <c r="O188" i="13"/>
  <c r="O127" i="13"/>
  <c r="O118" i="13"/>
  <c r="O339" i="13"/>
  <c r="O315" i="13"/>
  <c r="O248" i="13"/>
  <c r="O224" i="13"/>
  <c r="O138" i="13"/>
  <c r="O170" i="13"/>
  <c r="O278" i="13"/>
  <c r="O40" i="13"/>
  <c r="O320" i="13"/>
  <c r="O73" i="13"/>
  <c r="O292" i="13"/>
  <c r="O130" i="13"/>
  <c r="O47" i="13"/>
  <c r="O283" i="13"/>
  <c r="O340" i="13"/>
  <c r="O262" i="13"/>
  <c r="O207" i="13"/>
  <c r="O218" i="13"/>
  <c r="O335" i="13"/>
  <c r="O97" i="13"/>
  <c r="O27" i="13"/>
  <c r="O253" i="13"/>
  <c r="O28" i="13"/>
  <c r="O144" i="13"/>
  <c r="O99" i="13"/>
  <c r="O119" i="13"/>
  <c r="O324" i="13"/>
  <c r="O121" i="13"/>
  <c r="O195" i="13"/>
  <c r="O72" i="13"/>
  <c r="O243" i="13"/>
  <c r="O45" i="13"/>
  <c r="O325" i="13"/>
  <c r="O128" i="13"/>
  <c r="O230" i="13"/>
  <c r="O88" i="13"/>
  <c r="O217" i="13"/>
  <c r="O256" i="13"/>
  <c r="O204" i="13"/>
  <c r="O106" i="13"/>
  <c r="O280" i="13"/>
  <c r="O201" i="13"/>
  <c r="O311" i="13"/>
  <c r="O226" i="13"/>
  <c r="O102" i="13"/>
  <c r="O329" i="13"/>
  <c r="O22" i="13"/>
  <c r="O78" i="13"/>
  <c r="O333" i="13"/>
  <c r="O244" i="13"/>
  <c r="O148" i="13"/>
  <c r="O196" i="13"/>
  <c r="O209" i="13"/>
  <c r="O110" i="13"/>
  <c r="O131" i="13"/>
  <c r="O162" i="13"/>
  <c r="O330" i="13"/>
  <c r="O265" i="13"/>
  <c r="O314" i="13"/>
  <c r="O198" i="13"/>
  <c r="O179" i="13"/>
  <c r="O161" i="13"/>
  <c r="O85" i="13"/>
  <c r="O199" i="13"/>
  <c r="O166" i="13"/>
  <c r="O116" i="13"/>
  <c r="O212" i="13"/>
  <c r="O247" i="13"/>
  <c r="O150" i="13"/>
  <c r="O86" i="13"/>
  <c r="O103" i="13"/>
  <c r="O266" i="13"/>
  <c r="O104" i="13"/>
  <c r="O194" i="13"/>
  <c r="O58" i="13"/>
  <c r="O7" i="13"/>
  <c r="E5" i="13" s="1"/>
  <c r="P130" i="4"/>
  <c r="P94" i="4"/>
  <c r="P22" i="4"/>
  <c r="P127" i="4"/>
  <c r="P21" i="4"/>
  <c r="P110" i="4"/>
  <c r="P146" i="4"/>
  <c r="P103" i="4"/>
  <c r="P56" i="4"/>
  <c r="P111" i="4"/>
  <c r="P59" i="4"/>
  <c r="P136" i="4"/>
  <c r="P93" i="4"/>
  <c r="P66" i="4"/>
  <c r="P81" i="4"/>
  <c r="P85" i="4"/>
  <c r="P49" i="4"/>
  <c r="P43" i="4"/>
  <c r="P113" i="4"/>
  <c r="P63" i="4"/>
  <c r="P62" i="4"/>
  <c r="P114" i="4"/>
  <c r="P117" i="4"/>
  <c r="P82" i="4"/>
  <c r="P144" i="4"/>
  <c r="P128" i="4"/>
  <c r="P25" i="4"/>
  <c r="P44" i="4"/>
  <c r="P40" i="4"/>
  <c r="P38" i="4"/>
  <c r="P101" i="4"/>
  <c r="P27" i="4"/>
  <c r="P126" i="4"/>
  <c r="P132" i="4"/>
  <c r="P58" i="4"/>
  <c r="P155" i="4"/>
  <c r="P23" i="4"/>
  <c r="P145" i="4"/>
  <c r="P149" i="4"/>
  <c r="P148" i="4"/>
  <c r="P37" i="4"/>
  <c r="P57" i="4"/>
  <c r="P70" i="4"/>
  <c r="P153" i="4"/>
  <c r="P26" i="4"/>
  <c r="P80" i="4"/>
  <c r="P100" i="4"/>
  <c r="P138" i="4"/>
  <c r="P107" i="4"/>
  <c r="P108" i="4"/>
  <c r="P72" i="4"/>
  <c r="P32" i="4"/>
  <c r="P109" i="4"/>
  <c r="P34" i="4"/>
  <c r="P86" i="4"/>
  <c r="P45" i="4"/>
  <c r="P154" i="4"/>
  <c r="P41" i="4"/>
  <c r="P88" i="4"/>
  <c r="P116" i="4"/>
  <c r="P64" i="4"/>
  <c r="P91" i="4"/>
  <c r="P55" i="4"/>
  <c r="P68" i="4"/>
  <c r="P129" i="4"/>
  <c r="P112" i="4"/>
  <c r="P105" i="4"/>
  <c r="P99" i="4"/>
  <c r="P61" i="4"/>
  <c r="P89" i="4"/>
  <c r="P74" i="4"/>
  <c r="P135" i="4"/>
  <c r="P31" i="4"/>
  <c r="P36" i="4"/>
  <c r="P51" i="4"/>
  <c r="P150" i="4"/>
  <c r="P47" i="4"/>
  <c r="P78" i="4"/>
  <c r="P124" i="4"/>
  <c r="P120" i="4"/>
  <c r="P152" i="4"/>
  <c r="P140" i="4"/>
  <c r="P90" i="4"/>
  <c r="P79" i="4"/>
  <c r="P53" i="4"/>
  <c r="P96" i="4"/>
  <c r="P115" i="4"/>
  <c r="P156" i="4"/>
  <c r="P69" i="4"/>
  <c r="P33" i="4"/>
  <c r="P77" i="4"/>
  <c r="P142" i="4"/>
  <c r="P83" i="4"/>
  <c r="P139" i="4"/>
  <c r="P106" i="4"/>
  <c r="P95" i="4"/>
  <c r="P60" i="4"/>
  <c r="P123" i="4"/>
  <c r="P75" i="4"/>
  <c r="P84" i="4"/>
  <c r="P24" i="4"/>
  <c r="P151" i="4"/>
  <c r="P118" i="4"/>
  <c r="P97" i="4"/>
  <c r="P71" i="4"/>
  <c r="P54" i="4"/>
  <c r="P133" i="4"/>
  <c r="P30" i="4"/>
  <c r="P50" i="4"/>
  <c r="P92" i="4"/>
  <c r="P104" i="4"/>
  <c r="P87" i="4"/>
  <c r="P48" i="4"/>
  <c r="P76" i="4"/>
  <c r="P137" i="4"/>
  <c r="P73" i="4"/>
  <c r="P143" i="4"/>
  <c r="P29" i="4"/>
  <c r="P52" i="4"/>
  <c r="P121" i="4"/>
  <c r="P35" i="4"/>
  <c r="P46" i="4"/>
  <c r="P39" i="4"/>
  <c r="P134" i="4"/>
  <c r="P65" i="4"/>
  <c r="P131" i="4"/>
  <c r="P147" i="4"/>
  <c r="P119" i="4"/>
  <c r="P28" i="4"/>
  <c r="P98" i="4"/>
  <c r="P141" i="4"/>
  <c r="P102" i="4"/>
  <c r="P67" i="4"/>
  <c r="P122" i="4"/>
  <c r="P125" i="4"/>
  <c r="P42" i="4"/>
  <c r="Q58" i="4"/>
  <c r="Q96" i="4"/>
  <c r="Q63" i="4"/>
  <c r="Q61" i="4"/>
  <c r="Q50" i="4"/>
  <c r="Q41" i="4"/>
  <c r="Q152" i="4"/>
  <c r="Q110" i="4"/>
  <c r="Q104" i="4"/>
  <c r="Q74" i="4"/>
  <c r="Q33" i="4"/>
  <c r="Q40" i="4"/>
  <c r="Q149" i="4"/>
  <c r="Q124" i="4"/>
  <c r="Q129" i="4"/>
  <c r="Q80" i="4"/>
  <c r="Q55" i="4"/>
  <c r="Q30" i="4"/>
  <c r="Q154" i="4"/>
  <c r="Q59" i="4"/>
  <c r="Q120" i="4"/>
  <c r="Q155" i="4"/>
  <c r="Q125" i="4"/>
  <c r="Q29" i="4"/>
  <c r="Q88" i="4"/>
  <c r="Q145" i="4"/>
  <c r="Q39" i="4"/>
  <c r="Q92" i="4"/>
  <c r="Q138" i="4"/>
  <c r="Q81" i="4"/>
  <c r="Q51" i="4"/>
  <c r="Q78" i="4"/>
  <c r="Q45" i="4"/>
  <c r="Q42" i="4"/>
  <c r="Q123" i="4"/>
  <c r="Q119" i="4"/>
  <c r="Q94" i="4"/>
  <c r="Q84" i="4"/>
  <c r="Q127" i="4"/>
  <c r="Q143" i="4"/>
  <c r="Q114" i="4"/>
  <c r="Q54" i="4"/>
  <c r="Q150" i="4"/>
  <c r="Q131" i="4"/>
  <c r="Q34" i="4"/>
  <c r="Q103" i="4"/>
  <c r="Q70" i="4"/>
  <c r="Q68" i="4"/>
  <c r="Q128" i="4"/>
  <c r="Q75" i="4"/>
  <c r="Q142" i="4"/>
  <c r="Q99" i="4"/>
  <c r="Q71" i="4"/>
  <c r="Q38" i="4"/>
  <c r="Q36" i="4"/>
  <c r="Q89" i="4"/>
  <c r="Q115" i="4"/>
  <c r="Q87" i="4"/>
  <c r="Q69" i="4"/>
  <c r="Q52" i="4"/>
  <c r="Q107" i="4"/>
  <c r="Q79" i="4"/>
  <c r="Q47" i="4"/>
  <c r="Q67" i="4"/>
  <c r="Q146" i="4"/>
  <c r="Q134" i="4"/>
  <c r="Q73" i="4"/>
  <c r="Q105" i="4"/>
  <c r="Q106" i="4"/>
  <c r="Q91" i="4"/>
  <c r="Q148" i="4"/>
  <c r="Q64" i="4"/>
  <c r="Q118" i="4"/>
  <c r="Q82" i="4"/>
  <c r="Q49" i="4"/>
  <c r="Q132" i="4"/>
  <c r="Q44" i="4"/>
  <c r="Q135" i="4"/>
  <c r="Q100" i="4"/>
  <c r="Q139" i="4"/>
  <c r="Q133" i="4"/>
  <c r="Q151" i="4"/>
  <c r="Q111" i="4"/>
  <c r="Q76" i="4"/>
  <c r="Q108" i="4"/>
  <c r="Q22" i="4"/>
  <c r="Q136" i="4"/>
  <c r="Q21" i="4"/>
  <c r="Q35" i="4"/>
  <c r="Q62" i="4"/>
  <c r="Q26" i="4"/>
  <c r="Q72" i="4"/>
  <c r="Q147" i="4"/>
  <c r="Q86" i="4"/>
  <c r="Q24" i="4"/>
  <c r="Q153" i="4"/>
  <c r="Q85" i="4"/>
  <c r="Q83" i="4"/>
  <c r="Q126" i="4"/>
  <c r="Q90" i="4"/>
  <c r="Q109" i="4"/>
  <c r="Q43" i="4"/>
  <c r="Q23" i="4"/>
  <c r="Q122" i="4"/>
  <c r="Q93" i="4"/>
  <c r="Q27" i="4"/>
  <c r="Q156" i="4"/>
  <c r="Q113" i="4"/>
  <c r="Q48" i="4"/>
  <c r="Q53" i="4"/>
  <c r="Q144" i="4"/>
  <c r="Q102" i="4"/>
  <c r="Q66" i="4"/>
  <c r="Q32" i="4"/>
  <c r="Q116" i="4"/>
  <c r="Q57" i="4"/>
  <c r="Q98" i="4"/>
  <c r="Q137" i="4"/>
  <c r="Q97" i="4"/>
  <c r="Q117" i="4"/>
  <c r="Q65" i="4"/>
  <c r="Q31" i="4"/>
  <c r="Q130" i="4"/>
  <c r="Q25" i="4"/>
  <c r="Q37" i="4"/>
  <c r="Q28" i="4"/>
  <c r="Q77" i="4"/>
  <c r="Q60" i="4"/>
  <c r="Q56" i="4"/>
  <c r="Q101" i="4"/>
  <c r="Q140" i="4"/>
  <c r="Q141" i="4"/>
  <c r="Q121" i="4"/>
  <c r="Q46" i="4"/>
  <c r="Q95" i="4"/>
  <c r="Q112" i="4"/>
  <c r="O29" i="19"/>
  <c r="O337" i="19"/>
  <c r="O193" i="19"/>
  <c r="O291" i="19"/>
  <c r="O269" i="19"/>
  <c r="O65" i="19"/>
  <c r="O317" i="19"/>
  <c r="O98" i="19"/>
  <c r="O216" i="19"/>
  <c r="O185" i="19"/>
  <c r="O81" i="19"/>
  <c r="O97" i="19"/>
  <c r="O342" i="19"/>
  <c r="O52" i="19"/>
  <c r="O270" i="19"/>
  <c r="O149" i="19"/>
  <c r="O22" i="19"/>
  <c r="O32" i="19"/>
  <c r="O91" i="19"/>
  <c r="O140" i="19"/>
  <c r="O162" i="19"/>
  <c r="O341" i="19"/>
  <c r="O180" i="19"/>
  <c r="O338" i="19"/>
  <c r="O86" i="19"/>
  <c r="O265" i="19"/>
  <c r="O45" i="19"/>
  <c r="O154" i="19"/>
  <c r="O100" i="19"/>
  <c r="O213" i="19"/>
  <c r="O171" i="19"/>
  <c r="O256" i="19"/>
  <c r="O202" i="19"/>
  <c r="O233" i="19"/>
  <c r="O322" i="19"/>
  <c r="O72" i="19"/>
  <c r="O194" i="19"/>
  <c r="O192" i="19"/>
  <c r="O239" i="19"/>
  <c r="O201" i="19"/>
  <c r="O278" i="19"/>
  <c r="O320" i="19"/>
  <c r="O64" i="19"/>
  <c r="O230" i="19"/>
  <c r="O153" i="19"/>
  <c r="O255" i="19"/>
  <c r="O222" i="19"/>
  <c r="O189" i="19"/>
  <c r="O68" i="19"/>
  <c r="O296" i="19"/>
  <c r="O24" i="19"/>
  <c r="O323" i="19"/>
  <c r="O284" i="19"/>
  <c r="O303" i="19"/>
  <c r="O340" i="19"/>
  <c r="O235" i="19"/>
  <c r="O128" i="19"/>
  <c r="O130" i="19"/>
  <c r="O36" i="19"/>
  <c r="O163" i="19"/>
  <c r="O295" i="19"/>
  <c r="O332" i="19"/>
  <c r="O282" i="19"/>
  <c r="O110" i="19"/>
  <c r="O43" i="19"/>
  <c r="O21" i="19"/>
  <c r="O167" i="19"/>
  <c r="O122" i="19"/>
  <c r="O143" i="19"/>
  <c r="O177" i="19"/>
  <c r="O285" i="19"/>
  <c r="O313" i="19"/>
  <c r="O31" i="19"/>
  <c r="O66" i="19"/>
  <c r="O141" i="19"/>
  <c r="O131" i="19"/>
  <c r="O170" i="19"/>
  <c r="O159" i="19"/>
  <c r="O309" i="19"/>
  <c r="O325" i="19"/>
  <c r="O41" i="19"/>
  <c r="O199" i="19"/>
  <c r="O191" i="19"/>
  <c r="O134" i="19"/>
  <c r="O78" i="19"/>
  <c r="O87" i="19"/>
  <c r="O238" i="19"/>
  <c r="O324" i="19"/>
  <c r="O50" i="19"/>
  <c r="O55" i="19"/>
  <c r="O212" i="19"/>
  <c r="O181" i="19"/>
  <c r="O271" i="19"/>
  <c r="O209" i="19"/>
  <c r="O236" i="19"/>
  <c r="O42" i="19"/>
  <c r="O137" i="19"/>
  <c r="O102" i="19"/>
  <c r="O114" i="19"/>
  <c r="O164" i="19"/>
  <c r="O228" i="19"/>
  <c r="O187" i="19"/>
  <c r="O260" i="19"/>
  <c r="O242" i="19"/>
  <c r="O292" i="19"/>
  <c r="O289" i="19"/>
  <c r="O35" i="19"/>
  <c r="O144" i="19"/>
  <c r="O88" i="19"/>
  <c r="O283" i="19"/>
  <c r="O234" i="19"/>
  <c r="O182" i="19"/>
  <c r="O243" i="19"/>
  <c r="O27" i="19"/>
  <c r="O136" i="19"/>
  <c r="O133" i="19"/>
  <c r="O339" i="19"/>
  <c r="O326" i="19"/>
  <c r="O89" i="19"/>
  <c r="O69" i="19"/>
  <c r="O205" i="19"/>
  <c r="O54" i="19"/>
  <c r="O204" i="19"/>
  <c r="O84" i="19"/>
  <c r="O155" i="19"/>
  <c r="O318" i="19"/>
  <c r="O90" i="19"/>
  <c r="O138" i="19"/>
  <c r="O75" i="19"/>
  <c r="O184" i="19"/>
  <c r="O232" i="19"/>
  <c r="O305" i="19"/>
  <c r="O276" i="19"/>
  <c r="O61" i="19"/>
  <c r="O126" i="19"/>
  <c r="O245" i="19"/>
  <c r="O146" i="19"/>
  <c r="O277" i="19"/>
  <c r="O254" i="19"/>
  <c r="O264" i="19"/>
  <c r="O301" i="19"/>
  <c r="O287" i="19"/>
  <c r="O321" i="19"/>
  <c r="O105" i="19"/>
  <c r="O101" i="19"/>
  <c r="O156" i="19"/>
  <c r="O220" i="19"/>
  <c r="O77" i="19"/>
  <c r="O38" i="19"/>
  <c r="O327" i="19"/>
  <c r="O58" i="19"/>
  <c r="O73" i="19"/>
  <c r="O190" i="19"/>
  <c r="O74" i="19"/>
  <c r="O253" i="19"/>
  <c r="O60" i="19"/>
  <c r="O288" i="19"/>
  <c r="O157" i="19"/>
  <c r="O210" i="19"/>
  <c r="O334" i="19"/>
  <c r="O221" i="19"/>
  <c r="O217" i="19"/>
  <c r="O173" i="19"/>
  <c r="O206" i="19"/>
  <c r="O120" i="19"/>
  <c r="O106" i="19"/>
  <c r="O286" i="19"/>
  <c r="O211" i="19"/>
  <c r="O188" i="19"/>
  <c r="O275" i="19"/>
  <c r="O186" i="19"/>
  <c r="O224" i="19"/>
  <c r="O304" i="19"/>
  <c r="O80" i="19"/>
  <c r="O121" i="19"/>
  <c r="O34" i="19"/>
  <c r="O129" i="19"/>
  <c r="O94" i="19"/>
  <c r="O207" i="19"/>
  <c r="O246" i="19"/>
  <c r="O257" i="19"/>
  <c r="O183" i="19"/>
  <c r="O26" i="19"/>
  <c r="O111" i="19"/>
  <c r="O142" i="19"/>
  <c r="O290" i="19"/>
  <c r="O197" i="19"/>
  <c r="O240" i="19"/>
  <c r="O310" i="19"/>
  <c r="O165" i="19"/>
  <c r="O329" i="19"/>
  <c r="O336" i="19"/>
  <c r="O261" i="19"/>
  <c r="O46" i="19"/>
  <c r="O195" i="19"/>
  <c r="O76" i="19"/>
  <c r="O161" i="19"/>
  <c r="O108" i="19"/>
  <c r="O319" i="19"/>
  <c r="O56" i="19"/>
  <c r="O123" i="19"/>
  <c r="O333" i="19"/>
  <c r="O223" i="19"/>
  <c r="O179" i="19"/>
  <c r="O262" i="19"/>
  <c r="O158" i="19"/>
  <c r="O48" i="19"/>
  <c r="O115" i="19"/>
  <c r="O37" i="19"/>
  <c r="O168" i="19"/>
  <c r="O200" i="19"/>
  <c r="O247" i="19"/>
  <c r="O63" i="19"/>
  <c r="O299" i="19"/>
  <c r="O226" i="19"/>
  <c r="O263" i="19"/>
  <c r="O244" i="19"/>
  <c r="O104" i="19"/>
  <c r="O53" i="19"/>
  <c r="O132" i="19"/>
  <c r="O252" i="19"/>
  <c r="O218" i="19"/>
  <c r="O314" i="19"/>
  <c r="O71" i="19"/>
  <c r="O62" i="19"/>
  <c r="O125" i="19"/>
  <c r="O118" i="19"/>
  <c r="O268" i="19"/>
  <c r="O330" i="19"/>
  <c r="O107" i="19"/>
  <c r="O249" i="19"/>
  <c r="O152" i="19"/>
  <c r="O251" i="19"/>
  <c r="O23" i="19"/>
  <c r="O92" i="19"/>
  <c r="O44" i="19"/>
  <c r="O248" i="19"/>
  <c r="O70" i="19"/>
  <c r="O306" i="19"/>
  <c r="O208" i="19"/>
  <c r="O328" i="19"/>
  <c r="O85" i="19"/>
  <c r="O237" i="19"/>
  <c r="O33" i="19"/>
  <c r="O225" i="19"/>
  <c r="O266" i="19"/>
  <c r="O214" i="19"/>
  <c r="O113" i="19"/>
  <c r="O119" i="19"/>
  <c r="O219" i="19"/>
  <c r="O169" i="19"/>
  <c r="O51" i="19"/>
  <c r="O258" i="19"/>
  <c r="O39" i="19"/>
  <c r="O160" i="19"/>
  <c r="O302" i="19"/>
  <c r="O316" i="19"/>
  <c r="O312" i="19"/>
  <c r="O25" i="19"/>
  <c r="O150" i="19"/>
  <c r="O176" i="19"/>
  <c r="O227" i="19"/>
  <c r="O335" i="19"/>
  <c r="O135" i="19"/>
  <c r="O47" i="19"/>
  <c r="O30" i="19"/>
  <c r="O95" i="19"/>
  <c r="O331" i="19"/>
  <c r="O67" i="19"/>
  <c r="O148" i="19"/>
  <c r="O79" i="19"/>
  <c r="O241" i="19"/>
  <c r="O178" i="19"/>
  <c r="O28" i="19"/>
  <c r="O267" i="19"/>
  <c r="O145" i="19"/>
  <c r="O196" i="19"/>
  <c r="O281" i="19"/>
  <c r="O215" i="19"/>
  <c r="O57" i="19"/>
  <c r="O49" i="19"/>
  <c r="O294" i="19"/>
  <c r="O198" i="19"/>
  <c r="O307" i="19"/>
  <c r="O151" i="19"/>
  <c r="O274" i="19"/>
  <c r="O293" i="19"/>
  <c r="O109" i="19"/>
  <c r="O172" i="19"/>
  <c r="O139" i="19"/>
  <c r="O280" i="19"/>
  <c r="O175" i="19"/>
  <c r="O315" i="19"/>
  <c r="O124" i="19"/>
  <c r="O300" i="19"/>
  <c r="O96" i="19"/>
  <c r="O116" i="19"/>
  <c r="O297" i="19"/>
  <c r="O273" i="19"/>
  <c r="O127" i="19"/>
  <c r="O82" i="19"/>
  <c r="O99" i="19"/>
  <c r="O279" i="19"/>
  <c r="O147" i="19"/>
  <c r="O298" i="19"/>
  <c r="O229" i="19"/>
  <c r="O83" i="19"/>
  <c r="O166" i="19"/>
  <c r="O272" i="19"/>
  <c r="O311" i="19"/>
  <c r="O174" i="19"/>
  <c r="O112" i="19"/>
  <c r="O117" i="19"/>
  <c r="O308" i="19"/>
  <c r="O40" i="19"/>
  <c r="O231" i="19"/>
  <c r="O250" i="19"/>
  <c r="O103" i="19"/>
  <c r="O203" i="19"/>
  <c r="O259" i="19"/>
  <c r="O59" i="19"/>
  <c r="O93" i="19"/>
  <c r="O7" i="19"/>
  <c r="E5" i="19" s="1"/>
  <c r="O148" i="4"/>
  <c r="O132" i="4"/>
  <c r="O107" i="4"/>
  <c r="O52" i="4"/>
  <c r="O121" i="4"/>
  <c r="O115" i="4"/>
  <c r="O55" i="4"/>
  <c r="O123" i="4"/>
  <c r="O44" i="4"/>
  <c r="O119" i="4"/>
  <c r="O48" i="4"/>
  <c r="O145" i="4"/>
  <c r="O142" i="4"/>
  <c r="O102" i="4"/>
  <c r="O64" i="4"/>
  <c r="O108" i="4"/>
  <c r="O118" i="4"/>
  <c r="O150" i="4"/>
  <c r="O62" i="4"/>
  <c r="O65" i="4"/>
  <c r="O50" i="4"/>
  <c r="O103" i="4"/>
  <c r="O138" i="4"/>
  <c r="O106" i="4"/>
  <c r="O60" i="4"/>
  <c r="O109" i="4"/>
  <c r="O112" i="4"/>
  <c r="O120" i="4"/>
  <c r="O25" i="4"/>
  <c r="O126" i="4"/>
  <c r="O30" i="4"/>
  <c r="O146" i="4"/>
  <c r="O46" i="4"/>
  <c r="O78" i="4"/>
  <c r="O68" i="4"/>
  <c r="O23" i="4"/>
  <c r="O43" i="4"/>
  <c r="O29" i="4"/>
  <c r="O61" i="4"/>
  <c r="O76" i="4"/>
  <c r="O51" i="4"/>
  <c r="O85" i="4"/>
  <c r="O136" i="4"/>
  <c r="O135" i="4"/>
  <c r="O83" i="4"/>
  <c r="O39" i="4"/>
  <c r="O77" i="4"/>
  <c r="O47" i="4"/>
  <c r="O90" i="4"/>
  <c r="O58" i="4"/>
  <c r="O63" i="4"/>
  <c r="O38" i="4"/>
  <c r="O140" i="4"/>
  <c r="O134" i="4"/>
  <c r="O37" i="4"/>
  <c r="O71" i="4"/>
  <c r="O122" i="4"/>
  <c r="O105" i="4"/>
  <c r="O95" i="4"/>
  <c r="O72" i="4"/>
  <c r="O24" i="4"/>
  <c r="O113" i="4"/>
  <c r="O110" i="4"/>
  <c r="O33" i="4"/>
  <c r="O26" i="4"/>
  <c r="O87" i="4"/>
  <c r="O117" i="4"/>
  <c r="O96" i="4"/>
  <c r="O137" i="4"/>
  <c r="O152" i="4"/>
  <c r="O94" i="4"/>
  <c r="O111" i="4"/>
  <c r="O151" i="4"/>
  <c r="O149" i="4"/>
  <c r="O88" i="4"/>
  <c r="O74" i="4"/>
  <c r="O75" i="4"/>
  <c r="O147" i="4"/>
  <c r="O41" i="4"/>
  <c r="O125" i="4"/>
  <c r="O80" i="4"/>
  <c r="O131" i="4"/>
  <c r="O67" i="4"/>
  <c r="O139" i="4"/>
  <c r="O97" i="4"/>
  <c r="O155" i="4"/>
  <c r="O45" i="4"/>
  <c r="O130" i="4"/>
  <c r="O73" i="4"/>
  <c r="O116" i="4"/>
  <c r="O69" i="4"/>
  <c r="O128" i="4"/>
  <c r="O31" i="4"/>
  <c r="O127" i="4"/>
  <c r="O153" i="4"/>
  <c r="O93" i="4"/>
  <c r="O54" i="4"/>
  <c r="O66" i="4"/>
  <c r="O56" i="4"/>
  <c r="O154" i="4"/>
  <c r="O70" i="4"/>
  <c r="O92" i="4"/>
  <c r="O100" i="4"/>
  <c r="O141" i="4"/>
  <c r="O21" i="4"/>
  <c r="O133" i="4"/>
  <c r="O40" i="4"/>
  <c r="O32" i="4"/>
  <c r="O114" i="4"/>
  <c r="O98" i="4"/>
  <c r="O101" i="4"/>
  <c r="O53" i="4"/>
  <c r="O82" i="4"/>
  <c r="O22" i="4"/>
  <c r="O144" i="4"/>
  <c r="O79" i="4"/>
  <c r="O28" i="4"/>
  <c r="O129" i="4"/>
  <c r="O89" i="4"/>
  <c r="O57" i="4"/>
  <c r="O36" i="4"/>
  <c r="O49" i="4"/>
  <c r="O35" i="4"/>
  <c r="O34" i="4"/>
  <c r="O143" i="4"/>
  <c r="O91" i="4"/>
  <c r="O104" i="4"/>
  <c r="O86" i="4"/>
  <c r="O84" i="4"/>
  <c r="O81" i="4"/>
  <c r="O59" i="4"/>
  <c r="O156" i="4"/>
  <c r="O124" i="4"/>
  <c r="O42" i="4"/>
  <c r="O27" i="4"/>
  <c r="O99" i="4"/>
  <c r="O7" i="4"/>
  <c r="E4" i="4" s="1"/>
  <c r="Q231" i="19"/>
  <c r="Q96" i="19"/>
  <c r="Q72" i="19"/>
  <c r="Q214" i="19"/>
  <c r="Q123" i="19"/>
  <c r="Q165" i="19"/>
  <c r="Q138" i="19"/>
  <c r="Q118" i="19"/>
  <c r="Q251" i="19"/>
  <c r="Q240" i="19"/>
  <c r="Q226" i="19"/>
  <c r="Q335" i="19"/>
  <c r="Q91" i="19"/>
  <c r="Q246" i="19"/>
  <c r="Q27" i="19"/>
  <c r="Q245" i="19"/>
  <c r="Q313" i="19"/>
  <c r="Q162" i="19"/>
  <c r="Q147" i="19"/>
  <c r="Q159" i="19"/>
  <c r="Q206" i="19"/>
  <c r="Q269" i="19"/>
  <c r="Q76" i="19"/>
  <c r="Q104" i="19"/>
  <c r="Q40" i="19"/>
  <c r="Q180" i="19"/>
  <c r="Q21" i="19"/>
  <c r="Q144" i="19"/>
  <c r="Q250" i="19"/>
  <c r="Q164" i="19"/>
  <c r="Q34" i="19"/>
  <c r="Q321" i="19"/>
  <c r="Q268" i="19"/>
  <c r="Q174" i="19"/>
  <c r="Q237" i="19"/>
  <c r="Q103" i="19"/>
  <c r="Q64" i="19"/>
  <c r="Q63" i="19"/>
  <c r="Q81" i="19"/>
  <c r="Q207" i="19"/>
  <c r="Q198" i="19"/>
  <c r="Q170" i="19"/>
  <c r="Q185" i="19"/>
  <c r="Q288" i="19"/>
  <c r="Q311" i="19"/>
  <c r="Q290" i="19"/>
  <c r="Q166" i="19"/>
  <c r="Q261" i="19"/>
  <c r="Q83" i="19"/>
  <c r="Q150" i="19"/>
  <c r="Q46" i="19"/>
  <c r="Q158" i="19"/>
  <c r="Q303" i="19"/>
  <c r="Q67" i="19"/>
  <c r="Q212" i="19"/>
  <c r="Q36" i="19"/>
  <c r="Q62" i="19"/>
  <c r="Q310" i="19"/>
  <c r="Q219" i="19"/>
  <c r="Q58" i="19"/>
  <c r="Q124" i="19"/>
  <c r="Q59" i="19"/>
  <c r="Q70" i="19"/>
  <c r="Q183" i="19"/>
  <c r="Q292" i="19"/>
  <c r="Q101" i="19"/>
  <c r="Q136" i="19"/>
  <c r="Q342" i="19"/>
  <c r="Q175" i="19"/>
  <c r="Q249" i="19"/>
  <c r="Q173" i="19"/>
  <c r="Q109" i="19"/>
  <c r="Q49" i="19"/>
  <c r="Q38" i="19"/>
  <c r="Q256" i="19"/>
  <c r="Q199" i="19"/>
  <c r="Q275" i="19"/>
  <c r="Q111" i="19"/>
  <c r="Q106" i="19"/>
  <c r="Q41" i="19"/>
  <c r="Q338" i="19"/>
  <c r="Q215" i="19"/>
  <c r="Q308" i="19"/>
  <c r="Q93" i="19"/>
  <c r="Q116" i="19"/>
  <c r="Q60" i="19"/>
  <c r="Q253" i="19"/>
  <c r="Q307" i="19"/>
  <c r="Q89" i="19"/>
  <c r="Q179" i="19"/>
  <c r="Q132" i="19"/>
  <c r="Q272" i="19"/>
  <c r="Q48" i="19"/>
  <c r="Q99" i="19"/>
  <c r="Q300" i="19"/>
  <c r="Q56" i="19"/>
  <c r="Q211" i="19"/>
  <c r="Q75" i="19"/>
  <c r="Q23" i="19"/>
  <c r="Q178" i="19"/>
  <c r="Q208" i="19"/>
  <c r="Q244" i="19"/>
  <c r="Q325" i="19"/>
  <c r="Q82" i="19"/>
  <c r="Q135" i="19"/>
  <c r="Q229" i="19"/>
  <c r="Q301" i="19"/>
  <c r="Q216" i="19"/>
  <c r="Q315" i="19"/>
  <c r="Q86" i="19"/>
  <c r="Q71" i="19"/>
  <c r="Q189" i="19"/>
  <c r="Q279" i="19"/>
  <c r="Q293" i="19"/>
  <c r="Q24" i="19"/>
  <c r="Q318" i="19"/>
  <c r="Q88" i="19"/>
  <c r="Q203" i="19"/>
  <c r="Q262" i="19"/>
  <c r="Q289" i="19"/>
  <c r="Q33" i="19"/>
  <c r="Q319" i="19"/>
  <c r="Q45" i="19"/>
  <c r="Q126" i="19"/>
  <c r="Q156" i="19"/>
  <c r="Q51" i="19"/>
  <c r="Q278" i="19"/>
  <c r="Q39" i="19"/>
  <c r="Q222" i="19"/>
  <c r="Q47" i="19"/>
  <c r="Q192" i="19"/>
  <c r="Q146" i="19"/>
  <c r="Q140" i="19"/>
  <c r="Q243" i="19"/>
  <c r="Q92" i="19"/>
  <c r="Q312" i="19"/>
  <c r="Q90" i="19"/>
  <c r="Q184" i="19"/>
  <c r="Q195" i="19"/>
  <c r="Q202" i="19"/>
  <c r="Q326" i="19"/>
  <c r="Q151" i="19"/>
  <c r="Q327" i="19"/>
  <c r="Q267" i="19"/>
  <c r="Q134" i="19"/>
  <c r="Q29" i="19"/>
  <c r="Q163" i="19"/>
  <c r="Q332" i="19"/>
  <c r="Q191" i="19"/>
  <c r="Q339" i="19"/>
  <c r="Q201" i="19"/>
  <c r="Q291" i="19"/>
  <c r="Q112" i="19"/>
  <c r="Q80" i="19"/>
  <c r="Q65" i="19"/>
  <c r="Q145" i="19"/>
  <c r="Q317" i="19"/>
  <c r="Q139" i="19"/>
  <c r="Q182" i="19"/>
  <c r="Q95" i="19"/>
  <c r="Q282" i="19"/>
  <c r="Q264" i="19"/>
  <c r="Q287" i="19"/>
  <c r="Q128" i="19"/>
  <c r="Q205" i="19"/>
  <c r="Q217" i="19"/>
  <c r="Q190" i="19"/>
  <c r="Q66" i="19"/>
  <c r="Q341" i="19"/>
  <c r="Q84" i="19"/>
  <c r="Q43" i="19"/>
  <c r="Q137" i="19"/>
  <c r="Q257" i="19"/>
  <c r="Q283" i="19"/>
  <c r="Q37" i="19"/>
  <c r="Q194" i="19"/>
  <c r="Q102" i="19"/>
  <c r="Q280" i="19"/>
  <c r="Q328" i="19"/>
  <c r="Q247" i="19"/>
  <c r="Q130" i="19"/>
  <c r="Q295" i="19"/>
  <c r="Q100" i="19"/>
  <c r="Q44" i="19"/>
  <c r="Q181" i="19"/>
  <c r="Q31" i="19"/>
  <c r="Q333" i="19"/>
  <c r="Q113" i="19"/>
  <c r="Q108" i="19"/>
  <c r="Q87" i="19"/>
  <c r="Q52" i="19"/>
  <c r="Q114" i="19"/>
  <c r="Q148" i="19"/>
  <c r="Q238" i="19"/>
  <c r="Q204" i="19"/>
  <c r="Q340" i="19"/>
  <c r="Q30" i="19"/>
  <c r="Q248" i="19"/>
  <c r="Q168" i="19"/>
  <c r="Q154" i="19"/>
  <c r="Q26" i="19"/>
  <c r="Q266" i="19"/>
  <c r="Q122" i="19"/>
  <c r="Q171" i="19"/>
  <c r="Q54" i="19"/>
  <c r="Q177" i="19"/>
  <c r="Q78" i="19"/>
  <c r="Q68" i="19"/>
  <c r="Q197" i="19"/>
  <c r="Q69" i="19"/>
  <c r="Q110" i="19"/>
  <c r="Q200" i="19"/>
  <c r="Q298" i="19"/>
  <c r="Q142" i="19"/>
  <c r="Q120" i="19"/>
  <c r="Q152" i="19"/>
  <c r="Q121" i="19"/>
  <c r="Q188" i="19"/>
  <c r="Q61" i="19"/>
  <c r="Q330" i="19"/>
  <c r="Q153" i="19"/>
  <c r="Q53" i="19"/>
  <c r="Q322" i="19"/>
  <c r="Q74" i="19"/>
  <c r="Q107" i="19"/>
  <c r="Q284" i="19"/>
  <c r="Q55" i="19"/>
  <c r="Q133" i="19"/>
  <c r="Q270" i="19"/>
  <c r="Q236" i="19"/>
  <c r="Q186" i="19"/>
  <c r="Q260" i="19"/>
  <c r="Q225" i="19"/>
  <c r="Q302" i="19"/>
  <c r="Q224" i="19"/>
  <c r="Q232" i="19"/>
  <c r="Q336" i="19"/>
  <c r="Q167" i="19"/>
  <c r="Q161" i="19"/>
  <c r="Q223" i="19"/>
  <c r="Q337" i="19"/>
  <c r="Q35" i="19"/>
  <c r="Q252" i="19"/>
  <c r="Q97" i="19"/>
  <c r="Q320" i="19"/>
  <c r="Q329" i="19"/>
  <c r="Q286" i="19"/>
  <c r="Q25" i="19"/>
  <c r="Q239" i="19"/>
  <c r="Q155" i="19"/>
  <c r="Q196" i="19"/>
  <c r="Q241" i="19"/>
  <c r="Q149" i="19"/>
  <c r="Q265" i="19"/>
  <c r="Q235" i="19"/>
  <c r="Q125" i="19"/>
  <c r="Q209" i="19"/>
  <c r="Q172" i="19"/>
  <c r="Q98" i="19"/>
  <c r="Q273" i="19"/>
  <c r="Q79" i="19"/>
  <c r="Q119" i="19"/>
  <c r="Q323" i="19"/>
  <c r="Q127" i="19"/>
  <c r="Q305" i="19"/>
  <c r="Q255" i="19"/>
  <c r="Q157" i="19"/>
  <c r="Q259" i="19"/>
  <c r="Q230" i="19"/>
  <c r="Q331" i="19"/>
  <c r="Q117" i="19"/>
  <c r="Q210" i="19"/>
  <c r="Q227" i="19"/>
  <c r="Q299" i="19"/>
  <c r="Q233" i="19"/>
  <c r="Q234" i="19"/>
  <c r="Q32" i="19"/>
  <c r="Q263" i="19"/>
  <c r="Q213" i="19"/>
  <c r="Q105" i="19"/>
  <c r="Q277" i="19"/>
  <c r="Q221" i="19"/>
  <c r="Q218" i="19"/>
  <c r="Q115" i="19"/>
  <c r="Q334" i="19"/>
  <c r="Q258" i="19"/>
  <c r="Q176" i="19"/>
  <c r="Q228" i="19"/>
  <c r="Q314" i="19"/>
  <c r="Q131" i="19"/>
  <c r="Q309" i="19"/>
  <c r="Q22" i="19"/>
  <c r="Q296" i="19"/>
  <c r="Q28" i="19"/>
  <c r="Q254" i="19"/>
  <c r="Q294" i="19"/>
  <c r="Q304" i="19"/>
  <c r="Q50" i="19"/>
  <c r="Q220" i="19"/>
  <c r="Q187" i="19"/>
  <c r="Q94" i="19"/>
  <c r="Q285" i="19"/>
  <c r="Q73" i="19"/>
  <c r="Q271" i="19"/>
  <c r="Q193" i="19"/>
  <c r="Q129" i="19"/>
  <c r="Q316" i="19"/>
  <c r="Q143" i="19"/>
  <c r="Q324" i="19"/>
  <c r="Q160" i="19"/>
  <c r="Q276" i="19"/>
  <c r="Q281" i="19"/>
  <c r="Q169" i="19"/>
  <c r="Q77" i="19"/>
  <c r="Q42" i="19"/>
  <c r="Q306" i="19"/>
  <c r="Q274" i="19"/>
  <c r="Q85" i="19"/>
  <c r="Q141" i="19"/>
  <c r="Q297" i="19"/>
  <c r="Q242" i="19"/>
  <c r="Q57" i="19"/>
  <c r="O18" i="15"/>
  <c r="Q18" i="13"/>
  <c r="O18" i="13"/>
  <c r="C12" i="3"/>
  <c r="Q18" i="19"/>
  <c r="P18" i="13"/>
  <c r="P18" i="19"/>
  <c r="Q18" i="15"/>
  <c r="P18" i="14"/>
  <c r="O18" i="19"/>
  <c r="Q18" i="14"/>
  <c r="Q18" i="4"/>
  <c r="P18" i="15"/>
  <c r="O18" i="4"/>
  <c r="P18" i="4"/>
  <c r="C11" i="3"/>
  <c r="O18" i="14"/>
  <c r="S152" i="3" l="1"/>
  <c r="U152" i="3" s="1"/>
  <c r="S93" i="3"/>
  <c r="U93" i="3" s="1"/>
  <c r="S180" i="3"/>
  <c r="U180" i="3" s="1"/>
  <c r="S145" i="3"/>
  <c r="U145" i="3" s="1"/>
  <c r="S95" i="3"/>
  <c r="U95" i="3" s="1"/>
  <c r="S149" i="3"/>
  <c r="U149" i="3" s="1"/>
  <c r="S36" i="3"/>
  <c r="U36" i="3" s="1"/>
  <c r="S105" i="3"/>
  <c r="U105" i="3" s="1"/>
  <c r="S161" i="3"/>
  <c r="U161" i="3" s="1"/>
  <c r="S150" i="3"/>
  <c r="U150" i="3" s="1"/>
  <c r="S125" i="3"/>
  <c r="U125" i="3" s="1"/>
  <c r="S134" i="3"/>
  <c r="U134" i="3" s="1"/>
  <c r="S169" i="3"/>
  <c r="U169" i="3" s="1"/>
  <c r="S26" i="3"/>
  <c r="U26" i="3" s="1"/>
  <c r="S120" i="3"/>
  <c r="U120" i="3" s="1"/>
  <c r="S30" i="3"/>
  <c r="U30" i="3" s="1"/>
  <c r="S98" i="3"/>
  <c r="U98" i="3" s="1"/>
  <c r="S173" i="3"/>
  <c r="U173" i="3" s="1"/>
  <c r="S31" i="3"/>
  <c r="U31" i="3" s="1"/>
  <c r="S141" i="3"/>
  <c r="U141" i="3" s="1"/>
  <c r="S48" i="3"/>
  <c r="U48" i="3" s="1"/>
  <c r="S181" i="3"/>
  <c r="U181" i="3" s="1"/>
  <c r="S183" i="3"/>
  <c r="U183" i="3" s="1"/>
  <c r="S155" i="3"/>
  <c r="U155" i="3" s="1"/>
  <c r="S146" i="3"/>
  <c r="U146" i="3" s="1"/>
  <c r="S102" i="3"/>
  <c r="U102" i="3" s="1"/>
  <c r="S59" i="3"/>
  <c r="U59" i="3" s="1"/>
  <c r="S110" i="3"/>
  <c r="U110" i="3" s="1"/>
  <c r="S40" i="3"/>
  <c r="U40" i="3" s="1"/>
  <c r="S107" i="3"/>
  <c r="U107" i="3" s="1"/>
  <c r="S37" i="3"/>
  <c r="U37" i="3" s="1"/>
  <c r="S182" i="3"/>
  <c r="U182" i="3" s="1"/>
  <c r="S103" i="3"/>
  <c r="U103" i="3" s="1"/>
  <c r="S118" i="3"/>
  <c r="U118" i="3" s="1"/>
  <c r="S97" i="3"/>
  <c r="U97" i="3" s="1"/>
  <c r="S126" i="3"/>
  <c r="U126" i="3" s="1"/>
  <c r="S135" i="3"/>
  <c r="U135" i="3" s="1"/>
  <c r="O210" i="3"/>
  <c r="O211" i="3"/>
  <c r="O208" i="3"/>
  <c r="O213" i="3"/>
  <c r="O209" i="3"/>
  <c r="O214" i="3"/>
  <c r="O215" i="3"/>
  <c r="O205" i="3"/>
  <c r="O40" i="3"/>
  <c r="O158" i="3"/>
  <c r="O192" i="3"/>
  <c r="O170" i="3"/>
  <c r="O118" i="3"/>
  <c r="O144" i="3"/>
  <c r="O124" i="3"/>
  <c r="O175" i="3"/>
  <c r="O128" i="3"/>
  <c r="O212" i="3"/>
  <c r="O138" i="3"/>
  <c r="O151" i="3"/>
  <c r="O171" i="3"/>
  <c r="O152" i="3"/>
  <c r="O115" i="3"/>
  <c r="O178" i="3"/>
  <c r="O32" i="3"/>
  <c r="O129" i="3"/>
  <c r="C15" i="3"/>
  <c r="C18" i="3" s="1"/>
  <c r="O117" i="3"/>
  <c r="O25" i="3"/>
  <c r="O203" i="3"/>
  <c r="O200" i="3"/>
  <c r="O160" i="3"/>
  <c r="O131" i="3"/>
  <c r="O116" i="3"/>
  <c r="O189" i="3"/>
  <c r="O159" i="3"/>
  <c r="O150" i="3"/>
  <c r="O157" i="3"/>
  <c r="O36" i="3"/>
  <c r="O188" i="3"/>
  <c r="O119" i="3"/>
  <c r="O153" i="3"/>
  <c r="O177" i="3"/>
  <c r="O156" i="3"/>
  <c r="O193" i="3"/>
  <c r="O29" i="3"/>
  <c r="O162" i="3"/>
  <c r="O168" i="3"/>
  <c r="O183" i="3"/>
  <c r="O195" i="3"/>
  <c r="O167" i="3"/>
  <c r="O187" i="3"/>
  <c r="O204" i="3"/>
  <c r="O135" i="3"/>
  <c r="O33" i="3"/>
  <c r="O141" i="3"/>
  <c r="O132" i="3"/>
  <c r="O142" i="3"/>
  <c r="O26" i="3"/>
  <c r="O30" i="3"/>
  <c r="O136" i="3"/>
  <c r="O146" i="3"/>
  <c r="O126" i="3"/>
  <c r="O194" i="3"/>
  <c r="O172" i="3"/>
  <c r="O143" i="3"/>
  <c r="O180" i="3"/>
  <c r="O149" i="3"/>
  <c r="O125" i="3"/>
  <c r="O201" i="3"/>
  <c r="O174" i="3"/>
  <c r="O43" i="3"/>
  <c r="O155" i="3"/>
  <c r="O197" i="3"/>
  <c r="O137" i="3"/>
  <c r="O182" i="3"/>
  <c r="O198" i="3"/>
  <c r="O176" i="3"/>
  <c r="O191" i="3"/>
  <c r="O181" i="3"/>
  <c r="O185" i="3"/>
  <c r="O140" i="3"/>
  <c r="O22" i="3"/>
  <c r="O202" i="3"/>
  <c r="O164" i="3"/>
  <c r="O154" i="3"/>
  <c r="O163" i="3"/>
  <c r="O24" i="3"/>
  <c r="O27" i="3"/>
  <c r="O190" i="3"/>
  <c r="O179" i="3"/>
  <c r="O133" i="3"/>
  <c r="O28" i="3"/>
  <c r="O207" i="3"/>
  <c r="O23" i="3"/>
  <c r="O165" i="3"/>
  <c r="O161" i="3"/>
  <c r="O186" i="3"/>
  <c r="O206" i="3"/>
  <c r="O199" i="3"/>
  <c r="O148" i="3"/>
  <c r="O173" i="3"/>
  <c r="O145" i="3"/>
  <c r="O34" i="3"/>
  <c r="O184" i="3"/>
  <c r="O169" i="3"/>
  <c r="O130" i="3"/>
  <c r="O147" i="3"/>
  <c r="O196" i="3"/>
  <c r="O139" i="3"/>
  <c r="O127" i="3"/>
  <c r="O134" i="3"/>
  <c r="O166" i="3"/>
  <c r="C16" i="3"/>
  <c r="D18" i="3" s="1"/>
  <c r="S166" i="3"/>
  <c r="U166" i="3" s="1"/>
  <c r="S49" i="3"/>
  <c r="U49" i="3" s="1"/>
  <c r="S35" i="3"/>
  <c r="U35" i="3" s="1"/>
  <c r="J161" i="3"/>
  <c r="V161" i="3"/>
  <c r="V170" i="3"/>
  <c r="S170" i="3"/>
  <c r="U170" i="3" s="1"/>
  <c r="K150" i="3"/>
  <c r="V150" i="3"/>
  <c r="J125" i="3"/>
  <c r="V125" i="3"/>
  <c r="K134" i="3"/>
  <c r="V134" i="3"/>
  <c r="V169" i="3"/>
  <c r="J169" i="3"/>
  <c r="S117" i="3"/>
  <c r="U117" i="3" s="1"/>
  <c r="J152" i="3"/>
  <c r="V152" i="3"/>
  <c r="V26" i="3"/>
  <c r="H26" i="3"/>
  <c r="J120" i="3"/>
  <c r="V120" i="3"/>
  <c r="H30" i="3"/>
  <c r="V30" i="3"/>
  <c r="I98" i="3"/>
  <c r="V98" i="3"/>
  <c r="K173" i="3"/>
  <c r="V173" i="3"/>
  <c r="S136" i="3"/>
  <c r="U136" i="3" s="1"/>
  <c r="I93" i="3"/>
  <c r="V93" i="3"/>
  <c r="H31" i="3"/>
  <c r="V31" i="3"/>
  <c r="K141" i="3"/>
  <c r="V141" i="3"/>
  <c r="H48" i="3"/>
  <c r="V48" i="3"/>
  <c r="V181" i="3"/>
  <c r="K181" i="3"/>
  <c r="S162" i="3"/>
  <c r="U162" i="3" s="1"/>
  <c r="S178" i="3"/>
  <c r="U178" i="3" s="1"/>
  <c r="S121" i="3"/>
  <c r="U121" i="3" s="1"/>
  <c r="V176" i="3"/>
  <c r="S176" i="3"/>
  <c r="U176" i="3" s="1"/>
  <c r="K166" i="3"/>
  <c r="V166" i="3"/>
  <c r="J49" i="3"/>
  <c r="V49" i="3"/>
  <c r="I35" i="3"/>
  <c r="V35" i="3"/>
  <c r="J45" i="3"/>
  <c r="V45" i="3"/>
  <c r="I117" i="3"/>
  <c r="V117" i="3"/>
  <c r="S52" i="3"/>
  <c r="U52" i="3" s="1"/>
  <c r="S39" i="3"/>
  <c r="U39" i="3" s="1"/>
  <c r="S42" i="3"/>
  <c r="U42" i="3" s="1"/>
  <c r="S51" i="3"/>
  <c r="U51" i="3" s="1"/>
  <c r="K136" i="3"/>
  <c r="V136" i="3"/>
  <c r="S99" i="3"/>
  <c r="U99" i="3" s="1"/>
  <c r="K146" i="3"/>
  <c r="V146" i="3"/>
  <c r="S33" i="3"/>
  <c r="U33" i="3" s="1"/>
  <c r="S111" i="3"/>
  <c r="U111" i="3" s="1"/>
  <c r="S139" i="3"/>
  <c r="U139" i="3" s="1"/>
  <c r="K178" i="3"/>
  <c r="V178" i="3"/>
  <c r="J121" i="3"/>
  <c r="V121" i="3"/>
  <c r="J106" i="3"/>
  <c r="V106" i="3"/>
  <c r="S45" i="3"/>
  <c r="U45" i="3" s="1"/>
  <c r="H55" i="3"/>
  <c r="V55" i="3"/>
  <c r="K137" i="3"/>
  <c r="V137" i="3"/>
  <c r="J108" i="3"/>
  <c r="V108" i="3"/>
  <c r="H21" i="3"/>
  <c r="V21" i="3"/>
  <c r="K151" i="3"/>
  <c r="V151" i="3"/>
  <c r="J52" i="3"/>
  <c r="V52" i="3"/>
  <c r="H39" i="3"/>
  <c r="V39" i="3"/>
  <c r="H42" i="3"/>
  <c r="V42" i="3"/>
  <c r="J51" i="3"/>
  <c r="V51" i="3"/>
  <c r="J99" i="3"/>
  <c r="V99" i="3"/>
  <c r="V33" i="3"/>
  <c r="H33" i="3"/>
  <c r="J111" i="3"/>
  <c r="V111" i="3"/>
  <c r="K139" i="3"/>
  <c r="V139" i="3"/>
  <c r="J101" i="3"/>
  <c r="V101" i="3"/>
  <c r="H43" i="3"/>
  <c r="V43" i="3"/>
  <c r="K140" i="3"/>
  <c r="V140" i="3"/>
  <c r="J164" i="3"/>
  <c r="V164" i="3"/>
  <c r="S21" i="3"/>
  <c r="U21" i="3" s="1"/>
  <c r="V44" i="3"/>
  <c r="J44" i="3"/>
  <c r="S151" i="3"/>
  <c r="U151" i="3" s="1"/>
  <c r="J53" i="3"/>
  <c r="V53" i="3"/>
  <c r="J163" i="3"/>
  <c r="V163" i="3"/>
  <c r="I87" i="3"/>
  <c r="V87" i="3"/>
  <c r="I116" i="3"/>
  <c r="V116" i="3"/>
  <c r="J94" i="3"/>
  <c r="V94" i="3"/>
  <c r="H138" i="3"/>
  <c r="V138" i="3"/>
  <c r="H22" i="3"/>
  <c r="V22" i="3"/>
  <c r="S113" i="3"/>
  <c r="U113" i="3" s="1"/>
  <c r="S128" i="3"/>
  <c r="U128" i="3" s="1"/>
  <c r="S38" i="3"/>
  <c r="U38" i="3" s="1"/>
  <c r="I102" i="3"/>
  <c r="V102" i="3"/>
  <c r="H59" i="3"/>
  <c r="V59" i="3"/>
  <c r="J110" i="3"/>
  <c r="V110" i="3"/>
  <c r="S164" i="3"/>
  <c r="U164" i="3" s="1"/>
  <c r="V40" i="3"/>
  <c r="H40" i="3"/>
  <c r="J107" i="3"/>
  <c r="V107" i="3"/>
  <c r="S131" i="3"/>
  <c r="U131" i="3" s="1"/>
  <c r="S179" i="3"/>
  <c r="U179" i="3" s="1"/>
  <c r="S96" i="3"/>
  <c r="U96" i="3" s="1"/>
  <c r="I37" i="3"/>
  <c r="V37" i="3"/>
  <c r="J182" i="3"/>
  <c r="V182" i="3"/>
  <c r="I103" i="3"/>
  <c r="V103" i="3"/>
  <c r="S34" i="3"/>
  <c r="U34" i="3" s="1"/>
  <c r="S163" i="3"/>
  <c r="U163" i="3" s="1"/>
  <c r="S160" i="3"/>
  <c r="U160" i="3" s="1"/>
  <c r="K145" i="3"/>
  <c r="V145" i="3"/>
  <c r="V95" i="3"/>
  <c r="I95" i="3"/>
  <c r="I118" i="3"/>
  <c r="V118" i="3"/>
  <c r="I97" i="3"/>
  <c r="V97" i="3"/>
  <c r="J126" i="3"/>
  <c r="V126" i="3"/>
  <c r="K135" i="3"/>
  <c r="V135" i="3"/>
  <c r="K149" i="3"/>
  <c r="V149" i="3"/>
  <c r="S127" i="3"/>
  <c r="U127" i="3" s="1"/>
  <c r="S153" i="3"/>
  <c r="U153" i="3" s="1"/>
  <c r="J113" i="3"/>
  <c r="V113" i="3"/>
  <c r="J128" i="3"/>
  <c r="V128" i="3"/>
  <c r="I38" i="3"/>
  <c r="V38" i="3"/>
  <c r="S89" i="3"/>
  <c r="U89" i="3" s="1"/>
  <c r="S109" i="3"/>
  <c r="U109" i="3" s="1"/>
  <c r="S159" i="3"/>
  <c r="U159" i="3" s="1"/>
  <c r="V183" i="3"/>
  <c r="J183" i="3"/>
  <c r="S130" i="3"/>
  <c r="U130" i="3" s="1"/>
  <c r="J155" i="3"/>
  <c r="V155" i="3"/>
  <c r="J131" i="3"/>
  <c r="V131" i="3"/>
  <c r="K179" i="3"/>
  <c r="V179" i="3"/>
  <c r="I96" i="3"/>
  <c r="V96" i="3"/>
  <c r="S114" i="3"/>
  <c r="U114" i="3" s="1"/>
  <c r="S100" i="3"/>
  <c r="U100" i="3" s="1"/>
  <c r="S57" i="3"/>
  <c r="U57" i="3" s="1"/>
  <c r="H34" i="3"/>
  <c r="V34" i="3"/>
  <c r="S24" i="3"/>
  <c r="U24" i="3" s="1"/>
  <c r="K160" i="3"/>
  <c r="V160" i="3"/>
  <c r="S25" i="3"/>
  <c r="U25" i="3" s="1"/>
  <c r="S64" i="3"/>
  <c r="U64" i="3" s="1"/>
  <c r="S27" i="3"/>
  <c r="U27" i="3" s="1"/>
  <c r="J127" i="3"/>
  <c r="V127" i="3"/>
  <c r="V153" i="3"/>
  <c r="K153" i="3"/>
  <c r="J89" i="3"/>
  <c r="V89" i="3"/>
  <c r="I109" i="3"/>
  <c r="V109" i="3"/>
  <c r="J159" i="3"/>
  <c r="V159" i="3"/>
  <c r="J130" i="3"/>
  <c r="V130" i="3"/>
  <c r="I114" i="3"/>
  <c r="V114" i="3"/>
  <c r="J100" i="3"/>
  <c r="V100" i="3"/>
  <c r="J57" i="3"/>
  <c r="V57" i="3"/>
  <c r="H24" i="3"/>
  <c r="V24" i="3"/>
  <c r="H25" i="3"/>
  <c r="V25" i="3"/>
  <c r="J64" i="3"/>
  <c r="V64" i="3"/>
  <c r="H27" i="3"/>
  <c r="V27" i="3"/>
  <c r="J122" i="3"/>
  <c r="V122" i="3"/>
  <c r="J50" i="3"/>
  <c r="V50" i="3"/>
  <c r="H36" i="3"/>
  <c r="V36" i="3"/>
  <c r="I119" i="3"/>
  <c r="V119" i="3"/>
  <c r="K147" i="3"/>
  <c r="V147" i="3"/>
  <c r="I90" i="3"/>
  <c r="V90" i="3"/>
  <c r="J91" i="3"/>
  <c r="V91" i="3"/>
  <c r="V175" i="3"/>
  <c r="R17" i="3"/>
  <c r="K175" i="3"/>
  <c r="V162" i="3"/>
  <c r="K162" i="3"/>
  <c r="J124" i="3"/>
  <c r="V124" i="3"/>
  <c r="J133" i="3"/>
  <c r="V133" i="3"/>
  <c r="J105" i="3"/>
  <c r="V105" i="3"/>
  <c r="E4" i="14"/>
  <c r="E5" i="15"/>
  <c r="E4" i="13"/>
  <c r="E4" i="15"/>
  <c r="E4" i="19"/>
  <c r="E5" i="14"/>
  <c r="E6" i="13"/>
  <c r="E9" i="13" s="1"/>
  <c r="E10" i="13" s="1"/>
  <c r="E6" i="19"/>
  <c r="E9" i="19" s="1"/>
  <c r="E10" i="19" s="1"/>
  <c r="E6" i="4"/>
  <c r="E9" i="4" s="1"/>
  <c r="E10" i="4" s="1"/>
  <c r="E5" i="4"/>
  <c r="M163" i="13" l="1"/>
  <c r="M121" i="15"/>
  <c r="M29" i="14"/>
  <c r="M103" i="15"/>
  <c r="M188" i="13"/>
  <c r="M268" i="15"/>
  <c r="N268" i="15" s="1"/>
  <c r="M84" i="15"/>
  <c r="R84" i="15" s="1"/>
  <c r="M63" i="13"/>
  <c r="R63" i="13" s="1"/>
  <c r="M234" i="14"/>
  <c r="R234" i="14" s="1"/>
  <c r="M264" i="13"/>
  <c r="M121" i="13"/>
  <c r="R121" i="13" s="1"/>
  <c r="M220" i="15"/>
  <c r="M128" i="15"/>
  <c r="M229" i="15"/>
  <c r="N229" i="15" s="1"/>
  <c r="M170" i="15"/>
  <c r="R170" i="15" s="1"/>
  <c r="M310" i="15"/>
  <c r="R310" i="15" s="1"/>
  <c r="V14" i="15"/>
  <c r="M291" i="13"/>
  <c r="R291" i="13" s="1"/>
  <c r="V18" i="15"/>
  <c r="M92" i="15"/>
  <c r="M185" i="13"/>
  <c r="M304" i="13"/>
  <c r="R304" i="13" s="1"/>
  <c r="F18" i="3"/>
  <c r="F19" i="3" s="1"/>
  <c r="M171" i="15"/>
  <c r="R171" i="15" s="1"/>
  <c r="M225" i="15"/>
  <c r="N225" i="15" s="1"/>
  <c r="M78" i="15"/>
  <c r="N78" i="15" s="1"/>
  <c r="M246" i="15"/>
  <c r="R246" i="15" s="1"/>
  <c r="M265" i="13"/>
  <c r="M38" i="13"/>
  <c r="M41" i="15"/>
  <c r="N41" i="15" s="1"/>
  <c r="M324" i="15"/>
  <c r="R324" i="15" s="1"/>
  <c r="M273" i="13"/>
  <c r="R273" i="13" s="1"/>
  <c r="M254" i="13"/>
  <c r="N254" i="13" s="1"/>
  <c r="M66" i="15"/>
  <c r="R66" i="15" s="1"/>
  <c r="M178" i="15"/>
  <c r="N178" i="15" s="1"/>
  <c r="M238" i="15"/>
  <c r="M204" i="13"/>
  <c r="M246" i="14"/>
  <c r="N246" i="14" s="1"/>
  <c r="M219" i="15"/>
  <c r="R219" i="15" s="1"/>
  <c r="M143" i="15"/>
  <c r="N143" i="15" s="1"/>
  <c r="M93" i="15"/>
  <c r="M300" i="15"/>
  <c r="R300" i="15" s="1"/>
  <c r="M311" i="15"/>
  <c r="R311" i="15" s="1"/>
  <c r="V8" i="15"/>
  <c r="M244" i="15"/>
  <c r="N244" i="15" s="1"/>
  <c r="M125" i="15"/>
  <c r="N125" i="15" s="1"/>
  <c r="M123" i="15"/>
  <c r="N123" i="15" s="1"/>
  <c r="M34" i="15"/>
  <c r="N34" i="15" s="1"/>
  <c r="M64" i="15"/>
  <c r="R64" i="15" s="1"/>
  <c r="M43" i="13"/>
  <c r="R43" i="13" s="1"/>
  <c r="M126" i="14"/>
  <c r="N126" i="14" s="1"/>
  <c r="M145" i="15"/>
  <c r="M253" i="15"/>
  <c r="N253" i="15" s="1"/>
  <c r="V20" i="15"/>
  <c r="M71" i="15"/>
  <c r="R71" i="15" s="1"/>
  <c r="M227" i="15"/>
  <c r="R227" i="15" s="1"/>
  <c r="M234" i="15"/>
  <c r="R234" i="15" s="1"/>
  <c r="M273" i="15"/>
  <c r="N273" i="15" s="1"/>
  <c r="V3" i="15"/>
  <c r="M139" i="15"/>
  <c r="M57" i="15"/>
  <c r="N57" i="15" s="1"/>
  <c r="M98" i="15"/>
  <c r="R98" i="15" s="1"/>
  <c r="M35" i="14"/>
  <c r="N35" i="14" s="1"/>
  <c r="M216" i="15"/>
  <c r="R216" i="15" s="1"/>
  <c r="M51" i="15"/>
  <c r="N51" i="15" s="1"/>
  <c r="M35" i="15"/>
  <c r="N35" i="15" s="1"/>
  <c r="M153" i="15"/>
  <c r="N153" i="15" s="1"/>
  <c r="M82" i="15"/>
  <c r="M74" i="15"/>
  <c r="R74" i="15" s="1"/>
  <c r="M280" i="15"/>
  <c r="N280" i="15" s="1"/>
  <c r="M141" i="15"/>
  <c r="M130" i="15"/>
  <c r="R130" i="15" s="1"/>
  <c r="M152" i="15"/>
  <c r="R152" i="15" s="1"/>
  <c r="M338" i="15"/>
  <c r="M23" i="15"/>
  <c r="N23" i="15" s="1"/>
  <c r="M208" i="15"/>
  <c r="M72" i="15"/>
  <c r="N72" i="15" s="1"/>
  <c r="M252" i="15"/>
  <c r="N252" i="15" s="1"/>
  <c r="M312" i="15"/>
  <c r="R312" i="15" s="1"/>
  <c r="V9" i="15"/>
  <c r="M256" i="15"/>
  <c r="R256" i="15" s="1"/>
  <c r="M135" i="15"/>
  <c r="R135" i="15" s="1"/>
  <c r="M87" i="15"/>
  <c r="R87" i="15" s="1"/>
  <c r="M53" i="15"/>
  <c r="M36" i="15"/>
  <c r="R36" i="15" s="1"/>
  <c r="M111" i="15"/>
  <c r="R111" i="15" s="1"/>
  <c r="M95" i="15"/>
  <c r="R95" i="15" s="1"/>
  <c r="M272" i="15"/>
  <c r="R272" i="15" s="1"/>
  <c r="M328" i="15"/>
  <c r="R328" i="15" s="1"/>
  <c r="M91" i="15"/>
  <c r="N91" i="15" s="1"/>
  <c r="M340" i="15"/>
  <c r="N340" i="15" s="1"/>
  <c r="M68" i="15"/>
  <c r="M283" i="15"/>
  <c r="R283" i="15" s="1"/>
  <c r="M97" i="15"/>
  <c r="R97" i="15" s="1"/>
  <c r="M48" i="15"/>
  <c r="N48" i="15" s="1"/>
  <c r="M22" i="15"/>
  <c r="N22" i="15" s="1"/>
  <c r="M131" i="15"/>
  <c r="R131" i="15" s="1"/>
  <c r="M197" i="15"/>
  <c r="R197" i="15" s="1"/>
  <c r="M287" i="15"/>
  <c r="N287" i="15" s="1"/>
  <c r="M184" i="15"/>
  <c r="M27" i="15"/>
  <c r="N27" i="15" s="1"/>
  <c r="M182" i="15"/>
  <c r="R182" i="15" s="1"/>
  <c r="V2" i="15"/>
  <c r="M110" i="15"/>
  <c r="N110" i="15" s="1"/>
  <c r="V13" i="15"/>
  <c r="M260" i="13"/>
  <c r="N260" i="13" s="1"/>
  <c r="V7" i="15"/>
  <c r="M180" i="15"/>
  <c r="M168" i="15"/>
  <c r="N168" i="15" s="1"/>
  <c r="V4" i="15"/>
  <c r="M321" i="15"/>
  <c r="R321" i="15" s="1"/>
  <c r="M190" i="15"/>
  <c r="R190" i="15" s="1"/>
  <c r="M59" i="15"/>
  <c r="R59" i="15" s="1"/>
  <c r="M134" i="15"/>
  <c r="R134" i="15" s="1"/>
  <c r="M86" i="15"/>
  <c r="N86" i="15" s="1"/>
  <c r="M54" i="15"/>
  <c r="M150" i="15"/>
  <c r="N150" i="15" s="1"/>
  <c r="V11" i="15"/>
  <c r="M264" i="15"/>
  <c r="M173" i="15"/>
  <c r="R173" i="15" s="1"/>
  <c r="M112" i="15"/>
  <c r="N112" i="15" s="1"/>
  <c r="M161" i="15"/>
  <c r="M336" i="15"/>
  <c r="N336" i="15" s="1"/>
  <c r="M115" i="15"/>
  <c r="M148" i="13"/>
  <c r="N148" i="13" s="1"/>
  <c r="V12" i="13"/>
  <c r="M236" i="13"/>
  <c r="R236" i="13" s="1"/>
  <c r="M227" i="14"/>
  <c r="N227" i="14" s="1"/>
  <c r="M152" i="14"/>
  <c r="N152" i="14" s="1"/>
  <c r="E14" i="3"/>
  <c r="M228" i="14"/>
  <c r="R228" i="14" s="1"/>
  <c r="M57" i="14"/>
  <c r="M181" i="15"/>
  <c r="R181" i="15" s="1"/>
  <c r="M334" i="15"/>
  <c r="N334" i="15" s="1"/>
  <c r="M278" i="15"/>
  <c r="R278" i="15" s="1"/>
  <c r="M158" i="15"/>
  <c r="N158" i="15" s="1"/>
  <c r="M29" i="15"/>
  <c r="M201" i="15"/>
  <c r="N201" i="15" s="1"/>
  <c r="M172" i="15"/>
  <c r="R172" i="15" s="1"/>
  <c r="M274" i="15"/>
  <c r="M295" i="15"/>
  <c r="R295" i="15" s="1"/>
  <c r="M147" i="15"/>
  <c r="R147" i="15" s="1"/>
  <c r="M162" i="15"/>
  <c r="N162" i="15" s="1"/>
  <c r="M330" i="15"/>
  <c r="N330" i="15" s="1"/>
  <c r="M120" i="15"/>
  <c r="N120" i="15" s="1"/>
  <c r="M203" i="15"/>
  <c r="R203" i="15" s="1"/>
  <c r="M287" i="13"/>
  <c r="R287" i="13" s="1"/>
  <c r="V20" i="13"/>
  <c r="M132" i="13"/>
  <c r="R132" i="13" s="1"/>
  <c r="M147" i="14"/>
  <c r="R147" i="14" s="1"/>
  <c r="M75" i="14"/>
  <c r="N75" i="14" s="1"/>
  <c r="M285" i="14"/>
  <c r="N285" i="14" s="1"/>
  <c r="M80" i="15"/>
  <c r="R80" i="15" s="1"/>
  <c r="M221" i="15"/>
  <c r="M186" i="15"/>
  <c r="R186" i="15" s="1"/>
  <c r="M149" i="15"/>
  <c r="M46" i="15"/>
  <c r="N46" i="15" s="1"/>
  <c r="M317" i="15"/>
  <c r="N317" i="15" s="1"/>
  <c r="M323" i="15"/>
  <c r="R323" i="15" s="1"/>
  <c r="M322" i="15"/>
  <c r="R322" i="15" s="1"/>
  <c r="M56" i="15"/>
  <c r="M133" i="15"/>
  <c r="N133" i="15" s="1"/>
  <c r="M167" i="15"/>
  <c r="N167" i="15" s="1"/>
  <c r="M306" i="15"/>
  <c r="M77" i="15"/>
  <c r="R77" i="15" s="1"/>
  <c r="M242" i="15"/>
  <c r="R242" i="15" s="1"/>
  <c r="M284" i="15"/>
  <c r="N284" i="15" s="1"/>
  <c r="M265" i="15"/>
  <c r="N265" i="15" s="1"/>
  <c r="M320" i="15"/>
  <c r="R320" i="15" s="1"/>
  <c r="M279" i="15"/>
  <c r="N279" i="15" s="1"/>
  <c r="M313" i="13"/>
  <c r="N313" i="13" s="1"/>
  <c r="M223" i="13"/>
  <c r="M120" i="13"/>
  <c r="R120" i="13" s="1"/>
  <c r="M173" i="14"/>
  <c r="N173" i="14" s="1"/>
  <c r="M25" i="14"/>
  <c r="R25" i="14" s="1"/>
  <c r="M31" i="14"/>
  <c r="R31" i="14" s="1"/>
  <c r="M145" i="14"/>
  <c r="N145" i="14" s="1"/>
  <c r="M61" i="15"/>
  <c r="R61" i="15" s="1"/>
  <c r="M52" i="15"/>
  <c r="R52" i="15" s="1"/>
  <c r="V5" i="15"/>
  <c r="M99" i="15"/>
  <c r="R99" i="15" s="1"/>
  <c r="M294" i="15"/>
  <c r="N294" i="15" s="1"/>
  <c r="M50" i="15"/>
  <c r="N50" i="15" s="1"/>
  <c r="V21" i="15"/>
  <c r="M43" i="15"/>
  <c r="N43" i="15" s="1"/>
  <c r="M148" i="15"/>
  <c r="R148" i="15" s="1"/>
  <c r="M307" i="15"/>
  <c r="N307" i="15" s="1"/>
  <c r="M144" i="15"/>
  <c r="M154" i="15"/>
  <c r="N154" i="15" s="1"/>
  <c r="M335" i="15"/>
  <c r="N335" i="15" s="1"/>
  <c r="M235" i="13"/>
  <c r="R235" i="13" s="1"/>
  <c r="M108" i="13"/>
  <c r="R108" i="13" s="1"/>
  <c r="M242" i="13"/>
  <c r="N242" i="13" s="1"/>
  <c r="M235" i="14"/>
  <c r="N235" i="14" s="1"/>
  <c r="M98" i="14"/>
  <c r="N98" i="14" s="1"/>
  <c r="V17" i="13"/>
  <c r="M277" i="15"/>
  <c r="N277" i="15" s="1"/>
  <c r="M179" i="15"/>
  <c r="R179" i="15" s="1"/>
  <c r="M341" i="15"/>
  <c r="R341" i="15" s="1"/>
  <c r="M202" i="15"/>
  <c r="R202" i="15" s="1"/>
  <c r="M163" i="15"/>
  <c r="R163" i="15" s="1"/>
  <c r="M218" i="15"/>
  <c r="N218" i="15" s="1"/>
  <c r="M102" i="15"/>
  <c r="R102" i="15" s="1"/>
  <c r="M108" i="15"/>
  <c r="N108" i="15" s="1"/>
  <c r="M195" i="15"/>
  <c r="R195" i="15" s="1"/>
  <c r="M228" i="15"/>
  <c r="N228" i="15" s="1"/>
  <c r="M106" i="15"/>
  <c r="M206" i="15"/>
  <c r="R206" i="15" s="1"/>
  <c r="V22" i="15"/>
  <c r="M30" i="15"/>
  <c r="R30" i="15" s="1"/>
  <c r="M200" i="15"/>
  <c r="N200" i="15" s="1"/>
  <c r="V15" i="15"/>
  <c r="M243" i="15"/>
  <c r="N243" i="15" s="1"/>
  <c r="M94" i="15"/>
  <c r="N94" i="15" s="1"/>
  <c r="M136" i="15"/>
  <c r="R136" i="15" s="1"/>
  <c r="M117" i="15"/>
  <c r="R117" i="15" s="1"/>
  <c r="M151" i="15"/>
  <c r="R151" i="15" s="1"/>
  <c r="M69" i="15"/>
  <c r="M298" i="15"/>
  <c r="R298" i="15" s="1"/>
  <c r="M224" i="15"/>
  <c r="R224" i="15" s="1"/>
  <c r="M237" i="13"/>
  <c r="N237" i="13" s="1"/>
  <c r="M239" i="13"/>
  <c r="N239" i="13" s="1"/>
  <c r="M258" i="13"/>
  <c r="R258" i="13" s="1"/>
  <c r="M73" i="13"/>
  <c r="N73" i="13" s="1"/>
  <c r="M24" i="14"/>
  <c r="R24" i="14" s="1"/>
  <c r="M32" i="14"/>
  <c r="M48" i="14"/>
  <c r="N48" i="14" s="1"/>
  <c r="M81" i="14"/>
  <c r="N81" i="14" s="1"/>
  <c r="M187" i="14"/>
  <c r="R187" i="14" s="1"/>
  <c r="M248" i="14"/>
  <c r="N248" i="14" s="1"/>
  <c r="M190" i="14"/>
  <c r="N190" i="14" s="1"/>
  <c r="M49" i="14"/>
  <c r="R49" i="14" s="1"/>
  <c r="M108" i="14"/>
  <c r="N108" i="14" s="1"/>
  <c r="V8" i="14"/>
  <c r="M266" i="14"/>
  <c r="N266" i="14" s="1"/>
  <c r="M269" i="14"/>
  <c r="R269" i="14" s="1"/>
  <c r="M301" i="14"/>
  <c r="R301" i="14" s="1"/>
  <c r="M166" i="14"/>
  <c r="R166" i="14" s="1"/>
  <c r="M23" i="14"/>
  <c r="R23" i="14" s="1"/>
  <c r="M133" i="14"/>
  <c r="N133" i="14" s="1"/>
  <c r="M185" i="14"/>
  <c r="N185" i="14" s="1"/>
  <c r="M96" i="14"/>
  <c r="R96" i="14" s="1"/>
  <c r="V19" i="14"/>
  <c r="M323" i="14"/>
  <c r="N323" i="14" s="1"/>
  <c r="M109" i="14"/>
  <c r="R109" i="14" s="1"/>
  <c r="M306" i="14"/>
  <c r="N306" i="14" s="1"/>
  <c r="M175" i="14"/>
  <c r="R175" i="14" s="1"/>
  <c r="M319" i="14"/>
  <c r="N319" i="14" s="1"/>
  <c r="M115" i="14"/>
  <c r="N115" i="14" s="1"/>
  <c r="M80" i="13"/>
  <c r="N80" i="13" s="1"/>
  <c r="M47" i="15"/>
  <c r="N47" i="15" s="1"/>
  <c r="M119" i="15"/>
  <c r="N119" i="15" s="1"/>
  <c r="M164" i="15"/>
  <c r="R164" i="15" s="1"/>
  <c r="M107" i="15"/>
  <c r="R107" i="15" s="1"/>
  <c r="M331" i="15"/>
  <c r="N331" i="15" s="1"/>
  <c r="M249" i="15"/>
  <c r="R249" i="15" s="1"/>
  <c r="M332" i="15"/>
  <c r="N332" i="15" s="1"/>
  <c r="M75" i="15"/>
  <c r="R75" i="15" s="1"/>
  <c r="M266" i="15"/>
  <c r="N266" i="15" s="1"/>
  <c r="M85" i="15"/>
  <c r="N85" i="15" s="1"/>
  <c r="M198" i="15"/>
  <c r="R198" i="15" s="1"/>
  <c r="M129" i="15"/>
  <c r="N129" i="15" s="1"/>
  <c r="M159" i="15"/>
  <c r="R159" i="15" s="1"/>
  <c r="M185" i="15"/>
  <c r="N185" i="15" s="1"/>
  <c r="M96" i="15"/>
  <c r="N96" i="15" s="1"/>
  <c r="M199" i="15"/>
  <c r="N199" i="15" s="1"/>
  <c r="M38" i="15"/>
  <c r="N38" i="15" s="1"/>
  <c r="M193" i="15"/>
  <c r="R193" i="15" s="1"/>
  <c r="M109" i="15"/>
  <c r="R109" i="15" s="1"/>
  <c r="M116" i="15"/>
  <c r="N116" i="15" s="1"/>
  <c r="V10" i="15"/>
  <c r="M183" i="15"/>
  <c r="N183" i="15" s="1"/>
  <c r="M333" i="15"/>
  <c r="N333" i="15" s="1"/>
  <c r="M231" i="15"/>
  <c r="R231" i="15" s="1"/>
  <c r="M340" i="13"/>
  <c r="R340" i="13" s="1"/>
  <c r="M305" i="13"/>
  <c r="R305" i="13" s="1"/>
  <c r="M251" i="13"/>
  <c r="N251" i="13" s="1"/>
  <c r="M183" i="13"/>
  <c r="N183" i="13" s="1"/>
  <c r="M320" i="13"/>
  <c r="M284" i="14"/>
  <c r="R284" i="14" s="1"/>
  <c r="M200" i="14"/>
  <c r="N200" i="14" s="1"/>
  <c r="M63" i="14"/>
  <c r="N63" i="14" s="1"/>
  <c r="M184" i="14"/>
  <c r="N184" i="14" s="1"/>
  <c r="M229" i="14"/>
  <c r="R229" i="14" s="1"/>
  <c r="M311" i="14"/>
  <c r="N311" i="14" s="1"/>
  <c r="M84" i="14"/>
  <c r="R84" i="14" s="1"/>
  <c r="M255" i="14"/>
  <c r="N255" i="14" s="1"/>
  <c r="M85" i="14"/>
  <c r="R85" i="14" s="1"/>
  <c r="M40" i="15"/>
  <c r="R40" i="15" s="1"/>
  <c r="M267" i="13"/>
  <c r="V18" i="13"/>
  <c r="M281" i="14"/>
  <c r="R281" i="14" s="1"/>
  <c r="M330" i="14"/>
  <c r="N330" i="14" s="1"/>
  <c r="M264" i="14"/>
  <c r="N264" i="14" s="1"/>
  <c r="M223" i="14"/>
  <c r="N223" i="14" s="1"/>
  <c r="M36" i="14"/>
  <c r="N36" i="14" s="1"/>
  <c r="M203" i="14"/>
  <c r="R203" i="14" s="1"/>
  <c r="M94" i="14"/>
  <c r="R94" i="14" s="1"/>
  <c r="M290" i="14"/>
  <c r="N290" i="14" s="1"/>
  <c r="M317" i="14"/>
  <c r="N317" i="14" s="1"/>
  <c r="M180" i="13"/>
  <c r="R180" i="13" s="1"/>
  <c r="M71" i="14"/>
  <c r="N71" i="14" s="1"/>
  <c r="M91" i="14"/>
  <c r="N91" i="14" s="1"/>
  <c r="M106" i="14"/>
  <c r="R106" i="14" s="1"/>
  <c r="M38" i="14"/>
  <c r="N38" i="14" s="1"/>
  <c r="M325" i="14"/>
  <c r="N325" i="14" s="1"/>
  <c r="M265" i="14"/>
  <c r="N265" i="14" s="1"/>
  <c r="M304" i="14"/>
  <c r="N304" i="14" s="1"/>
  <c r="M72" i="14"/>
  <c r="R72" i="14" s="1"/>
  <c r="M132" i="14"/>
  <c r="N132" i="14" s="1"/>
  <c r="M209" i="15"/>
  <c r="N209" i="15" s="1"/>
  <c r="M118" i="15"/>
  <c r="R118" i="15" s="1"/>
  <c r="M289" i="15"/>
  <c r="R289" i="15" s="1"/>
  <c r="M270" i="15"/>
  <c r="R270" i="15" s="1"/>
  <c r="M302" i="15"/>
  <c r="R302" i="15" s="1"/>
  <c r="M62" i="15"/>
  <c r="R62" i="15" s="1"/>
  <c r="M73" i="15"/>
  <c r="N73" i="15" s="1"/>
  <c r="M271" i="15"/>
  <c r="N271" i="15" s="1"/>
  <c r="M126" i="15"/>
  <c r="N126" i="15" s="1"/>
  <c r="M192" i="15"/>
  <c r="N192" i="15" s="1"/>
  <c r="M305" i="15"/>
  <c r="R305" i="15" s="1"/>
  <c r="M140" i="15"/>
  <c r="N140" i="15" s="1"/>
  <c r="M285" i="15"/>
  <c r="N285" i="15" s="1"/>
  <c r="M261" i="15"/>
  <c r="N261" i="15" s="1"/>
  <c r="M236" i="15"/>
  <c r="N236" i="15" s="1"/>
  <c r="M25" i="15"/>
  <c r="R25" i="15" s="1"/>
  <c r="M174" i="15"/>
  <c r="R174" i="15" s="1"/>
  <c r="M230" i="15"/>
  <c r="N230" i="15" s="1"/>
  <c r="M262" i="15"/>
  <c r="N262" i="15" s="1"/>
  <c r="M165" i="15"/>
  <c r="R165" i="15" s="1"/>
  <c r="M223" i="15"/>
  <c r="N223" i="15" s="1"/>
  <c r="M309" i="15"/>
  <c r="N309" i="15" s="1"/>
  <c r="M313" i="15"/>
  <c r="N313" i="15" s="1"/>
  <c r="M255" i="15"/>
  <c r="N255" i="15" s="1"/>
  <c r="M326" i="15"/>
  <c r="R326" i="15" s="1"/>
  <c r="M286" i="15"/>
  <c r="N286" i="15" s="1"/>
  <c r="M104" i="15"/>
  <c r="R104" i="15" s="1"/>
  <c r="M90" i="15"/>
  <c r="N90" i="15" s="1"/>
  <c r="M301" i="15"/>
  <c r="R301" i="15" s="1"/>
  <c r="M138" i="15"/>
  <c r="N138" i="15" s="1"/>
  <c r="M290" i="15"/>
  <c r="N290" i="15" s="1"/>
  <c r="M146" i="15"/>
  <c r="R146" i="15" s="1"/>
  <c r="M116" i="13"/>
  <c r="N116" i="13" s="1"/>
  <c r="M52" i="13"/>
  <c r="R52" i="13" s="1"/>
  <c r="M59" i="13"/>
  <c r="N59" i="13" s="1"/>
  <c r="M56" i="13"/>
  <c r="N56" i="13" s="1"/>
  <c r="M266" i="13"/>
  <c r="R266" i="13" s="1"/>
  <c r="M86" i="13"/>
  <c r="R86" i="13" s="1"/>
  <c r="M67" i="13"/>
  <c r="N67" i="13" s="1"/>
  <c r="M208" i="14"/>
  <c r="N208" i="14" s="1"/>
  <c r="M279" i="14"/>
  <c r="N279" i="14" s="1"/>
  <c r="M156" i="14"/>
  <c r="R156" i="14" s="1"/>
  <c r="M149" i="14"/>
  <c r="N149" i="14" s="1"/>
  <c r="M237" i="14"/>
  <c r="R237" i="14" s="1"/>
  <c r="M42" i="14"/>
  <c r="N42" i="14" s="1"/>
  <c r="M120" i="14"/>
  <c r="N120" i="14" s="1"/>
  <c r="M295" i="14"/>
  <c r="N295" i="14" s="1"/>
  <c r="M207" i="14"/>
  <c r="N207" i="14" s="1"/>
  <c r="M272" i="14"/>
  <c r="R272" i="14" s="1"/>
  <c r="M226" i="14"/>
  <c r="R226" i="14" s="1"/>
  <c r="M146" i="14"/>
  <c r="N146" i="14" s="1"/>
  <c r="M170" i="14"/>
  <c r="R170" i="14" s="1"/>
  <c r="M318" i="14"/>
  <c r="N318" i="14" s="1"/>
  <c r="M263" i="14"/>
  <c r="N263" i="14" s="1"/>
  <c r="M340" i="14"/>
  <c r="R340" i="14" s="1"/>
  <c r="M64" i="14"/>
  <c r="R64" i="14" s="1"/>
  <c r="M55" i="15"/>
  <c r="N55" i="15" s="1"/>
  <c r="M196" i="15"/>
  <c r="N196" i="15" s="1"/>
  <c r="M213" i="15"/>
  <c r="N213" i="15" s="1"/>
  <c r="M325" i="15"/>
  <c r="M267" i="15"/>
  <c r="R267" i="15" s="1"/>
  <c r="M155" i="15"/>
  <c r="R155" i="15" s="1"/>
  <c r="M276" i="15"/>
  <c r="N276" i="15" s="1"/>
  <c r="M127" i="15"/>
  <c r="R127" i="15" s="1"/>
  <c r="M65" i="15"/>
  <c r="R65" i="15" s="1"/>
  <c r="M188" i="15"/>
  <c r="R188" i="15" s="1"/>
  <c r="V6" i="15"/>
  <c r="M240" i="15"/>
  <c r="N240" i="15" s="1"/>
  <c r="M214" i="15"/>
  <c r="N214" i="15" s="1"/>
  <c r="M342" i="15"/>
  <c r="N342" i="15" s="1"/>
  <c r="M67" i="15"/>
  <c r="N67" i="15" s="1"/>
  <c r="M293" i="15"/>
  <c r="N293" i="15" s="1"/>
  <c r="M89" i="15"/>
  <c r="N89" i="15" s="1"/>
  <c r="M113" i="15"/>
  <c r="N113" i="15" s="1"/>
  <c r="M319" i="15"/>
  <c r="N319" i="15" s="1"/>
  <c r="V16" i="15"/>
  <c r="M291" i="15"/>
  <c r="R291" i="15" s="1"/>
  <c r="M32" i="15"/>
  <c r="N32" i="15" s="1"/>
  <c r="M176" i="15"/>
  <c r="R176" i="15" s="1"/>
  <c r="M105" i="15"/>
  <c r="R105" i="15" s="1"/>
  <c r="M194" i="15"/>
  <c r="N194" i="15" s="1"/>
  <c r="M308" i="15"/>
  <c r="N308" i="15" s="1"/>
  <c r="V19" i="15"/>
  <c r="M292" i="15"/>
  <c r="N292" i="15" s="1"/>
  <c r="M21" i="15"/>
  <c r="N21" i="15" s="1"/>
  <c r="M137" i="15"/>
  <c r="N137" i="15" s="1"/>
  <c r="M245" i="15"/>
  <c r="R245" i="15" s="1"/>
  <c r="M167" i="13"/>
  <c r="N167" i="13" s="1"/>
  <c r="M175" i="13"/>
  <c r="R175" i="13" s="1"/>
  <c r="M129" i="13"/>
  <c r="N129" i="13" s="1"/>
  <c r="M243" i="13"/>
  <c r="R243" i="13" s="1"/>
  <c r="M250" i="13"/>
  <c r="R250" i="13" s="1"/>
  <c r="M60" i="13"/>
  <c r="N60" i="13" s="1"/>
  <c r="M333" i="13"/>
  <c r="R333" i="13" s="1"/>
  <c r="M199" i="14"/>
  <c r="N199" i="14" s="1"/>
  <c r="M172" i="14"/>
  <c r="N172" i="14" s="1"/>
  <c r="M315" i="14"/>
  <c r="N315" i="14" s="1"/>
  <c r="M117" i="14"/>
  <c r="N117" i="14" s="1"/>
  <c r="V6" i="14"/>
  <c r="M78" i="14"/>
  <c r="R78" i="14" s="1"/>
  <c r="M116" i="14"/>
  <c r="R116" i="14" s="1"/>
  <c r="M102" i="14"/>
  <c r="N102" i="14" s="1"/>
  <c r="M288" i="14"/>
  <c r="N288" i="14" s="1"/>
  <c r="M123" i="14"/>
  <c r="R123" i="14" s="1"/>
  <c r="M309" i="14"/>
  <c r="R309" i="14" s="1"/>
  <c r="M118" i="14"/>
  <c r="N118" i="14" s="1"/>
  <c r="M273" i="14"/>
  <c r="R273" i="14" s="1"/>
  <c r="M88" i="14"/>
  <c r="N88" i="14" s="1"/>
  <c r="M93" i="14"/>
  <c r="N93" i="14" s="1"/>
  <c r="M333" i="14"/>
  <c r="R333" i="14" s="1"/>
  <c r="V13" i="13"/>
  <c r="V16" i="13"/>
  <c r="M328" i="14"/>
  <c r="N328" i="14" s="1"/>
  <c r="M212" i="14"/>
  <c r="N212" i="14" s="1"/>
  <c r="M210" i="14"/>
  <c r="R210" i="14" s="1"/>
  <c r="M313" i="14"/>
  <c r="R313" i="14" s="1"/>
  <c r="M121" i="14"/>
  <c r="R121" i="14" s="1"/>
  <c r="M52" i="14"/>
  <c r="N52" i="14" s="1"/>
  <c r="M260" i="14"/>
  <c r="R260" i="14" s="1"/>
  <c r="M188" i="14"/>
  <c r="N188" i="14" s="1"/>
  <c r="M59" i="14"/>
  <c r="N59" i="14" s="1"/>
  <c r="M303" i="14"/>
  <c r="N303" i="14" s="1"/>
  <c r="M45" i="14"/>
  <c r="R45" i="14" s="1"/>
  <c r="V16" i="14"/>
  <c r="M217" i="14"/>
  <c r="N217" i="14" s="1"/>
  <c r="M258" i="14"/>
  <c r="N258" i="14" s="1"/>
  <c r="M198" i="14"/>
  <c r="N198" i="14" s="1"/>
  <c r="M141" i="14"/>
  <c r="R141" i="14" s="1"/>
  <c r="M125" i="14"/>
  <c r="R125" i="14" s="1"/>
  <c r="M247" i="14"/>
  <c r="N247" i="14" s="1"/>
  <c r="M335" i="14"/>
  <c r="N335" i="14" s="1"/>
  <c r="M124" i="14"/>
  <c r="N124" i="14" s="1"/>
  <c r="M240" i="14"/>
  <c r="R240" i="14" s="1"/>
  <c r="M164" i="14"/>
  <c r="R164" i="14" s="1"/>
  <c r="M76" i="14"/>
  <c r="N76" i="14" s="1"/>
  <c r="M250" i="14"/>
  <c r="R250" i="14" s="1"/>
  <c r="M130" i="14"/>
  <c r="R130" i="14" s="1"/>
  <c r="M134" i="14"/>
  <c r="N134" i="14" s="1"/>
  <c r="M169" i="14"/>
  <c r="R169" i="14" s="1"/>
  <c r="M110" i="14"/>
  <c r="M292" i="14"/>
  <c r="R292" i="14" s="1"/>
  <c r="M308" i="14"/>
  <c r="N308" i="14" s="1"/>
  <c r="M283" i="14"/>
  <c r="N283" i="14" s="1"/>
  <c r="M305" i="14"/>
  <c r="N305" i="14" s="1"/>
  <c r="M165" i="14"/>
  <c r="N165" i="14" s="1"/>
  <c r="M53" i="14"/>
  <c r="N53" i="14" s="1"/>
  <c r="M46" i="14"/>
  <c r="R46" i="14" s="1"/>
  <c r="M32" i="13"/>
  <c r="N32" i="13" s="1"/>
  <c r="V11" i="13"/>
  <c r="M83" i="13"/>
  <c r="N83" i="13" s="1"/>
  <c r="M46" i="13"/>
  <c r="R46" i="13" s="1"/>
  <c r="M122" i="13"/>
  <c r="N122" i="13" s="1"/>
  <c r="M202" i="13"/>
  <c r="N202" i="13" s="1"/>
  <c r="M219" i="13"/>
  <c r="R219" i="13" s="1"/>
  <c r="M210" i="13"/>
  <c r="N210" i="13" s="1"/>
  <c r="M240" i="13"/>
  <c r="M96" i="13"/>
  <c r="N96" i="13" s="1"/>
  <c r="M54" i="13"/>
  <c r="R54" i="13" s="1"/>
  <c r="M323" i="13"/>
  <c r="R323" i="13" s="1"/>
  <c r="M161" i="14"/>
  <c r="R161" i="14" s="1"/>
  <c r="M111" i="14"/>
  <c r="N111" i="14" s="1"/>
  <c r="M168" i="14"/>
  <c r="R168" i="14" s="1"/>
  <c r="M74" i="14"/>
  <c r="N74" i="14" s="1"/>
  <c r="V21" i="14"/>
  <c r="M167" i="14"/>
  <c r="N167" i="14" s="1"/>
  <c r="M131" i="14"/>
  <c r="R131" i="14" s="1"/>
  <c r="M252" i="14"/>
  <c r="R252" i="14" s="1"/>
  <c r="M332" i="14"/>
  <c r="N332" i="14" s="1"/>
  <c r="M21" i="14"/>
  <c r="M37" i="13"/>
  <c r="N37" i="13" s="1"/>
  <c r="M217" i="13"/>
  <c r="N217" i="13" s="1"/>
  <c r="V6" i="4"/>
  <c r="M218" i="14"/>
  <c r="R218" i="14" s="1"/>
  <c r="M26" i="14"/>
  <c r="R26" i="14" s="1"/>
  <c r="M128" i="14"/>
  <c r="R128" i="14" s="1"/>
  <c r="V10" i="14"/>
  <c r="M233" i="13"/>
  <c r="R233" i="13" s="1"/>
  <c r="M338" i="13"/>
  <c r="R338" i="13" s="1"/>
  <c r="M33" i="13"/>
  <c r="R33" i="13" s="1"/>
  <c r="M75" i="13"/>
  <c r="N75" i="13" s="1"/>
  <c r="M145" i="13"/>
  <c r="R145" i="13" s="1"/>
  <c r="M205" i="13"/>
  <c r="N205" i="13" s="1"/>
  <c r="M203" i="13"/>
  <c r="R203" i="13" s="1"/>
  <c r="M299" i="13"/>
  <c r="N299" i="13" s="1"/>
  <c r="M238" i="13"/>
  <c r="N238" i="13" s="1"/>
  <c r="M140" i="14"/>
  <c r="R140" i="14" s="1"/>
  <c r="M41" i="14"/>
  <c r="R41" i="14" s="1"/>
  <c r="M103" i="14"/>
  <c r="R103" i="14" s="1"/>
  <c r="M257" i="14"/>
  <c r="N257" i="14" s="1"/>
  <c r="M253" i="14"/>
  <c r="R253" i="14" s="1"/>
  <c r="M119" i="14"/>
  <c r="R119" i="14" s="1"/>
  <c r="M329" i="14"/>
  <c r="R329" i="14" s="1"/>
  <c r="M101" i="14"/>
  <c r="R101" i="14" s="1"/>
  <c r="M233" i="14"/>
  <c r="R233" i="14" s="1"/>
  <c r="M197" i="14"/>
  <c r="R197" i="14" s="1"/>
  <c r="M219" i="14"/>
  <c r="N219" i="14" s="1"/>
  <c r="M207" i="15"/>
  <c r="R207" i="15" s="1"/>
  <c r="M318" i="15"/>
  <c r="N318" i="15" s="1"/>
  <c r="M37" i="15"/>
  <c r="R37" i="15" s="1"/>
  <c r="M83" i="15"/>
  <c r="R83" i="15" s="1"/>
  <c r="M28" i="15"/>
  <c r="N28" i="15" s="1"/>
  <c r="M316" i="15"/>
  <c r="N316" i="15" s="1"/>
  <c r="M31" i="15"/>
  <c r="R31" i="15" s="1"/>
  <c r="M211" i="15"/>
  <c r="R211" i="15" s="1"/>
  <c r="M101" i="15"/>
  <c r="N101" i="15" s="1"/>
  <c r="M237" i="15"/>
  <c r="R237" i="15" s="1"/>
  <c r="M339" i="15"/>
  <c r="N339" i="15" s="1"/>
  <c r="M127" i="13"/>
  <c r="R127" i="13" s="1"/>
  <c r="M326" i="13"/>
  <c r="N326" i="13" s="1"/>
  <c r="M315" i="13"/>
  <c r="R315" i="13" s="1"/>
  <c r="V22" i="13"/>
  <c r="M62" i="13"/>
  <c r="M329" i="13"/>
  <c r="N329" i="13" s="1"/>
  <c r="M113" i="13"/>
  <c r="R113" i="13" s="1"/>
  <c r="M95" i="13"/>
  <c r="R95" i="13" s="1"/>
  <c r="M186" i="13"/>
  <c r="N186" i="13" s="1"/>
  <c r="M339" i="13"/>
  <c r="N339" i="13" s="1"/>
  <c r="M90" i="13"/>
  <c r="R90" i="13" s="1"/>
  <c r="M157" i="13"/>
  <c r="N157" i="13" s="1"/>
  <c r="M274" i="13"/>
  <c r="R274" i="13" s="1"/>
  <c r="M87" i="13"/>
  <c r="R87" i="13" s="1"/>
  <c r="M29" i="13"/>
  <c r="R29" i="13" s="1"/>
  <c r="M151" i="13"/>
  <c r="R151" i="13" s="1"/>
  <c r="M45" i="13"/>
  <c r="N45" i="13" s="1"/>
  <c r="M93" i="13"/>
  <c r="R93" i="13" s="1"/>
  <c r="M231" i="13"/>
  <c r="R231" i="13" s="1"/>
  <c r="M295" i="13"/>
  <c r="R295" i="13" s="1"/>
  <c r="M102" i="4"/>
  <c r="M123" i="4"/>
  <c r="N123" i="4" s="1"/>
  <c r="M230" i="13"/>
  <c r="N230" i="13" s="1"/>
  <c r="M190" i="13"/>
  <c r="N190" i="13" s="1"/>
  <c r="M78" i="13"/>
  <c r="N78" i="13" s="1"/>
  <c r="M61" i="13"/>
  <c r="N61" i="13" s="1"/>
  <c r="M308" i="13"/>
  <c r="R308" i="13" s="1"/>
  <c r="M118" i="13"/>
  <c r="R118" i="13" s="1"/>
  <c r="M153" i="13"/>
  <c r="R153" i="13" s="1"/>
  <c r="M324" i="13"/>
  <c r="N324" i="13" s="1"/>
  <c r="M57" i="13"/>
  <c r="R57" i="13" s="1"/>
  <c r="M218" i="13"/>
  <c r="N218" i="13" s="1"/>
  <c r="M166" i="13"/>
  <c r="R166" i="13" s="1"/>
  <c r="M172" i="13"/>
  <c r="R172" i="13" s="1"/>
  <c r="M99" i="13"/>
  <c r="R99" i="13" s="1"/>
  <c r="M104" i="13"/>
  <c r="R104" i="13" s="1"/>
  <c r="M262" i="13"/>
  <c r="N262" i="13" s="1"/>
  <c r="M222" i="13"/>
  <c r="N222" i="13" s="1"/>
  <c r="M221" i="13"/>
  <c r="N221" i="13" s="1"/>
  <c r="M160" i="13"/>
  <c r="N160" i="13" s="1"/>
  <c r="M288" i="13"/>
  <c r="N288" i="13" s="1"/>
  <c r="M285" i="13"/>
  <c r="R285" i="13" s="1"/>
  <c r="M248" i="15"/>
  <c r="R248" i="15" s="1"/>
  <c r="M124" i="15"/>
  <c r="N124" i="15" s="1"/>
  <c r="M296" i="15"/>
  <c r="R296" i="15" s="1"/>
  <c r="M114" i="15"/>
  <c r="R114" i="15" s="1"/>
  <c r="M254" i="15"/>
  <c r="R254" i="15" s="1"/>
  <c r="M241" i="15"/>
  <c r="R241" i="15" s="1"/>
  <c r="M156" i="15"/>
  <c r="N156" i="15" s="1"/>
  <c r="M232" i="15"/>
  <c r="R232" i="15" s="1"/>
  <c r="M217" i="15"/>
  <c r="N217" i="15" s="1"/>
  <c r="M247" i="15"/>
  <c r="N247" i="15" s="1"/>
  <c r="M79" i="15"/>
  <c r="N79" i="15" s="1"/>
  <c r="M68" i="13"/>
  <c r="R68" i="13" s="1"/>
  <c r="M26" i="13"/>
  <c r="R26" i="13" s="1"/>
  <c r="V15" i="13"/>
  <c r="M168" i="13"/>
  <c r="R168" i="13" s="1"/>
  <c r="V2" i="13"/>
  <c r="M257" i="13"/>
  <c r="N257" i="13" s="1"/>
  <c r="M249" i="13"/>
  <c r="N249" i="13" s="1"/>
  <c r="M213" i="13"/>
  <c r="R213" i="13" s="1"/>
  <c r="M275" i="13"/>
  <c r="N275" i="13" s="1"/>
  <c r="M319" i="13"/>
  <c r="R319" i="13" s="1"/>
  <c r="M159" i="13"/>
  <c r="R159" i="13" s="1"/>
  <c r="M139" i="13"/>
  <c r="N139" i="13" s="1"/>
  <c r="M35" i="13"/>
  <c r="N35" i="13" s="1"/>
  <c r="M176" i="13"/>
  <c r="N176" i="13" s="1"/>
  <c r="M140" i="13"/>
  <c r="N140" i="13" s="1"/>
  <c r="M25" i="13"/>
  <c r="N25" i="13" s="1"/>
  <c r="M44" i="13"/>
  <c r="N44" i="13" s="1"/>
  <c r="M112" i="13"/>
  <c r="R112" i="13" s="1"/>
  <c r="M282" i="13"/>
  <c r="N282" i="13" s="1"/>
  <c r="M339" i="14"/>
  <c r="N339" i="14" s="1"/>
  <c r="M337" i="14"/>
  <c r="R337" i="14" s="1"/>
  <c r="M201" i="14"/>
  <c r="R201" i="14" s="1"/>
  <c r="M215" i="14"/>
  <c r="N215" i="14" s="1"/>
  <c r="M134" i="4"/>
  <c r="N134" i="4" s="1"/>
  <c r="M112" i="4"/>
  <c r="N112" i="4" s="1"/>
  <c r="V10" i="13"/>
  <c r="M170" i="13"/>
  <c r="N170" i="13" s="1"/>
  <c r="M117" i="13"/>
  <c r="N117" i="13" s="1"/>
  <c r="M328" i="13"/>
  <c r="R328" i="13" s="1"/>
  <c r="M297" i="13"/>
  <c r="N297" i="13" s="1"/>
  <c r="M141" i="13"/>
  <c r="R141" i="13" s="1"/>
  <c r="M41" i="13"/>
  <c r="R41" i="13" s="1"/>
  <c r="V4" i="13"/>
  <c r="M27" i="13"/>
  <c r="R27" i="13" s="1"/>
  <c r="M89" i="13"/>
  <c r="R89" i="13" s="1"/>
  <c r="M307" i="13"/>
  <c r="R307" i="13" s="1"/>
  <c r="M130" i="13"/>
  <c r="N130" i="13" s="1"/>
  <c r="M342" i="13"/>
  <c r="N342" i="13" s="1"/>
  <c r="M314" i="13"/>
  <c r="R314" i="13" s="1"/>
  <c r="M197" i="13"/>
  <c r="N197" i="13" s="1"/>
  <c r="M332" i="13"/>
  <c r="R332" i="13" s="1"/>
  <c r="V14" i="13"/>
  <c r="M119" i="13"/>
  <c r="N119" i="13" s="1"/>
  <c r="M50" i="13"/>
  <c r="R50" i="13" s="1"/>
  <c r="M200" i="13"/>
  <c r="N200" i="13" s="1"/>
  <c r="M72" i="13"/>
  <c r="R72" i="13" s="1"/>
  <c r="M232" i="13"/>
  <c r="N232" i="13" s="1"/>
  <c r="M91" i="13"/>
  <c r="R91" i="13" s="1"/>
  <c r="M28" i="13"/>
  <c r="R28" i="13" s="1"/>
  <c r="M302" i="13"/>
  <c r="N302" i="13" s="1"/>
  <c r="M144" i="13"/>
  <c r="N144" i="13" s="1"/>
  <c r="M114" i="13"/>
  <c r="R114" i="13" s="1"/>
  <c r="M105" i="13"/>
  <c r="N105" i="13" s="1"/>
  <c r="M277" i="13"/>
  <c r="R277" i="13" s="1"/>
  <c r="M106" i="13"/>
  <c r="R106" i="13" s="1"/>
  <c r="M227" i="13"/>
  <c r="N227" i="13" s="1"/>
  <c r="M88" i="13"/>
  <c r="N88" i="13" s="1"/>
  <c r="M179" i="13"/>
  <c r="N179" i="13" s="1"/>
  <c r="M281" i="13"/>
  <c r="N281" i="13" s="1"/>
  <c r="M169" i="13"/>
  <c r="R169" i="13" s="1"/>
  <c r="M101" i="13"/>
  <c r="R101" i="13" s="1"/>
  <c r="M327" i="13"/>
  <c r="R327" i="13" s="1"/>
  <c r="M214" i="13"/>
  <c r="N214" i="13" s="1"/>
  <c r="M187" i="13"/>
  <c r="R187" i="13" s="1"/>
  <c r="M103" i="13"/>
  <c r="R103" i="13" s="1"/>
  <c r="M189" i="13"/>
  <c r="N189" i="13" s="1"/>
  <c r="M124" i="13"/>
  <c r="R124" i="13" s="1"/>
  <c r="M66" i="13"/>
  <c r="R66" i="13" s="1"/>
  <c r="M269" i="13"/>
  <c r="N269" i="13" s="1"/>
  <c r="M100" i="13"/>
  <c r="R100" i="13" s="1"/>
  <c r="M39" i="13"/>
  <c r="N39" i="13" s="1"/>
  <c r="M255" i="13"/>
  <c r="R255" i="13" s="1"/>
  <c r="M276" i="13"/>
  <c r="N276" i="13" s="1"/>
  <c r="M199" i="13"/>
  <c r="R199" i="13" s="1"/>
  <c r="V8" i="13"/>
  <c r="M107" i="13"/>
  <c r="N107" i="13" s="1"/>
  <c r="M212" i="13"/>
  <c r="N212" i="13" s="1"/>
  <c r="M23" i="13"/>
  <c r="R23" i="13" s="1"/>
  <c r="V17" i="15"/>
  <c r="M259" i="15"/>
  <c r="N259" i="15" s="1"/>
  <c r="M303" i="15"/>
  <c r="R303" i="15" s="1"/>
  <c r="M251" i="15"/>
  <c r="N251" i="15" s="1"/>
  <c r="M24" i="15"/>
  <c r="R24" i="15" s="1"/>
  <c r="M250" i="15"/>
  <c r="R250" i="15" s="1"/>
  <c r="M33" i="15"/>
  <c r="R33" i="15" s="1"/>
  <c r="M166" i="15"/>
  <c r="N166" i="15" s="1"/>
  <c r="M42" i="15"/>
  <c r="R42" i="15" s="1"/>
  <c r="M263" i="15"/>
  <c r="N263" i="15" s="1"/>
  <c r="M191" i="15"/>
  <c r="R191" i="15" s="1"/>
  <c r="M235" i="15"/>
  <c r="N235" i="15" s="1"/>
  <c r="M157" i="15"/>
  <c r="N157" i="15" s="1"/>
  <c r="M204" i="15"/>
  <c r="R204" i="15" s="1"/>
  <c r="M239" i="15"/>
  <c r="N239" i="15" s="1"/>
  <c r="M212" i="15"/>
  <c r="N212" i="15" s="1"/>
  <c r="M282" i="15"/>
  <c r="N282" i="15" s="1"/>
  <c r="M44" i="15"/>
  <c r="R44" i="15" s="1"/>
  <c r="M60" i="15"/>
  <c r="R60" i="15" s="1"/>
  <c r="M327" i="15"/>
  <c r="R327" i="15" s="1"/>
  <c r="M315" i="15"/>
  <c r="R315" i="15" s="1"/>
  <c r="V12" i="15"/>
  <c r="M49" i="15"/>
  <c r="N49" i="15" s="1"/>
  <c r="M169" i="15"/>
  <c r="R169" i="15" s="1"/>
  <c r="M81" i="15"/>
  <c r="N81" i="15" s="1"/>
  <c r="M297" i="15"/>
  <c r="N297" i="15" s="1"/>
  <c r="M288" i="15"/>
  <c r="R288" i="15" s="1"/>
  <c r="M39" i="15"/>
  <c r="N39" i="15" s="1"/>
  <c r="M76" i="15"/>
  <c r="N76" i="15" s="1"/>
  <c r="M122" i="15"/>
  <c r="R122" i="15" s="1"/>
  <c r="M257" i="15"/>
  <c r="R257" i="15" s="1"/>
  <c r="M205" i="15"/>
  <c r="N205" i="15" s="1"/>
  <c r="M222" i="15"/>
  <c r="N222" i="15" s="1"/>
  <c r="M142" i="15"/>
  <c r="M175" i="15"/>
  <c r="R175" i="15" s="1"/>
  <c r="M226" i="15"/>
  <c r="N226" i="15" s="1"/>
  <c r="M329" i="15"/>
  <c r="R329" i="15" s="1"/>
  <c r="M210" i="15"/>
  <c r="N210" i="15" s="1"/>
  <c r="M281" i="15"/>
  <c r="N281" i="15" s="1"/>
  <c r="M100" i="15"/>
  <c r="N100" i="15" s="1"/>
  <c r="M314" i="15"/>
  <c r="N314" i="15" s="1"/>
  <c r="M215" i="15"/>
  <c r="R215" i="15" s="1"/>
  <c r="M132" i="15"/>
  <c r="N132" i="15" s="1"/>
  <c r="M260" i="15"/>
  <c r="N260" i="15" s="1"/>
  <c r="M63" i="15"/>
  <c r="R63" i="15" s="1"/>
  <c r="M337" i="15"/>
  <c r="N337" i="15" s="1"/>
  <c r="M58" i="15"/>
  <c r="N58" i="15" s="1"/>
  <c r="M189" i="15"/>
  <c r="N189" i="15" s="1"/>
  <c r="M26" i="15"/>
  <c r="N26" i="15" s="1"/>
  <c r="M45" i="15"/>
  <c r="R45" i="15" s="1"/>
  <c r="M299" i="15"/>
  <c r="N299" i="15" s="1"/>
  <c r="M187" i="15"/>
  <c r="R187" i="15" s="1"/>
  <c r="M177" i="15"/>
  <c r="R177" i="15" s="1"/>
  <c r="M233" i="15"/>
  <c r="N233" i="15" s="1"/>
  <c r="M258" i="15"/>
  <c r="N258" i="15" s="1"/>
  <c r="M269" i="15"/>
  <c r="N269" i="15" s="1"/>
  <c r="M160" i="15"/>
  <c r="R160" i="15" s="1"/>
  <c r="M304" i="15"/>
  <c r="M275" i="15"/>
  <c r="R275" i="15" s="1"/>
  <c r="M70" i="15"/>
  <c r="N70" i="15" s="1"/>
  <c r="M88" i="15"/>
  <c r="R88" i="15" s="1"/>
  <c r="M182" i="13"/>
  <c r="R182" i="13" s="1"/>
  <c r="M268" i="13"/>
  <c r="N268" i="13" s="1"/>
  <c r="M125" i="13"/>
  <c r="R125" i="13" s="1"/>
  <c r="M94" i="13"/>
  <c r="N94" i="13" s="1"/>
  <c r="M335" i="13"/>
  <c r="M42" i="13"/>
  <c r="R42" i="13" s="1"/>
  <c r="M198" i="13"/>
  <c r="N198" i="13" s="1"/>
  <c r="M74" i="13"/>
  <c r="N74" i="13" s="1"/>
  <c r="M102" i="13"/>
  <c r="R102" i="13" s="1"/>
  <c r="M220" i="13"/>
  <c r="N220" i="13" s="1"/>
  <c r="M209" i="13"/>
  <c r="R209" i="13" s="1"/>
  <c r="M270" i="13"/>
  <c r="N270" i="13" s="1"/>
  <c r="M165" i="13"/>
  <c r="N165" i="13" s="1"/>
  <c r="M330" i="13"/>
  <c r="R330" i="13" s="1"/>
  <c r="M312" i="13"/>
  <c r="N312" i="13" s="1"/>
  <c r="M147" i="13"/>
  <c r="N147" i="13" s="1"/>
  <c r="M300" i="13"/>
  <c r="R300" i="13" s="1"/>
  <c r="M137" i="13"/>
  <c r="R137" i="13" s="1"/>
  <c r="M196" i="13"/>
  <c r="R196" i="13" s="1"/>
  <c r="M131" i="13"/>
  <c r="R131" i="13" s="1"/>
  <c r="M193" i="14"/>
  <c r="R193" i="14" s="1"/>
  <c r="M127" i="14"/>
  <c r="N127" i="14" s="1"/>
  <c r="M178" i="14"/>
  <c r="N178" i="14" s="1"/>
  <c r="M322" i="14"/>
  <c r="R322" i="14" s="1"/>
  <c r="M155" i="14"/>
  <c r="R155" i="14" s="1"/>
  <c r="V22" i="14"/>
  <c r="M83" i="14"/>
  <c r="R83" i="14" s="1"/>
  <c r="V18" i="14"/>
  <c r="M204" i="14"/>
  <c r="V5" i="14"/>
  <c r="M186" i="14"/>
  <c r="N186" i="14" s="1"/>
  <c r="M261" i="14"/>
  <c r="R261" i="14" s="1"/>
  <c r="M287" i="14"/>
  <c r="N287" i="14" s="1"/>
  <c r="M307" i="14"/>
  <c r="N307" i="14" s="1"/>
  <c r="M40" i="14"/>
  <c r="N40" i="14" s="1"/>
  <c r="M90" i="14"/>
  <c r="N90" i="14" s="1"/>
  <c r="M189" i="14"/>
  <c r="R189" i="14" s="1"/>
  <c r="M221" i="14"/>
  <c r="R221" i="14" s="1"/>
  <c r="M182" i="14"/>
  <c r="R182" i="14" s="1"/>
  <c r="M214" i="14"/>
  <c r="R214" i="14" s="1"/>
  <c r="M341" i="14"/>
  <c r="R341" i="14" s="1"/>
  <c r="M213" i="14"/>
  <c r="R213" i="14" s="1"/>
  <c r="M54" i="14"/>
  <c r="N54" i="14" s="1"/>
  <c r="M296" i="14"/>
  <c r="N296" i="14" s="1"/>
  <c r="M232" i="14"/>
  <c r="M274" i="14"/>
  <c r="R274" i="14" s="1"/>
  <c r="V14" i="14"/>
  <c r="M262" i="14"/>
  <c r="R262" i="14" s="1"/>
  <c r="M216" i="14"/>
  <c r="R216" i="14" s="1"/>
  <c r="M97" i="14"/>
  <c r="N97" i="14" s="1"/>
  <c r="M251" i="14"/>
  <c r="R251" i="14" s="1"/>
  <c r="V12" i="14"/>
  <c r="M239" i="14"/>
  <c r="M100" i="14"/>
  <c r="N100" i="14" s="1"/>
  <c r="M70" i="14"/>
  <c r="R70" i="14" s="1"/>
  <c r="M139" i="14"/>
  <c r="N139" i="14" s="1"/>
  <c r="M89" i="14"/>
  <c r="N89" i="14" s="1"/>
  <c r="V9" i="14"/>
  <c r="M310" i="14"/>
  <c r="N310" i="14" s="1"/>
  <c r="M206" i="14"/>
  <c r="N206" i="14" s="1"/>
  <c r="M183" i="14"/>
  <c r="R183" i="14" s="1"/>
  <c r="M60" i="14"/>
  <c r="N60" i="14" s="1"/>
  <c r="M68" i="14"/>
  <c r="N68" i="14" s="1"/>
  <c r="M107" i="14"/>
  <c r="R107" i="14" s="1"/>
  <c r="M162" i="14"/>
  <c r="N162" i="14" s="1"/>
  <c r="V13" i="14"/>
  <c r="M67" i="14"/>
  <c r="N67" i="14" s="1"/>
  <c r="M238" i="14"/>
  <c r="R238" i="14" s="1"/>
  <c r="M334" i="14"/>
  <c r="R334" i="14" s="1"/>
  <c r="M105" i="14"/>
  <c r="R105" i="14" s="1"/>
  <c r="M112" i="14"/>
  <c r="R112" i="14" s="1"/>
  <c r="M220" i="14"/>
  <c r="R220" i="14" s="1"/>
  <c r="V11" i="14"/>
  <c r="M300" i="14"/>
  <c r="N300" i="14" s="1"/>
  <c r="M122" i="14"/>
  <c r="R122" i="14" s="1"/>
  <c r="M244" i="13"/>
  <c r="N244" i="13" s="1"/>
  <c r="M37" i="4"/>
  <c r="N37" i="4" s="1"/>
  <c r="M28" i="4"/>
  <c r="R28" i="4" s="1"/>
  <c r="V13" i="4"/>
  <c r="M56" i="4"/>
  <c r="R56" i="4" s="1"/>
  <c r="M58" i="4"/>
  <c r="N58" i="4" s="1"/>
  <c r="M245" i="13"/>
  <c r="R245" i="13" s="1"/>
  <c r="V15" i="4"/>
  <c r="M121" i="4"/>
  <c r="N121" i="4" s="1"/>
  <c r="M35" i="4"/>
  <c r="R35" i="4" s="1"/>
  <c r="V18" i="4"/>
  <c r="M93" i="4"/>
  <c r="R93" i="4" s="1"/>
  <c r="V2" i="4"/>
  <c r="M94" i="4"/>
  <c r="N94" i="4" s="1"/>
  <c r="V22" i="4"/>
  <c r="M85" i="4"/>
  <c r="N85" i="4" s="1"/>
  <c r="M153" i="4"/>
  <c r="N153" i="4" s="1"/>
  <c r="M276" i="14"/>
  <c r="N276" i="14" s="1"/>
  <c r="V21" i="4"/>
  <c r="M111" i="4"/>
  <c r="R111" i="4" s="1"/>
  <c r="M151" i="4"/>
  <c r="R151" i="4" s="1"/>
  <c r="V9" i="4"/>
  <c r="M67" i="4"/>
  <c r="R67" i="4" s="1"/>
  <c r="M271" i="14"/>
  <c r="N271" i="14" s="1"/>
  <c r="M65" i="14"/>
  <c r="N65" i="14" s="1"/>
  <c r="M133" i="4"/>
  <c r="R133" i="4" s="1"/>
  <c r="M21" i="4"/>
  <c r="R21" i="4" s="1"/>
  <c r="V8" i="4"/>
  <c r="M152" i="4"/>
  <c r="R152" i="4" s="1"/>
  <c r="M48" i="4"/>
  <c r="N48" i="4" s="1"/>
  <c r="M82" i="4"/>
  <c r="R82" i="4" s="1"/>
  <c r="M77" i="4"/>
  <c r="N77" i="4" s="1"/>
  <c r="M75" i="4"/>
  <c r="R75" i="4" s="1"/>
  <c r="V3" i="4"/>
  <c r="M60" i="4"/>
  <c r="R60" i="4" s="1"/>
  <c r="M33" i="4"/>
  <c r="R33" i="4" s="1"/>
  <c r="M32" i="4"/>
  <c r="R32" i="4" s="1"/>
  <c r="N131" i="15"/>
  <c r="R221" i="15"/>
  <c r="N221" i="15"/>
  <c r="R180" i="15"/>
  <c r="N180" i="15"/>
  <c r="R184" i="15"/>
  <c r="N184" i="15"/>
  <c r="N204" i="15"/>
  <c r="M53" i="13"/>
  <c r="M272" i="13"/>
  <c r="M201" i="13"/>
  <c r="M146" i="13"/>
  <c r="M84" i="13"/>
  <c r="M58" i="13"/>
  <c r="V21" i="13"/>
  <c r="M47" i="13"/>
  <c r="M79" i="13"/>
  <c r="M40" i="13"/>
  <c r="M321" i="13"/>
  <c r="M311" i="13"/>
  <c r="V7" i="13"/>
  <c r="M123" i="13"/>
  <c r="M174" i="13"/>
  <c r="M224" i="13"/>
  <c r="M246" i="13"/>
  <c r="M331" i="13"/>
  <c r="M229" i="13"/>
  <c r="M341" i="13"/>
  <c r="M286" i="13"/>
  <c r="M256" i="13"/>
  <c r="M92" i="13"/>
  <c r="M156" i="13"/>
  <c r="M271" i="13"/>
  <c r="M248" i="13"/>
  <c r="M152" i="13"/>
  <c r="M298" i="13"/>
  <c r="M263" i="13"/>
  <c r="M81" i="13"/>
  <c r="M293" i="13"/>
  <c r="M241" i="13"/>
  <c r="V19" i="13"/>
  <c r="M334" i="13"/>
  <c r="M149" i="13"/>
  <c r="M278" i="13"/>
  <c r="M290" i="13"/>
  <c r="M171" i="13"/>
  <c r="M97" i="13"/>
  <c r="M228" i="13"/>
  <c r="V9" i="13"/>
  <c r="M215" i="13"/>
  <c r="M31" i="13"/>
  <c r="R200" i="14"/>
  <c r="R63" i="14"/>
  <c r="M342" i="14"/>
  <c r="M104" i="14"/>
  <c r="M27" i="14"/>
  <c r="M95" i="14"/>
  <c r="M77" i="14"/>
  <c r="V17" i="14"/>
  <c r="M222" i="14"/>
  <c r="M158" i="14"/>
  <c r="M297" i="14"/>
  <c r="M211" i="14"/>
  <c r="M30" i="14"/>
  <c r="M138" i="14"/>
  <c r="M153" i="14"/>
  <c r="M270" i="14"/>
  <c r="M44" i="14"/>
  <c r="M157" i="14"/>
  <c r="M298" i="14"/>
  <c r="M286" i="14"/>
  <c r="M209" i="14"/>
  <c r="M243" i="14"/>
  <c r="M324" i="14"/>
  <c r="M135" i="14"/>
  <c r="M280" i="14"/>
  <c r="M51" i="14"/>
  <c r="M316" i="14"/>
  <c r="M245" i="14"/>
  <c r="M326" i="14"/>
  <c r="V7" i="14"/>
  <c r="M249" i="14"/>
  <c r="M62" i="14"/>
  <c r="M171" i="14"/>
  <c r="M230" i="14"/>
  <c r="M314" i="14"/>
  <c r="M137" i="14"/>
  <c r="M43" i="14"/>
  <c r="M121" i="19"/>
  <c r="M88" i="19"/>
  <c r="M340" i="19"/>
  <c r="M312" i="19"/>
  <c r="M97" i="19"/>
  <c r="V22" i="19"/>
  <c r="M203" i="19"/>
  <c r="M338" i="19"/>
  <c r="M303" i="19"/>
  <c r="M166" i="19"/>
  <c r="V5" i="19"/>
  <c r="M150" i="19"/>
  <c r="M34" i="19"/>
  <c r="M142" i="19"/>
  <c r="M227" i="19"/>
  <c r="M186" i="19"/>
  <c r="M39" i="19"/>
  <c r="M68" i="19"/>
  <c r="M264" i="19"/>
  <c r="M200" i="19"/>
  <c r="M87" i="19"/>
  <c r="V15" i="19"/>
  <c r="M96" i="19"/>
  <c r="M291" i="19"/>
  <c r="M44" i="19"/>
  <c r="M74" i="19"/>
  <c r="M31" i="19"/>
  <c r="M251" i="19"/>
  <c r="M26" i="19"/>
  <c r="M248" i="19"/>
  <c r="M195" i="19"/>
  <c r="M293" i="19"/>
  <c r="M274" i="19"/>
  <c r="M32" i="19"/>
  <c r="M256" i="19"/>
  <c r="M46" i="19"/>
  <c r="M339" i="19"/>
  <c r="M124" i="19"/>
  <c r="M189" i="19"/>
  <c r="M107" i="19"/>
  <c r="M207" i="19"/>
  <c r="M271" i="19"/>
  <c r="M94" i="19"/>
  <c r="M326" i="19"/>
  <c r="M294" i="19"/>
  <c r="M226" i="19"/>
  <c r="M33" i="19"/>
  <c r="M90" i="19"/>
  <c r="M180" i="19"/>
  <c r="M110" i="19"/>
  <c r="M78" i="19"/>
  <c r="M76" i="19"/>
  <c r="M315" i="19"/>
  <c r="M125" i="19"/>
  <c r="M181" i="19"/>
  <c r="M224" i="19"/>
  <c r="M167" i="19"/>
  <c r="M329" i="19"/>
  <c r="M129" i="19"/>
  <c r="M128" i="19"/>
  <c r="M100" i="19"/>
  <c r="M92" i="19"/>
  <c r="M86" i="19"/>
  <c r="M177" i="19"/>
  <c r="M220" i="19"/>
  <c r="M135" i="19"/>
  <c r="M331" i="19"/>
  <c r="M215" i="19"/>
  <c r="M320" i="19"/>
  <c r="M297" i="19"/>
  <c r="M212" i="19"/>
  <c r="M67" i="19"/>
  <c r="M79" i="19"/>
  <c r="M65" i="19"/>
  <c r="M40" i="19"/>
  <c r="M284" i="19"/>
  <c r="V20" i="19"/>
  <c r="M323" i="19"/>
  <c r="M311" i="19"/>
  <c r="M204" i="19"/>
  <c r="M268" i="19"/>
  <c r="M117" i="19"/>
  <c r="M188" i="19"/>
  <c r="M266" i="19"/>
  <c r="M158" i="19"/>
  <c r="M152" i="19"/>
  <c r="M108" i="19"/>
  <c r="M116" i="19"/>
  <c r="M302" i="19"/>
  <c r="M184" i="19"/>
  <c r="M139" i="19"/>
  <c r="M105" i="19"/>
  <c r="M41" i="19"/>
  <c r="M289" i="19"/>
  <c r="M201" i="19"/>
  <c r="M325" i="19"/>
  <c r="M275" i="19"/>
  <c r="M138" i="19"/>
  <c r="M304" i="19"/>
  <c r="M308" i="19"/>
  <c r="M190" i="19"/>
  <c r="M69" i="19"/>
  <c r="M126" i="19"/>
  <c r="V10" i="19"/>
  <c r="M253" i="19"/>
  <c r="M127" i="19"/>
  <c r="M56" i="19"/>
  <c r="M288" i="19"/>
  <c r="V13" i="19"/>
  <c r="M163" i="19"/>
  <c r="M109" i="19"/>
  <c r="M182" i="19"/>
  <c r="M161" i="19"/>
  <c r="M81" i="19"/>
  <c r="M313" i="19"/>
  <c r="M143" i="19"/>
  <c r="M230" i="19"/>
  <c r="M194" i="19"/>
  <c r="V17" i="19"/>
  <c r="M210" i="19"/>
  <c r="M193" i="19"/>
  <c r="M218" i="19"/>
  <c r="M260" i="19"/>
  <c r="M243" i="19"/>
  <c r="M50" i="19"/>
  <c r="M185" i="19"/>
  <c r="M183" i="19"/>
  <c r="M299" i="19"/>
  <c r="M106" i="19"/>
  <c r="M314" i="19"/>
  <c r="M216" i="19"/>
  <c r="M270" i="19"/>
  <c r="M170" i="19"/>
  <c r="M154" i="19"/>
  <c r="M84" i="19"/>
  <c r="M342" i="19"/>
  <c r="M62" i="19"/>
  <c r="M241" i="19"/>
  <c r="M51" i="19"/>
  <c r="M45" i="19"/>
  <c r="M66" i="19"/>
  <c r="M298" i="19"/>
  <c r="M71" i="19"/>
  <c r="M223" i="19"/>
  <c r="M231" i="19"/>
  <c r="M273" i="19"/>
  <c r="M327" i="19"/>
  <c r="M43" i="19"/>
  <c r="M153" i="19"/>
  <c r="M95" i="19"/>
  <c r="M295" i="19"/>
  <c r="M259" i="19"/>
  <c r="M112" i="19"/>
  <c r="M37" i="19"/>
  <c r="M228" i="19"/>
  <c r="M70" i="19"/>
  <c r="V7" i="19"/>
  <c r="M122" i="19"/>
  <c r="V16" i="19"/>
  <c r="M98" i="19"/>
  <c r="M306" i="19"/>
  <c r="M300" i="19"/>
  <c r="M280" i="19"/>
  <c r="M336" i="19"/>
  <c r="M61" i="19"/>
  <c r="M296" i="19"/>
  <c r="M27" i="19"/>
  <c r="M25" i="19"/>
  <c r="M250" i="19"/>
  <c r="M55" i="19"/>
  <c r="M54" i="19"/>
  <c r="M278" i="19"/>
  <c r="M244" i="19"/>
  <c r="M236" i="19"/>
  <c r="M214" i="19"/>
  <c r="M176" i="19"/>
  <c r="M99" i="19"/>
  <c r="M233" i="19"/>
  <c r="M22" i="19"/>
  <c r="M202" i="19"/>
  <c r="M205" i="19"/>
  <c r="M285" i="19"/>
  <c r="M267" i="19"/>
  <c r="M276" i="19"/>
  <c r="M310" i="19"/>
  <c r="M53" i="19"/>
  <c r="M63" i="19"/>
  <c r="M206" i="19"/>
  <c r="M258" i="19"/>
  <c r="M242" i="19"/>
  <c r="M82" i="19"/>
  <c r="M157" i="19"/>
  <c r="M245" i="19"/>
  <c r="M77" i="19"/>
  <c r="M134" i="19"/>
  <c r="M262" i="19"/>
  <c r="M24" i="19"/>
  <c r="M249" i="19"/>
  <c r="M317" i="19"/>
  <c r="M287" i="19"/>
  <c r="M334" i="19"/>
  <c r="M307" i="19"/>
  <c r="M191" i="19"/>
  <c r="M318" i="19"/>
  <c r="M89" i="19"/>
  <c r="M213" i="19"/>
  <c r="M301" i="19"/>
  <c r="M247" i="19"/>
  <c r="M149" i="19"/>
  <c r="M229" i="19"/>
  <c r="M238" i="19"/>
  <c r="M113" i="19"/>
  <c r="M162" i="19"/>
  <c r="M219" i="19"/>
  <c r="M279" i="19"/>
  <c r="M29" i="19"/>
  <c r="M341" i="19"/>
  <c r="M104" i="19"/>
  <c r="M103" i="19"/>
  <c r="M175" i="19"/>
  <c r="M60" i="19"/>
  <c r="M72" i="19"/>
  <c r="M156" i="19"/>
  <c r="V3" i="19"/>
  <c r="M120" i="19"/>
  <c r="M292" i="19"/>
  <c r="M114" i="19"/>
  <c r="M172" i="19"/>
  <c r="M324" i="19"/>
  <c r="M93" i="19"/>
  <c r="M101" i="19"/>
  <c r="M30" i="19"/>
  <c r="M319" i="19"/>
  <c r="V8" i="19"/>
  <c r="M118" i="19"/>
  <c r="M132" i="19"/>
  <c r="M146" i="19"/>
  <c r="M209" i="19"/>
  <c r="V14" i="19"/>
  <c r="M261" i="19"/>
  <c r="M211" i="19"/>
  <c r="M164" i="19"/>
  <c r="M265" i="19"/>
  <c r="M47" i="19"/>
  <c r="M75" i="19"/>
  <c r="M199" i="19"/>
  <c r="M237" i="19"/>
  <c r="M196" i="19"/>
  <c r="M147" i="19"/>
  <c r="M197" i="19"/>
  <c r="M263" i="19"/>
  <c r="V2" i="19"/>
  <c r="M282" i="19"/>
  <c r="M309" i="19"/>
  <c r="M42" i="19"/>
  <c r="M235" i="19"/>
  <c r="M35" i="19"/>
  <c r="M136" i="19"/>
  <c r="V19" i="19"/>
  <c r="M272" i="19"/>
  <c r="M23" i="19"/>
  <c r="M337" i="19"/>
  <c r="M305" i="19"/>
  <c r="M321" i="19"/>
  <c r="M174" i="19"/>
  <c r="M269" i="19"/>
  <c r="M198" i="19"/>
  <c r="M155" i="19"/>
  <c r="V11" i="19"/>
  <c r="M102" i="19"/>
  <c r="M252" i="19"/>
  <c r="M192" i="19"/>
  <c r="M246" i="19"/>
  <c r="M130" i="19"/>
  <c r="M140" i="19"/>
  <c r="M91" i="19"/>
  <c r="M290" i="19"/>
  <c r="V4" i="19"/>
  <c r="M57" i="19"/>
  <c r="V21" i="19"/>
  <c r="M85" i="19"/>
  <c r="M208" i="19"/>
  <c r="M141" i="19"/>
  <c r="V6" i="19"/>
  <c r="M277" i="19"/>
  <c r="M240" i="19"/>
  <c r="M239" i="19"/>
  <c r="M234" i="19"/>
  <c r="M232" i="19"/>
  <c r="M171" i="19"/>
  <c r="M330" i="19"/>
  <c r="M151" i="19"/>
  <c r="M221" i="19"/>
  <c r="M123" i="19"/>
  <c r="M148" i="19"/>
  <c r="M187" i="19"/>
  <c r="M322" i="19"/>
  <c r="M28" i="19"/>
  <c r="M335" i="19"/>
  <c r="M255" i="19"/>
  <c r="M160" i="19"/>
  <c r="V18" i="19"/>
  <c r="M316" i="19"/>
  <c r="M73" i="19"/>
  <c r="M144" i="19"/>
  <c r="M254" i="19"/>
  <c r="M38" i="19"/>
  <c r="V12" i="19"/>
  <c r="M21" i="19"/>
  <c r="V9" i="19"/>
  <c r="M64" i="19"/>
  <c r="M131" i="19"/>
  <c r="M333" i="19"/>
  <c r="M133" i="19"/>
  <c r="M48" i="19"/>
  <c r="M169" i="19"/>
  <c r="M137" i="19"/>
  <c r="M83" i="19"/>
  <c r="M281" i="19"/>
  <c r="M165" i="19"/>
  <c r="M111" i="19"/>
  <c r="M286" i="19"/>
  <c r="M332" i="19"/>
  <c r="M222" i="19"/>
  <c r="M145" i="19"/>
  <c r="M283" i="19"/>
  <c r="M119" i="19"/>
  <c r="M178" i="19"/>
  <c r="M257" i="19"/>
  <c r="M115" i="19"/>
  <c r="M36" i="19"/>
  <c r="M225" i="19"/>
  <c r="M80" i="19"/>
  <c r="M179" i="19"/>
  <c r="M217" i="19"/>
  <c r="M168" i="19"/>
  <c r="M159" i="19"/>
  <c r="M52" i="19"/>
  <c r="M49" i="19"/>
  <c r="M58" i="19"/>
  <c r="M173" i="19"/>
  <c r="M59" i="19"/>
  <c r="M328" i="19"/>
  <c r="V14" i="4"/>
  <c r="M43" i="4"/>
  <c r="M126" i="4"/>
  <c r="V12" i="4"/>
  <c r="M54" i="4"/>
  <c r="V19" i="4"/>
  <c r="M117" i="4"/>
  <c r="M110" i="4"/>
  <c r="M69" i="4"/>
  <c r="M83" i="4"/>
  <c r="M140" i="4"/>
  <c r="M141" i="4"/>
  <c r="V17" i="4"/>
  <c r="M88" i="4"/>
  <c r="M40" i="4"/>
  <c r="M143" i="4"/>
  <c r="M78" i="4"/>
  <c r="M66" i="4"/>
  <c r="M109" i="4"/>
  <c r="R119" i="15"/>
  <c r="N75" i="15"/>
  <c r="R342" i="15"/>
  <c r="R56" i="15"/>
  <c r="N56" i="15"/>
  <c r="N326" i="15"/>
  <c r="R238" i="15"/>
  <c r="N238" i="15"/>
  <c r="N161" i="15"/>
  <c r="R161" i="15"/>
  <c r="R115" i="15"/>
  <c r="N115" i="15"/>
  <c r="R190" i="13"/>
  <c r="N223" i="13"/>
  <c r="R223" i="13"/>
  <c r="R204" i="13"/>
  <c r="N204" i="13"/>
  <c r="R59" i="13"/>
  <c r="R214" i="13"/>
  <c r="N267" i="13"/>
  <c r="R267" i="13"/>
  <c r="N86" i="13"/>
  <c r="R163" i="13"/>
  <c r="N163" i="13"/>
  <c r="N260" i="14"/>
  <c r="N229" i="14"/>
  <c r="N161" i="14"/>
  <c r="R146" i="14"/>
  <c r="N204" i="14"/>
  <c r="R204" i="14"/>
  <c r="N72" i="14"/>
  <c r="N102" i="4"/>
  <c r="R102" i="4"/>
  <c r="R58" i="4"/>
  <c r="N93" i="15"/>
  <c r="R93" i="15"/>
  <c r="R46" i="15"/>
  <c r="N321" i="15"/>
  <c r="R82" i="15"/>
  <c r="N82" i="15"/>
  <c r="R27" i="15"/>
  <c r="R128" i="15"/>
  <c r="N128" i="15"/>
  <c r="R29" i="15"/>
  <c r="N29" i="15"/>
  <c r="N68" i="15"/>
  <c r="R68" i="15"/>
  <c r="R274" i="15"/>
  <c r="N274" i="15"/>
  <c r="N296" i="15"/>
  <c r="N152" i="15"/>
  <c r="N103" i="15"/>
  <c r="R103" i="15"/>
  <c r="N26" i="13"/>
  <c r="R107" i="13"/>
  <c r="R232" i="13"/>
  <c r="R264" i="13"/>
  <c r="N264" i="13"/>
  <c r="R38" i="13"/>
  <c r="N38" i="13"/>
  <c r="R25" i="13"/>
  <c r="R110" i="14"/>
  <c r="N110" i="14"/>
  <c r="N23" i="14"/>
  <c r="N131" i="14"/>
  <c r="N33" i="4"/>
  <c r="M71" i="4"/>
  <c r="M125" i="4"/>
  <c r="M149" i="4"/>
  <c r="M59" i="4"/>
  <c r="M81" i="4"/>
  <c r="M41" i="4"/>
  <c r="M145" i="4"/>
  <c r="M52" i="4"/>
  <c r="M150" i="4"/>
  <c r="M73" i="4"/>
  <c r="V4" i="4"/>
  <c r="M97" i="4"/>
  <c r="R51" i="15"/>
  <c r="R108" i="15"/>
  <c r="R92" i="15"/>
  <c r="N92" i="15"/>
  <c r="N306" i="15"/>
  <c r="R306" i="15"/>
  <c r="N291" i="15"/>
  <c r="R69" i="15"/>
  <c r="N69" i="15"/>
  <c r="N203" i="15"/>
  <c r="R313" i="13"/>
  <c r="R335" i="13"/>
  <c r="N335" i="13"/>
  <c r="N187" i="13"/>
  <c r="N240" i="13"/>
  <c r="R240" i="13"/>
  <c r="M143" i="13"/>
  <c r="R335" i="14"/>
  <c r="R120" i="14"/>
  <c r="R295" i="14"/>
  <c r="R162" i="14"/>
  <c r="N169" i="14"/>
  <c r="R152" i="14"/>
  <c r="M195" i="14"/>
  <c r="M55" i="14"/>
  <c r="M92" i="14"/>
  <c r="M338" i="14"/>
  <c r="M196" i="14"/>
  <c r="M91" i="4"/>
  <c r="M101" i="4"/>
  <c r="M26" i="4"/>
  <c r="M115" i="4"/>
  <c r="M154" i="4"/>
  <c r="M70" i="4"/>
  <c r="M132" i="4"/>
  <c r="M72" i="4"/>
  <c r="M84" i="4"/>
  <c r="M107" i="4"/>
  <c r="M108" i="4"/>
  <c r="M61" i="4"/>
  <c r="M64" i="4"/>
  <c r="M155" i="4"/>
  <c r="M53" i="4"/>
  <c r="M47" i="4"/>
  <c r="V20" i="4"/>
  <c r="M25" i="4"/>
  <c r="M79" i="4"/>
  <c r="M100" i="4"/>
  <c r="R73" i="15"/>
  <c r="R271" i="15"/>
  <c r="N304" i="15"/>
  <c r="R304" i="15"/>
  <c r="R260" i="15"/>
  <c r="R142" i="15"/>
  <c r="N142" i="15"/>
  <c r="M280" i="13"/>
  <c r="M135" i="13"/>
  <c r="M65" i="13"/>
  <c r="M208" i="13"/>
  <c r="M70" i="13"/>
  <c r="M98" i="13"/>
  <c r="M22" i="13"/>
  <c r="M71" i="13"/>
  <c r="M191" i="13"/>
  <c r="M261" i="13"/>
  <c r="M303" i="13"/>
  <c r="M181" i="13"/>
  <c r="M162" i="13"/>
  <c r="M76" i="13"/>
  <c r="M247" i="13"/>
  <c r="M85" i="13"/>
  <c r="M138" i="13"/>
  <c r="M154" i="13"/>
  <c r="M252" i="13"/>
  <c r="M296" i="13"/>
  <c r="M226" i="13"/>
  <c r="M49" i="13"/>
  <c r="M177" i="13"/>
  <c r="M134" i="13"/>
  <c r="M207" i="13"/>
  <c r="M193" i="13"/>
  <c r="M195" i="13"/>
  <c r="M161" i="13"/>
  <c r="M225" i="13"/>
  <c r="M306" i="13"/>
  <c r="V6" i="13"/>
  <c r="M109" i="13"/>
  <c r="M158" i="13"/>
  <c r="M178" i="13"/>
  <c r="M283" i="13"/>
  <c r="M316" i="13"/>
  <c r="M155" i="13"/>
  <c r="M55" i="13"/>
  <c r="M128" i="13"/>
  <c r="M164" i="13"/>
  <c r="M279" i="13"/>
  <c r="M21" i="13"/>
  <c r="R32" i="14"/>
  <c r="N32" i="14"/>
  <c r="M192" i="14"/>
  <c r="V2" i="14"/>
  <c r="M82" i="14"/>
  <c r="M22" i="14"/>
  <c r="M33" i="14"/>
  <c r="M58" i="14"/>
  <c r="M302" i="14"/>
  <c r="M275" i="14"/>
  <c r="M194" i="14"/>
  <c r="V3" i="14"/>
  <c r="M79" i="14"/>
  <c r="M114" i="14"/>
  <c r="M87" i="14"/>
  <c r="M163" i="14"/>
  <c r="M150" i="14"/>
  <c r="V20" i="14"/>
  <c r="M320" i="14"/>
  <c r="M225" i="14"/>
  <c r="M113" i="14"/>
  <c r="M176" i="14"/>
  <c r="M144" i="14"/>
  <c r="M39" i="14"/>
  <c r="M191" i="14"/>
  <c r="M236" i="14"/>
  <c r="M80" i="14"/>
  <c r="M278" i="14"/>
  <c r="M86" i="14"/>
  <c r="M321" i="14"/>
  <c r="M331" i="14"/>
  <c r="M37" i="14"/>
  <c r="M299" i="14"/>
  <c r="M205" i="14"/>
  <c r="M277" i="14"/>
  <c r="M28" i="14"/>
  <c r="M151" i="14"/>
  <c r="M267" i="14"/>
  <c r="M135" i="4"/>
  <c r="M118" i="4"/>
  <c r="M80" i="4"/>
  <c r="M103" i="4"/>
  <c r="M124" i="4"/>
  <c r="M49" i="4"/>
  <c r="M138" i="4"/>
  <c r="M106" i="4"/>
  <c r="V7" i="4"/>
  <c r="M130" i="4"/>
  <c r="M99" i="4"/>
  <c r="M120" i="4"/>
  <c r="V10" i="4"/>
  <c r="M122" i="4"/>
  <c r="M23" i="4"/>
  <c r="M92" i="4"/>
  <c r="M42" i="4"/>
  <c r="V11" i="4"/>
  <c r="M86" i="4"/>
  <c r="M45" i="4"/>
  <c r="R325" i="15"/>
  <c r="N325" i="15"/>
  <c r="N127" i="15"/>
  <c r="R240" i="15"/>
  <c r="N256" i="15"/>
  <c r="R309" i="15"/>
  <c r="R43" i="15"/>
  <c r="N324" i="15"/>
  <c r="R318" i="15"/>
  <c r="R292" i="15"/>
  <c r="N84" i="15"/>
  <c r="R339" i="15"/>
  <c r="M284" i="13"/>
  <c r="M133" i="13"/>
  <c r="M259" i="13"/>
  <c r="M24" i="13"/>
  <c r="M294" i="13"/>
  <c r="V5" i="13"/>
  <c r="M30" i="13"/>
  <c r="M216" i="13"/>
  <c r="M289" i="13"/>
  <c r="M337" i="13"/>
  <c r="M325" i="13"/>
  <c r="M253" i="13"/>
  <c r="M136" i="13"/>
  <c r="M111" i="13"/>
  <c r="M322" i="13"/>
  <c r="V3" i="13"/>
  <c r="M206" i="13"/>
  <c r="M110" i="13"/>
  <c r="M77" i="13"/>
  <c r="M184" i="13"/>
  <c r="M309" i="13"/>
  <c r="M150" i="13"/>
  <c r="M301" i="13"/>
  <c r="M82" i="13"/>
  <c r="M173" i="13"/>
  <c r="M126" i="13"/>
  <c r="M310" i="13"/>
  <c r="M211" i="13"/>
  <c r="M336" i="13"/>
  <c r="M34" i="13"/>
  <c r="M69" i="13"/>
  <c r="M36" i="13"/>
  <c r="M292" i="13"/>
  <c r="M192" i="13"/>
  <c r="M194" i="13"/>
  <c r="M317" i="13"/>
  <c r="M318" i="13"/>
  <c r="M115" i="13"/>
  <c r="M234" i="13"/>
  <c r="M64" i="13"/>
  <c r="M48" i="13"/>
  <c r="M51" i="13"/>
  <c r="M142" i="13"/>
  <c r="M242" i="14"/>
  <c r="M50" i="14"/>
  <c r="M336" i="14"/>
  <c r="M129" i="14"/>
  <c r="M282" i="14"/>
  <c r="V15" i="14"/>
  <c r="M69" i="14"/>
  <c r="M224" i="14"/>
  <c r="M180" i="14"/>
  <c r="M254" i="14"/>
  <c r="M143" i="14"/>
  <c r="M327" i="14"/>
  <c r="M179" i="14"/>
  <c r="M312" i="14"/>
  <c r="M136" i="14"/>
  <c r="M160" i="14"/>
  <c r="M289" i="14"/>
  <c r="M159" i="14"/>
  <c r="V4" i="14"/>
  <c r="M47" i="14"/>
  <c r="M294" i="14"/>
  <c r="M34" i="14"/>
  <c r="M174" i="14"/>
  <c r="M244" i="14"/>
  <c r="M56" i="14"/>
  <c r="M256" i="14"/>
  <c r="M259" i="14"/>
  <c r="M293" i="14"/>
  <c r="M61" i="14"/>
  <c r="M66" i="14"/>
  <c r="M202" i="14"/>
  <c r="M291" i="14"/>
  <c r="M73" i="14"/>
  <c r="M148" i="14"/>
  <c r="M181" i="14"/>
  <c r="M99" i="14"/>
  <c r="M268" i="14"/>
  <c r="M231" i="14"/>
  <c r="M154" i="14"/>
  <c r="M241" i="14"/>
  <c r="M177" i="14"/>
  <c r="M142" i="14"/>
  <c r="M89" i="4"/>
  <c r="M95" i="4"/>
  <c r="M127" i="4"/>
  <c r="M105" i="4"/>
  <c r="M136" i="4"/>
  <c r="M74" i="4"/>
  <c r="M96" i="4"/>
  <c r="M30" i="4"/>
  <c r="M68" i="4"/>
  <c r="M114" i="4"/>
  <c r="M147" i="4"/>
  <c r="M90" i="4"/>
  <c r="V5" i="4"/>
  <c r="M113" i="4"/>
  <c r="M65" i="4"/>
  <c r="V16" i="4"/>
  <c r="M29" i="4"/>
  <c r="M146" i="4"/>
  <c r="M156" i="4"/>
  <c r="M24" i="4"/>
  <c r="N111" i="15"/>
  <c r="N220" i="15"/>
  <c r="R220" i="15"/>
  <c r="R208" i="15"/>
  <c r="N208" i="15"/>
  <c r="R121" i="15"/>
  <c r="N121" i="15"/>
  <c r="R149" i="15"/>
  <c r="N149" i="15"/>
  <c r="N300" i="15"/>
  <c r="R106" i="15"/>
  <c r="N106" i="15"/>
  <c r="R244" i="15"/>
  <c r="R54" i="15"/>
  <c r="N54" i="15"/>
  <c r="R199" i="15"/>
  <c r="N264" i="15"/>
  <c r="R264" i="15"/>
  <c r="N109" i="15"/>
  <c r="R144" i="15"/>
  <c r="N144" i="15"/>
  <c r="R53" i="15"/>
  <c r="N53" i="15"/>
  <c r="N185" i="13"/>
  <c r="R185" i="13"/>
  <c r="N265" i="13"/>
  <c r="R265" i="13"/>
  <c r="N62" i="13"/>
  <c r="R62" i="13"/>
  <c r="R56" i="13"/>
  <c r="R312" i="13"/>
  <c r="N333" i="13"/>
  <c r="N295" i="13"/>
  <c r="R323" i="14"/>
  <c r="R75" i="14"/>
  <c r="N175" i="14"/>
  <c r="R263" i="14"/>
  <c r="N239" i="14"/>
  <c r="R239" i="14"/>
  <c r="R127" i="14"/>
  <c r="R29" i="14"/>
  <c r="N29" i="14"/>
  <c r="N28" i="4"/>
  <c r="N111" i="4"/>
  <c r="M144" i="4"/>
  <c r="M46" i="4"/>
  <c r="M63" i="4"/>
  <c r="M55" i="4"/>
  <c r="M38" i="4"/>
  <c r="M62" i="4"/>
  <c r="M76" i="4"/>
  <c r="M87" i="4"/>
  <c r="M44" i="4"/>
  <c r="M36" i="4"/>
  <c r="M51" i="4"/>
  <c r="N145" i="15"/>
  <c r="R145" i="15"/>
  <c r="R218" i="15"/>
  <c r="N195" i="15"/>
  <c r="N59" i="15"/>
  <c r="R261" i="15"/>
  <c r="R141" i="15"/>
  <c r="N141" i="15"/>
  <c r="R139" i="15"/>
  <c r="N139" i="15"/>
  <c r="R57" i="15"/>
  <c r="R138" i="15"/>
  <c r="R338" i="15"/>
  <c r="N338" i="15"/>
  <c r="N182" i="13"/>
  <c r="N113" i="13"/>
  <c r="R188" i="13"/>
  <c r="N188" i="13"/>
  <c r="N236" i="13"/>
  <c r="N320" i="13"/>
  <c r="R320" i="13"/>
  <c r="N106" i="13"/>
  <c r="N232" i="14"/>
  <c r="R232" i="14"/>
  <c r="N183" i="14"/>
  <c r="N84" i="14"/>
  <c r="N57" i="14"/>
  <c r="R57" i="14"/>
  <c r="N21" i="14"/>
  <c r="R21" i="14"/>
  <c r="N193" i="14"/>
  <c r="M119" i="4"/>
  <c r="M131" i="4"/>
  <c r="M50" i="4"/>
  <c r="M148" i="4"/>
  <c r="M104" i="4"/>
  <c r="M27" i="4"/>
  <c r="M31" i="4"/>
  <c r="M128" i="4"/>
  <c r="M39" i="4"/>
  <c r="M57" i="4"/>
  <c r="M22" i="4"/>
  <c r="M34" i="4"/>
  <c r="M98" i="4"/>
  <c r="M137" i="4"/>
  <c r="M129" i="4"/>
  <c r="M116" i="4"/>
  <c r="M139" i="4"/>
  <c r="M142" i="4"/>
  <c r="R26" i="15" l="1"/>
  <c r="R279" i="14"/>
  <c r="R126" i="15"/>
  <c r="N159" i="15"/>
  <c r="N151" i="4"/>
  <c r="N314" i="13"/>
  <c r="R172" i="14"/>
  <c r="R116" i="15"/>
  <c r="N182" i="15"/>
  <c r="N64" i="14"/>
  <c r="R207" i="14"/>
  <c r="R139" i="13"/>
  <c r="R167" i="13"/>
  <c r="R334" i="15"/>
  <c r="N25" i="15"/>
  <c r="R299" i="13"/>
  <c r="N179" i="15"/>
  <c r="R94" i="4"/>
  <c r="N83" i="15"/>
  <c r="R208" i="14"/>
  <c r="N50" i="13"/>
  <c r="N127" i="13"/>
  <c r="N147" i="15"/>
  <c r="R78" i="13"/>
  <c r="N250" i="15"/>
  <c r="R71" i="14"/>
  <c r="R229" i="15"/>
  <c r="R186" i="13"/>
  <c r="N123" i="14"/>
  <c r="R228" i="15"/>
  <c r="R94" i="15"/>
  <c r="R129" i="15"/>
  <c r="R337" i="15"/>
  <c r="N155" i="14"/>
  <c r="R122" i="13"/>
  <c r="N329" i="14"/>
  <c r="R317" i="15"/>
  <c r="N107" i="15"/>
  <c r="N168" i="13"/>
  <c r="R268" i="15"/>
  <c r="R287" i="14"/>
  <c r="N98" i="15"/>
  <c r="R294" i="15"/>
  <c r="R188" i="14"/>
  <c r="N169" i="13"/>
  <c r="N141" i="14"/>
  <c r="R45" i="13"/>
  <c r="R212" i="13"/>
  <c r="R315" i="14"/>
  <c r="R314" i="15"/>
  <c r="R153" i="4"/>
  <c r="R183" i="15"/>
  <c r="N341" i="15"/>
  <c r="R116" i="13"/>
  <c r="N272" i="14"/>
  <c r="R173" i="14"/>
  <c r="N102" i="13"/>
  <c r="R50" i="15"/>
  <c r="R48" i="4"/>
  <c r="R165" i="14"/>
  <c r="N309" i="14"/>
  <c r="R223" i="14"/>
  <c r="N233" i="13"/>
  <c r="N304" i="13"/>
  <c r="N219" i="15"/>
  <c r="R156" i="15"/>
  <c r="R55" i="15"/>
  <c r="N278" i="15"/>
  <c r="R306" i="14"/>
  <c r="N147" i="14"/>
  <c r="R132" i="14"/>
  <c r="N166" i="14"/>
  <c r="R89" i="15"/>
  <c r="R339" i="14"/>
  <c r="R35" i="13"/>
  <c r="R280" i="15"/>
  <c r="R41" i="15"/>
  <c r="R305" i="14"/>
  <c r="N97" i="15"/>
  <c r="R35" i="14"/>
  <c r="R183" i="13"/>
  <c r="N114" i="13"/>
  <c r="R255" i="15"/>
  <c r="R220" i="13"/>
  <c r="R331" i="15"/>
  <c r="N341" i="14"/>
  <c r="N307" i="13"/>
  <c r="N232" i="15"/>
  <c r="R125" i="15"/>
  <c r="N65" i="15"/>
  <c r="R264" i="14"/>
  <c r="R233" i="15"/>
  <c r="R209" i="15"/>
  <c r="R246" i="14"/>
  <c r="N312" i="15"/>
  <c r="R59" i="14"/>
  <c r="R288" i="13"/>
  <c r="R332" i="14"/>
  <c r="R248" i="14"/>
  <c r="N300" i="13"/>
  <c r="N66" i="13"/>
  <c r="N71" i="15"/>
  <c r="R238" i="13"/>
  <c r="N25" i="14"/>
  <c r="R117" i="13"/>
  <c r="N216" i="14"/>
  <c r="R190" i="14"/>
  <c r="R239" i="13"/>
  <c r="N242" i="15"/>
  <c r="N174" i="15"/>
  <c r="R91" i="14"/>
  <c r="R202" i="13"/>
  <c r="N235" i="13"/>
  <c r="R335" i="15"/>
  <c r="R123" i="15"/>
  <c r="R293" i="15"/>
  <c r="R252" i="15"/>
  <c r="R28" i="15"/>
  <c r="R210" i="15"/>
  <c r="R255" i="14"/>
  <c r="R269" i="13"/>
  <c r="N146" i="15"/>
  <c r="N105" i="15"/>
  <c r="R89" i="14"/>
  <c r="N130" i="14"/>
  <c r="N166" i="13"/>
  <c r="N250" i="14"/>
  <c r="N175" i="13"/>
  <c r="R162" i="15"/>
  <c r="N125" i="14"/>
  <c r="N258" i="13"/>
  <c r="R178" i="14"/>
  <c r="N155" i="15"/>
  <c r="N319" i="13"/>
  <c r="R258" i="14"/>
  <c r="N333" i="14"/>
  <c r="R179" i="13"/>
  <c r="R265" i="15"/>
  <c r="N27" i="13"/>
  <c r="R226" i="15"/>
  <c r="R176" i="13"/>
  <c r="R281" i="13"/>
  <c r="N203" i="13"/>
  <c r="R310" i="14"/>
  <c r="R54" i="14"/>
  <c r="N52" i="13"/>
  <c r="R200" i="13"/>
  <c r="N49" i="14"/>
  <c r="R111" i="14"/>
  <c r="N245" i="13"/>
  <c r="N151" i="13"/>
  <c r="N170" i="15"/>
  <c r="N206" i="15"/>
  <c r="R74" i="13"/>
  <c r="R97" i="14"/>
  <c r="R286" i="15"/>
  <c r="N329" i="15"/>
  <c r="N262" i="14"/>
  <c r="N172" i="13"/>
  <c r="N308" i="13"/>
  <c r="N136" i="15"/>
  <c r="R194" i="15"/>
  <c r="R230" i="15"/>
  <c r="R77" i="4"/>
  <c r="N107" i="14"/>
  <c r="R328" i="14"/>
  <c r="N46" i="13"/>
  <c r="R48" i="15"/>
  <c r="R284" i="15"/>
  <c r="N95" i="15"/>
  <c r="R212" i="15"/>
  <c r="N248" i="15"/>
  <c r="R143" i="15"/>
  <c r="R307" i="14"/>
  <c r="N323" i="15"/>
  <c r="N273" i="13"/>
  <c r="N327" i="13"/>
  <c r="R196" i="15"/>
  <c r="N231" i="13"/>
  <c r="N90" i="13"/>
  <c r="R67" i="14"/>
  <c r="N219" i="13"/>
  <c r="R257" i="13"/>
  <c r="R118" i="14"/>
  <c r="R189" i="15"/>
  <c r="N118" i="15"/>
  <c r="R303" i="14"/>
  <c r="R113" i="15"/>
  <c r="R271" i="14"/>
  <c r="R227" i="14"/>
  <c r="R129" i="13"/>
  <c r="N122" i="15"/>
  <c r="N216" i="15"/>
  <c r="N168" i="14"/>
  <c r="R297" i="13"/>
  <c r="N83" i="14"/>
  <c r="N196" i="13"/>
  <c r="R110" i="15"/>
  <c r="N156" i="14"/>
  <c r="R185" i="15"/>
  <c r="N202" i="15"/>
  <c r="N140" i="14"/>
  <c r="N85" i="14"/>
  <c r="R342" i="13"/>
  <c r="N130" i="15"/>
  <c r="N117" i="15"/>
  <c r="R205" i="15"/>
  <c r="R100" i="15"/>
  <c r="R192" i="15"/>
  <c r="R134" i="14"/>
  <c r="N99" i="13"/>
  <c r="R53" i="14"/>
  <c r="N125" i="13"/>
  <c r="R330" i="15"/>
  <c r="R133" i="14"/>
  <c r="N72" i="13"/>
  <c r="N226" i="14"/>
  <c r="N315" i="13"/>
  <c r="N249" i="15"/>
  <c r="N171" i="15"/>
  <c r="R308" i="15"/>
  <c r="R166" i="15"/>
  <c r="N190" i="15"/>
  <c r="N233" i="14"/>
  <c r="R117" i="14"/>
  <c r="R316" i="15"/>
  <c r="R158" i="15"/>
  <c r="R212" i="14"/>
  <c r="R22" i="15"/>
  <c r="N251" i="14"/>
  <c r="N338" i="13"/>
  <c r="R73" i="13"/>
  <c r="N227" i="15"/>
  <c r="N108" i="13"/>
  <c r="N201" i="14"/>
  <c r="R85" i="4"/>
  <c r="R285" i="14"/>
  <c r="N106" i="14"/>
  <c r="R36" i="14"/>
  <c r="N31" i="14"/>
  <c r="R247" i="14"/>
  <c r="N100" i="13"/>
  <c r="N322" i="15"/>
  <c r="R34" i="15"/>
  <c r="N173" i="15"/>
  <c r="N188" i="15"/>
  <c r="R269" i="15"/>
  <c r="R40" i="14"/>
  <c r="N277" i="13"/>
  <c r="R37" i="13"/>
  <c r="N63" i="13"/>
  <c r="R319" i="14"/>
  <c r="N209" i="13"/>
  <c r="R217" i="15"/>
  <c r="N272" i="15"/>
  <c r="N23" i="13"/>
  <c r="N310" i="15"/>
  <c r="N284" i="14"/>
  <c r="R49" i="15"/>
  <c r="N61" i="15"/>
  <c r="N45" i="15"/>
  <c r="N334" i="14"/>
  <c r="R79" i="15"/>
  <c r="N186" i="15"/>
  <c r="N45" i="14"/>
  <c r="N274" i="13"/>
  <c r="N153" i="13"/>
  <c r="R319" i="15"/>
  <c r="N211" i="15"/>
  <c r="R133" i="15"/>
  <c r="N215" i="15"/>
  <c r="R140" i="15"/>
  <c r="R206" i="14"/>
  <c r="N78" i="14"/>
  <c r="R90" i="15"/>
  <c r="N234" i="15"/>
  <c r="R78" i="15"/>
  <c r="N133" i="4"/>
  <c r="N103" i="14"/>
  <c r="N41" i="13"/>
  <c r="N291" i="13"/>
  <c r="N231" i="15"/>
  <c r="N207" i="15"/>
  <c r="N134" i="15"/>
  <c r="N197" i="15"/>
  <c r="N75" i="4"/>
  <c r="R37" i="4"/>
  <c r="N170" i="14"/>
  <c r="R210" i="13"/>
  <c r="N64" i="15"/>
  <c r="N30" i="15"/>
  <c r="R35" i="15"/>
  <c r="R332" i="15"/>
  <c r="N43" i="13"/>
  <c r="N91" i="13"/>
  <c r="R201" i="15"/>
  <c r="R225" i="15"/>
  <c r="N305" i="15"/>
  <c r="N270" i="15"/>
  <c r="R235" i="14"/>
  <c r="R165" i="13"/>
  <c r="R197" i="13"/>
  <c r="N189" i="14"/>
  <c r="N96" i="14"/>
  <c r="R270" i="13"/>
  <c r="R120" i="15"/>
  <c r="N151" i="15"/>
  <c r="N66" i="15"/>
  <c r="R276" i="14"/>
  <c r="R325" i="14"/>
  <c r="N237" i="14"/>
  <c r="N250" i="13"/>
  <c r="N213" i="13"/>
  <c r="N148" i="15"/>
  <c r="N175" i="15"/>
  <c r="N328" i="15"/>
  <c r="N35" i="4"/>
  <c r="N46" i="14"/>
  <c r="N313" i="14"/>
  <c r="N118" i="13"/>
  <c r="N320" i="15"/>
  <c r="N104" i="15"/>
  <c r="R260" i="13"/>
  <c r="R279" i="15"/>
  <c r="R219" i="14"/>
  <c r="R185" i="14"/>
  <c r="R88" i="14"/>
  <c r="R227" i="13"/>
  <c r="R39" i="13"/>
  <c r="N94" i="14"/>
  <c r="R333" i="15"/>
  <c r="R91" i="15"/>
  <c r="R178" i="15"/>
  <c r="N141" i="13"/>
  <c r="R145" i="14"/>
  <c r="R262" i="13"/>
  <c r="N165" i="15"/>
  <c r="R32" i="13"/>
  <c r="N243" i="13"/>
  <c r="N255" i="13"/>
  <c r="R112" i="15"/>
  <c r="R262" i="15"/>
  <c r="N289" i="15"/>
  <c r="N203" i="14"/>
  <c r="R75" i="13"/>
  <c r="N234" i="14"/>
  <c r="R254" i="13"/>
  <c r="R273" i="15"/>
  <c r="N80" i="15"/>
  <c r="N197" i="14"/>
  <c r="R80" i="13"/>
  <c r="R242" i="13"/>
  <c r="N135" i="15"/>
  <c r="N274" i="14"/>
  <c r="R38" i="14"/>
  <c r="R157" i="13"/>
  <c r="R336" i="15"/>
  <c r="R266" i="15"/>
  <c r="R60" i="14"/>
  <c r="N122" i="14"/>
  <c r="R167" i="14"/>
  <c r="N287" i="13"/>
  <c r="R96" i="13"/>
  <c r="N52" i="15"/>
  <c r="N114" i="15"/>
  <c r="N121" i="13"/>
  <c r="N87" i="15"/>
  <c r="R38" i="15"/>
  <c r="R257" i="14"/>
  <c r="R42" i="14"/>
  <c r="N21" i="4"/>
  <c r="R266" i="14"/>
  <c r="R153" i="15"/>
  <c r="R329" i="13"/>
  <c r="R340" i="15"/>
  <c r="N275" i="15"/>
  <c r="R44" i="13"/>
  <c r="R60" i="13"/>
  <c r="N172" i="15"/>
  <c r="N266" i="13"/>
  <c r="R324" i="13"/>
  <c r="R48" i="14"/>
  <c r="R217" i="14"/>
  <c r="N240" i="14"/>
  <c r="R307" i="15"/>
  <c r="N121" i="14"/>
  <c r="N87" i="13"/>
  <c r="R101" i="15"/>
  <c r="R167" i="15"/>
  <c r="R93" i="14"/>
  <c r="N105" i="14"/>
  <c r="R88" i="13"/>
  <c r="N330" i="13"/>
  <c r="R285" i="15"/>
  <c r="N218" i="14"/>
  <c r="N228" i="14"/>
  <c r="N246" i="15"/>
  <c r="R86" i="15"/>
  <c r="N28" i="13"/>
  <c r="R184" i="14"/>
  <c r="R222" i="13"/>
  <c r="N340" i="13"/>
  <c r="R287" i="15"/>
  <c r="R123" i="4"/>
  <c r="R214" i="15"/>
  <c r="R23" i="15"/>
  <c r="N311" i="15"/>
  <c r="R290" i="14"/>
  <c r="R126" i="14"/>
  <c r="R98" i="14"/>
  <c r="N145" i="13"/>
  <c r="N267" i="15"/>
  <c r="N42" i="13"/>
  <c r="R275" i="13"/>
  <c r="R276" i="13"/>
  <c r="N102" i="15"/>
  <c r="N292" i="14"/>
  <c r="R47" i="15"/>
  <c r="N221" i="14"/>
  <c r="R112" i="4"/>
  <c r="R318" i="14"/>
  <c r="R124" i="14"/>
  <c r="R297" i="15"/>
  <c r="N301" i="14"/>
  <c r="R67" i="13"/>
  <c r="R290" i="15"/>
  <c r="R67" i="15"/>
  <c r="N261" i="14"/>
  <c r="N241" i="15"/>
  <c r="R236" i="15"/>
  <c r="R253" i="15"/>
  <c r="N56" i="4"/>
  <c r="R198" i="14"/>
  <c r="N340" i="14"/>
  <c r="R148" i="13"/>
  <c r="R119" i="13"/>
  <c r="R168" i="15"/>
  <c r="N63" i="15"/>
  <c r="N164" i="15"/>
  <c r="R311" i="14"/>
  <c r="N323" i="13"/>
  <c r="R160" i="13"/>
  <c r="N32" i="4"/>
  <c r="R76" i="14"/>
  <c r="N99" i="15"/>
  <c r="R139" i="14"/>
  <c r="N120" i="13"/>
  <c r="N119" i="14"/>
  <c r="N124" i="13"/>
  <c r="R237" i="13"/>
  <c r="R330" i="14"/>
  <c r="N177" i="15"/>
  <c r="N220" i="14"/>
  <c r="N89" i="13"/>
  <c r="N74" i="15"/>
  <c r="N322" i="14"/>
  <c r="R277" i="15"/>
  <c r="N37" i="15"/>
  <c r="R313" i="15"/>
  <c r="R282" i="13"/>
  <c r="N88" i="15"/>
  <c r="N214" i="14"/>
  <c r="N159" i="13"/>
  <c r="R154" i="15"/>
  <c r="R243" i="15"/>
  <c r="N128" i="14"/>
  <c r="R170" i="13"/>
  <c r="N109" i="14"/>
  <c r="N95" i="13"/>
  <c r="N176" i="15"/>
  <c r="R72" i="15"/>
  <c r="R157" i="15"/>
  <c r="R76" i="15"/>
  <c r="N180" i="13"/>
  <c r="R144" i="13"/>
  <c r="N245" i="15"/>
  <c r="N252" i="14"/>
  <c r="R283" i="14"/>
  <c r="N295" i="15"/>
  <c r="R276" i="15"/>
  <c r="R251" i="13"/>
  <c r="R199" i="14"/>
  <c r="N132" i="13"/>
  <c r="R150" i="15"/>
  <c r="N152" i="4"/>
  <c r="R218" i="13"/>
  <c r="N36" i="15"/>
  <c r="R259" i="15"/>
  <c r="N181" i="15"/>
  <c r="R288" i="14"/>
  <c r="R147" i="13"/>
  <c r="N77" i="15"/>
  <c r="N198" i="15"/>
  <c r="N187" i="14"/>
  <c r="N283" i="15"/>
  <c r="N24" i="15"/>
  <c r="R134" i="4"/>
  <c r="N315" i="15"/>
  <c r="N273" i="14"/>
  <c r="R68" i="14"/>
  <c r="N238" i="14"/>
  <c r="R149" i="14"/>
  <c r="R96" i="15"/>
  <c r="N253" i="14"/>
  <c r="N24" i="14"/>
  <c r="R302" i="13"/>
  <c r="R189" i="13"/>
  <c r="N33" i="13"/>
  <c r="N305" i="13"/>
  <c r="N40" i="15"/>
  <c r="R121" i="4"/>
  <c r="R115" i="14"/>
  <c r="N41" i="14"/>
  <c r="R137" i="15"/>
  <c r="N169" i="15"/>
  <c r="R317" i="14"/>
  <c r="N26" i="14"/>
  <c r="R308" i="14"/>
  <c r="R102" i="14"/>
  <c r="N54" i="13"/>
  <c r="N254" i="15"/>
  <c r="R124" i="15"/>
  <c r="R247" i="15"/>
  <c r="R222" i="15"/>
  <c r="R299" i="15"/>
  <c r="R70" i="15"/>
  <c r="N62" i="15"/>
  <c r="N112" i="13"/>
  <c r="N182" i="14"/>
  <c r="R244" i="13"/>
  <c r="R221" i="13"/>
  <c r="R140" i="13"/>
  <c r="N164" i="14"/>
  <c r="N60" i="4"/>
  <c r="R265" i="14"/>
  <c r="N116" i="14"/>
  <c r="R217" i="13"/>
  <c r="N104" i="13"/>
  <c r="R198" i="13"/>
  <c r="N298" i="15"/>
  <c r="R32" i="15"/>
  <c r="N70" i="14"/>
  <c r="R74" i="14"/>
  <c r="N269" i="14"/>
  <c r="N199" i="13"/>
  <c r="N224" i="15"/>
  <c r="R21" i="15"/>
  <c r="N163" i="15"/>
  <c r="R65" i="14"/>
  <c r="R215" i="14"/>
  <c r="R304" i="14"/>
  <c r="R94" i="13"/>
  <c r="N68" i="13"/>
  <c r="N237" i="15"/>
  <c r="N31" i="15"/>
  <c r="R223" i="15"/>
  <c r="N93" i="4"/>
  <c r="R100" i="14"/>
  <c r="N57" i="13"/>
  <c r="R249" i="13"/>
  <c r="N301" i="15"/>
  <c r="N193" i="15"/>
  <c r="R200" i="15"/>
  <c r="R85" i="15"/>
  <c r="N303" i="15"/>
  <c r="N191" i="15"/>
  <c r="N60" i="15"/>
  <c r="N288" i="15"/>
  <c r="R108" i="14"/>
  <c r="R186" i="14"/>
  <c r="R90" i="14"/>
  <c r="R81" i="14"/>
  <c r="R52" i="14"/>
  <c r="N103" i="13"/>
  <c r="N332" i="13"/>
  <c r="R230" i="13"/>
  <c r="R213" i="15"/>
  <c r="N112" i="14"/>
  <c r="N281" i="14"/>
  <c r="R132" i="15"/>
  <c r="N187" i="15"/>
  <c r="N160" i="15"/>
  <c r="N302" i="15"/>
  <c r="N131" i="13"/>
  <c r="N210" i="14"/>
  <c r="R83" i="13"/>
  <c r="N29" i="13"/>
  <c r="R205" i="13"/>
  <c r="R251" i="15"/>
  <c r="R235" i="15"/>
  <c r="N327" i="15"/>
  <c r="R39" i="15"/>
  <c r="R296" i="14"/>
  <c r="R263" i="15"/>
  <c r="R282" i="15"/>
  <c r="N44" i="15"/>
  <c r="R81" i="15"/>
  <c r="N42" i="15"/>
  <c r="N101" i="14"/>
  <c r="N285" i="13"/>
  <c r="N82" i="4"/>
  <c r="R61" i="13"/>
  <c r="R268" i="13"/>
  <c r="N33" i="15"/>
  <c r="N257" i="15"/>
  <c r="R281" i="15"/>
  <c r="R58" i="15"/>
  <c r="R258" i="15"/>
  <c r="N93" i="13"/>
  <c r="N101" i="13"/>
  <c r="R130" i="13"/>
  <c r="R326" i="13"/>
  <c r="N337" i="14"/>
  <c r="R300" i="14"/>
  <c r="R105" i="13"/>
  <c r="N328" i="13"/>
  <c r="N213" i="14"/>
  <c r="R339" i="13"/>
  <c r="N137" i="13"/>
  <c r="R239" i="15"/>
  <c r="N67" i="4"/>
  <c r="R29" i="4"/>
  <c r="N29" i="4"/>
  <c r="N143" i="14"/>
  <c r="R143" i="14"/>
  <c r="R278" i="14"/>
  <c r="N278" i="14"/>
  <c r="N134" i="13"/>
  <c r="R134" i="13"/>
  <c r="N107" i="4"/>
  <c r="R107" i="4"/>
  <c r="N187" i="19"/>
  <c r="R187" i="19"/>
  <c r="R261" i="19"/>
  <c r="N261" i="19"/>
  <c r="N157" i="19"/>
  <c r="R157" i="19"/>
  <c r="R223" i="19"/>
  <c r="N223" i="19"/>
  <c r="R293" i="19"/>
  <c r="N293" i="19"/>
  <c r="N22" i="4"/>
  <c r="R22" i="4"/>
  <c r="R50" i="4"/>
  <c r="N50" i="4"/>
  <c r="N62" i="4"/>
  <c r="R62" i="4"/>
  <c r="R30" i="4"/>
  <c r="N30" i="4"/>
  <c r="N142" i="14"/>
  <c r="R142" i="14"/>
  <c r="N148" i="14"/>
  <c r="R148" i="14"/>
  <c r="N256" i="14"/>
  <c r="R256" i="14"/>
  <c r="N159" i="14"/>
  <c r="R159" i="14"/>
  <c r="R254" i="14"/>
  <c r="N254" i="14"/>
  <c r="N50" i="14"/>
  <c r="R50" i="14"/>
  <c r="R318" i="13"/>
  <c r="N318" i="13"/>
  <c r="N336" i="13"/>
  <c r="R336" i="13"/>
  <c r="R309" i="13"/>
  <c r="N309" i="13"/>
  <c r="N136" i="13"/>
  <c r="R136" i="13"/>
  <c r="N294" i="13"/>
  <c r="R294" i="13"/>
  <c r="R124" i="4"/>
  <c r="N124" i="4"/>
  <c r="R277" i="14"/>
  <c r="N277" i="14"/>
  <c r="N80" i="14"/>
  <c r="R80" i="14"/>
  <c r="R320" i="14"/>
  <c r="N320" i="14"/>
  <c r="N194" i="14"/>
  <c r="R194" i="14"/>
  <c r="N192" i="14"/>
  <c r="R192" i="14"/>
  <c r="N128" i="13"/>
  <c r="R128" i="13"/>
  <c r="N177" i="13"/>
  <c r="R177" i="13"/>
  <c r="N247" i="13"/>
  <c r="R247" i="13"/>
  <c r="R22" i="13"/>
  <c r="N22" i="13"/>
  <c r="N84" i="4"/>
  <c r="R84" i="4"/>
  <c r="N91" i="4"/>
  <c r="R91" i="4"/>
  <c r="N150" i="4"/>
  <c r="R150" i="4"/>
  <c r="R71" i="4"/>
  <c r="N71" i="4"/>
  <c r="R143" i="4"/>
  <c r="N143" i="4"/>
  <c r="R110" i="4"/>
  <c r="N110" i="4"/>
  <c r="N328" i="19"/>
  <c r="R328" i="19"/>
  <c r="N217" i="19"/>
  <c r="R217" i="19"/>
  <c r="N119" i="19"/>
  <c r="R119" i="19"/>
  <c r="R281" i="19"/>
  <c r="N281" i="19"/>
  <c r="N64" i="19"/>
  <c r="R64" i="19"/>
  <c r="R316" i="19"/>
  <c r="N316" i="19"/>
  <c r="R148" i="19"/>
  <c r="N148" i="19"/>
  <c r="R239" i="19"/>
  <c r="N239" i="19"/>
  <c r="R57" i="19"/>
  <c r="N57" i="19"/>
  <c r="N252" i="19"/>
  <c r="R252" i="19"/>
  <c r="R305" i="19"/>
  <c r="N305" i="19"/>
  <c r="N42" i="19"/>
  <c r="R42" i="19"/>
  <c r="R237" i="19"/>
  <c r="N237" i="19"/>
  <c r="N101" i="19"/>
  <c r="R101" i="19"/>
  <c r="R156" i="19"/>
  <c r="N156" i="19"/>
  <c r="N279" i="19"/>
  <c r="R279" i="19"/>
  <c r="R301" i="19"/>
  <c r="N301" i="19"/>
  <c r="R317" i="19"/>
  <c r="N317" i="19"/>
  <c r="R82" i="19"/>
  <c r="N82" i="19"/>
  <c r="N267" i="19"/>
  <c r="R267" i="19"/>
  <c r="R214" i="19"/>
  <c r="N214" i="19"/>
  <c r="R27" i="19"/>
  <c r="N27" i="19"/>
  <c r="N295" i="19"/>
  <c r="R295" i="19"/>
  <c r="N71" i="19"/>
  <c r="R71" i="19"/>
  <c r="R84" i="19"/>
  <c r="N84" i="19"/>
  <c r="N183" i="19"/>
  <c r="R183" i="19"/>
  <c r="N109" i="19"/>
  <c r="R109" i="19"/>
  <c r="N126" i="19"/>
  <c r="R126" i="19"/>
  <c r="N201" i="19"/>
  <c r="R201" i="19"/>
  <c r="R108" i="19"/>
  <c r="N108" i="19"/>
  <c r="N311" i="19"/>
  <c r="R311" i="19"/>
  <c r="N212" i="19"/>
  <c r="R212" i="19"/>
  <c r="N86" i="19"/>
  <c r="R86" i="19"/>
  <c r="N181" i="19"/>
  <c r="R181" i="19"/>
  <c r="N33" i="19"/>
  <c r="R33" i="19"/>
  <c r="R189" i="19"/>
  <c r="N189" i="19"/>
  <c r="N195" i="19"/>
  <c r="R195" i="19"/>
  <c r="R96" i="19"/>
  <c r="N96" i="19"/>
  <c r="R227" i="19"/>
  <c r="N227" i="19"/>
  <c r="R203" i="19"/>
  <c r="N203" i="19"/>
  <c r="N137" i="14"/>
  <c r="R137" i="14"/>
  <c r="R245" i="14"/>
  <c r="N245" i="14"/>
  <c r="N286" i="14"/>
  <c r="R286" i="14"/>
  <c r="R211" i="14"/>
  <c r="N211" i="14"/>
  <c r="N104" i="14"/>
  <c r="R104" i="14"/>
  <c r="N31" i="13"/>
  <c r="R31" i="13"/>
  <c r="N149" i="13"/>
  <c r="R149" i="13"/>
  <c r="R152" i="13"/>
  <c r="N152" i="13"/>
  <c r="R229" i="13"/>
  <c r="N229" i="13"/>
  <c r="R321" i="13"/>
  <c r="N321" i="13"/>
  <c r="R201" i="13"/>
  <c r="N201" i="13"/>
  <c r="R259" i="14"/>
  <c r="N259" i="14"/>
  <c r="R150" i="13"/>
  <c r="N150" i="13"/>
  <c r="N122" i="4"/>
  <c r="R122" i="4"/>
  <c r="N85" i="13"/>
  <c r="R85" i="13"/>
  <c r="R69" i="4"/>
  <c r="N69" i="4"/>
  <c r="N73" i="19"/>
  <c r="R73" i="19"/>
  <c r="R235" i="19"/>
  <c r="N235" i="19"/>
  <c r="R247" i="19"/>
  <c r="N247" i="19"/>
  <c r="R25" i="19"/>
  <c r="N25" i="19"/>
  <c r="N342" i="19"/>
  <c r="R342" i="19"/>
  <c r="R325" i="19"/>
  <c r="N325" i="19"/>
  <c r="R177" i="19"/>
  <c r="N177" i="19"/>
  <c r="R107" i="19"/>
  <c r="N107" i="19"/>
  <c r="R338" i="19"/>
  <c r="N338" i="19"/>
  <c r="R209" i="14"/>
  <c r="N209" i="14"/>
  <c r="N27" i="14"/>
  <c r="R27" i="14"/>
  <c r="N298" i="13"/>
  <c r="R298" i="13"/>
  <c r="N311" i="13"/>
  <c r="R311" i="13"/>
  <c r="R142" i="4"/>
  <c r="N142" i="4"/>
  <c r="N57" i="4"/>
  <c r="R57" i="4"/>
  <c r="R131" i="4"/>
  <c r="N131" i="4"/>
  <c r="N38" i="4"/>
  <c r="R38" i="4"/>
  <c r="R65" i="4"/>
  <c r="N65" i="4"/>
  <c r="R96" i="4"/>
  <c r="N96" i="4"/>
  <c r="N177" i="14"/>
  <c r="R177" i="14"/>
  <c r="R73" i="14"/>
  <c r="N73" i="14"/>
  <c r="N56" i="14"/>
  <c r="R56" i="14"/>
  <c r="R289" i="14"/>
  <c r="N289" i="14"/>
  <c r="R180" i="14"/>
  <c r="N180" i="14"/>
  <c r="N242" i="14"/>
  <c r="R242" i="14"/>
  <c r="R317" i="13"/>
  <c r="N317" i="13"/>
  <c r="N211" i="13"/>
  <c r="R211" i="13"/>
  <c r="R184" i="13"/>
  <c r="N184" i="13"/>
  <c r="R253" i="13"/>
  <c r="N253" i="13"/>
  <c r="N24" i="13"/>
  <c r="R24" i="13"/>
  <c r="R45" i="4"/>
  <c r="N45" i="4"/>
  <c r="R120" i="4"/>
  <c r="N120" i="4"/>
  <c r="R103" i="4"/>
  <c r="N103" i="4"/>
  <c r="R205" i="14"/>
  <c r="N205" i="14"/>
  <c r="N236" i="14"/>
  <c r="R236" i="14"/>
  <c r="N275" i="14"/>
  <c r="R275" i="14"/>
  <c r="R55" i="13"/>
  <c r="N55" i="13"/>
  <c r="R306" i="13"/>
  <c r="N306" i="13"/>
  <c r="R49" i="13"/>
  <c r="N49" i="13"/>
  <c r="R76" i="13"/>
  <c r="N76" i="13"/>
  <c r="R98" i="13"/>
  <c r="N98" i="13"/>
  <c r="R47" i="4"/>
  <c r="N47" i="4"/>
  <c r="R72" i="4"/>
  <c r="N72" i="4"/>
  <c r="R196" i="14"/>
  <c r="N196" i="14"/>
  <c r="N52" i="4"/>
  <c r="R52" i="4"/>
  <c r="N40" i="4"/>
  <c r="R40" i="4"/>
  <c r="R117" i="4"/>
  <c r="N117" i="4"/>
  <c r="N59" i="19"/>
  <c r="R59" i="19"/>
  <c r="N179" i="19"/>
  <c r="R179" i="19"/>
  <c r="R283" i="19"/>
  <c r="N283" i="19"/>
  <c r="R83" i="19"/>
  <c r="N83" i="19"/>
  <c r="R123" i="19"/>
  <c r="N123" i="19"/>
  <c r="N240" i="19"/>
  <c r="R240" i="19"/>
  <c r="R102" i="19"/>
  <c r="N102" i="19"/>
  <c r="N337" i="19"/>
  <c r="R337" i="19"/>
  <c r="N309" i="19"/>
  <c r="R309" i="19"/>
  <c r="N199" i="19"/>
  <c r="R199" i="19"/>
  <c r="R209" i="19"/>
  <c r="N209" i="19"/>
  <c r="R93" i="19"/>
  <c r="N93" i="19"/>
  <c r="R72" i="19"/>
  <c r="N72" i="19"/>
  <c r="N219" i="19"/>
  <c r="R219" i="19"/>
  <c r="N213" i="19"/>
  <c r="R213" i="19"/>
  <c r="N249" i="19"/>
  <c r="R249" i="19"/>
  <c r="R242" i="19"/>
  <c r="N242" i="19"/>
  <c r="N285" i="19"/>
  <c r="R285" i="19"/>
  <c r="R236" i="19"/>
  <c r="N236" i="19"/>
  <c r="N296" i="19"/>
  <c r="R296" i="19"/>
  <c r="N122" i="19"/>
  <c r="R122" i="19"/>
  <c r="R95" i="19"/>
  <c r="N95" i="19"/>
  <c r="N298" i="19"/>
  <c r="R298" i="19"/>
  <c r="R154" i="19"/>
  <c r="N154" i="19"/>
  <c r="R185" i="19"/>
  <c r="N185" i="19"/>
  <c r="N194" i="19"/>
  <c r="R194" i="19"/>
  <c r="R163" i="19"/>
  <c r="N163" i="19"/>
  <c r="N69" i="19"/>
  <c r="R69" i="19"/>
  <c r="R289" i="19"/>
  <c r="N289" i="19"/>
  <c r="N152" i="19"/>
  <c r="R152" i="19"/>
  <c r="R323" i="19"/>
  <c r="N323" i="19"/>
  <c r="R297" i="19"/>
  <c r="N297" i="19"/>
  <c r="R92" i="19"/>
  <c r="N92" i="19"/>
  <c r="R125" i="19"/>
  <c r="N125" i="19"/>
  <c r="N226" i="19"/>
  <c r="R226" i="19"/>
  <c r="N124" i="19"/>
  <c r="R124" i="19"/>
  <c r="N248" i="19"/>
  <c r="R248" i="19"/>
  <c r="R142" i="19"/>
  <c r="N142" i="19"/>
  <c r="N314" i="14"/>
  <c r="R314" i="14"/>
  <c r="R316" i="14"/>
  <c r="N316" i="14"/>
  <c r="N298" i="14"/>
  <c r="R298" i="14"/>
  <c r="R297" i="14"/>
  <c r="N297" i="14"/>
  <c r="R342" i="14"/>
  <c r="N342" i="14"/>
  <c r="N215" i="13"/>
  <c r="R215" i="13"/>
  <c r="N334" i="13"/>
  <c r="R334" i="13"/>
  <c r="R248" i="13"/>
  <c r="N248" i="13"/>
  <c r="N331" i="13"/>
  <c r="R331" i="13"/>
  <c r="R40" i="13"/>
  <c r="N40" i="13"/>
  <c r="N272" i="13"/>
  <c r="R272" i="13"/>
  <c r="N89" i="4"/>
  <c r="R89" i="4"/>
  <c r="R115" i="13"/>
  <c r="N115" i="13"/>
  <c r="R49" i="4"/>
  <c r="N49" i="4"/>
  <c r="R109" i="13"/>
  <c r="N109" i="13"/>
  <c r="N25" i="4"/>
  <c r="R25" i="4"/>
  <c r="R73" i="4"/>
  <c r="N73" i="4"/>
  <c r="N178" i="19"/>
  <c r="R178" i="19"/>
  <c r="N192" i="19"/>
  <c r="R192" i="19"/>
  <c r="N98" i="19"/>
  <c r="R98" i="19"/>
  <c r="R210" i="19"/>
  <c r="N210" i="19"/>
  <c r="R67" i="19"/>
  <c r="N67" i="19"/>
  <c r="N186" i="19"/>
  <c r="R186" i="19"/>
  <c r="R43" i="14"/>
  <c r="N43" i="14"/>
  <c r="N30" i="14"/>
  <c r="R30" i="14"/>
  <c r="N278" i="13"/>
  <c r="R278" i="13"/>
  <c r="N341" i="13"/>
  <c r="R341" i="13"/>
  <c r="R146" i="13"/>
  <c r="N146" i="13"/>
  <c r="N139" i="4"/>
  <c r="R139" i="4"/>
  <c r="R39" i="4"/>
  <c r="N39" i="4"/>
  <c r="N119" i="4"/>
  <c r="R119" i="4"/>
  <c r="N55" i="4"/>
  <c r="R55" i="4"/>
  <c r="R113" i="4"/>
  <c r="N113" i="4"/>
  <c r="N74" i="4"/>
  <c r="R74" i="4"/>
  <c r="N241" i="14"/>
  <c r="R241" i="14"/>
  <c r="N291" i="14"/>
  <c r="R291" i="14"/>
  <c r="N244" i="14"/>
  <c r="R244" i="14"/>
  <c r="R160" i="14"/>
  <c r="N160" i="14"/>
  <c r="N224" i="14"/>
  <c r="R224" i="14"/>
  <c r="R142" i="13"/>
  <c r="N142" i="13"/>
  <c r="R194" i="13"/>
  <c r="N194" i="13"/>
  <c r="N310" i="13"/>
  <c r="R310" i="13"/>
  <c r="N77" i="13"/>
  <c r="R77" i="13"/>
  <c r="R325" i="13"/>
  <c r="N325" i="13"/>
  <c r="N259" i="13"/>
  <c r="R259" i="13"/>
  <c r="N86" i="4"/>
  <c r="R86" i="4"/>
  <c r="R99" i="4"/>
  <c r="N99" i="4"/>
  <c r="N80" i="4"/>
  <c r="R80" i="4"/>
  <c r="N299" i="14"/>
  <c r="R299" i="14"/>
  <c r="N191" i="14"/>
  <c r="R191" i="14"/>
  <c r="R150" i="14"/>
  <c r="N150" i="14"/>
  <c r="R302" i="14"/>
  <c r="N302" i="14"/>
  <c r="R155" i="13"/>
  <c r="N155" i="13"/>
  <c r="N225" i="13"/>
  <c r="R225" i="13"/>
  <c r="R226" i="13"/>
  <c r="N226" i="13"/>
  <c r="N162" i="13"/>
  <c r="R162" i="13"/>
  <c r="R70" i="13"/>
  <c r="N70" i="13"/>
  <c r="N53" i="4"/>
  <c r="R53" i="4"/>
  <c r="R132" i="4"/>
  <c r="N132" i="4"/>
  <c r="N338" i="14"/>
  <c r="R338" i="14"/>
  <c r="R145" i="4"/>
  <c r="N145" i="4"/>
  <c r="N88" i="4"/>
  <c r="R88" i="4"/>
  <c r="R173" i="19"/>
  <c r="N173" i="19"/>
  <c r="R80" i="19"/>
  <c r="N80" i="19"/>
  <c r="R145" i="19"/>
  <c r="N145" i="19"/>
  <c r="N137" i="19"/>
  <c r="R137" i="19"/>
  <c r="R21" i="19"/>
  <c r="N21" i="19"/>
  <c r="N160" i="19"/>
  <c r="R160" i="19"/>
  <c r="R221" i="19"/>
  <c r="N221" i="19"/>
  <c r="N277" i="19"/>
  <c r="R277" i="19"/>
  <c r="N290" i="19"/>
  <c r="R290" i="19"/>
  <c r="N23" i="19"/>
  <c r="R23" i="19"/>
  <c r="N282" i="19"/>
  <c r="R282" i="19"/>
  <c r="N75" i="19"/>
  <c r="R75" i="19"/>
  <c r="R146" i="19"/>
  <c r="N146" i="19"/>
  <c r="R324" i="19"/>
  <c r="N324" i="19"/>
  <c r="N60" i="19"/>
  <c r="R60" i="19"/>
  <c r="R162" i="19"/>
  <c r="N162" i="19"/>
  <c r="R89" i="19"/>
  <c r="N89" i="19"/>
  <c r="R24" i="19"/>
  <c r="N24" i="19"/>
  <c r="R258" i="19"/>
  <c r="N258" i="19"/>
  <c r="R205" i="19"/>
  <c r="N205" i="19"/>
  <c r="N244" i="19"/>
  <c r="R244" i="19"/>
  <c r="N61" i="19"/>
  <c r="R61" i="19"/>
  <c r="N153" i="19"/>
  <c r="R153" i="19"/>
  <c r="N66" i="19"/>
  <c r="R66" i="19"/>
  <c r="R170" i="19"/>
  <c r="N170" i="19"/>
  <c r="N50" i="19"/>
  <c r="R50" i="19"/>
  <c r="R230" i="19"/>
  <c r="N230" i="19"/>
  <c r="N190" i="19"/>
  <c r="R190" i="19"/>
  <c r="N41" i="19"/>
  <c r="R41" i="19"/>
  <c r="N158" i="19"/>
  <c r="R158" i="19"/>
  <c r="N320" i="19"/>
  <c r="R320" i="19"/>
  <c r="N100" i="19"/>
  <c r="R100" i="19"/>
  <c r="N315" i="19"/>
  <c r="R315" i="19"/>
  <c r="R294" i="19"/>
  <c r="N294" i="19"/>
  <c r="R339" i="19"/>
  <c r="N339" i="19"/>
  <c r="R26" i="19"/>
  <c r="N26" i="19"/>
  <c r="R87" i="19"/>
  <c r="N87" i="19"/>
  <c r="N34" i="19"/>
  <c r="R34" i="19"/>
  <c r="N97" i="19"/>
  <c r="R97" i="19"/>
  <c r="N230" i="14"/>
  <c r="R230" i="14"/>
  <c r="R51" i="14"/>
  <c r="N51" i="14"/>
  <c r="N157" i="14"/>
  <c r="R157" i="14"/>
  <c r="N158" i="14"/>
  <c r="R158" i="14"/>
  <c r="R271" i="13"/>
  <c r="N271" i="13"/>
  <c r="R246" i="13"/>
  <c r="N246" i="13"/>
  <c r="N79" i="13"/>
  <c r="R79" i="13"/>
  <c r="N53" i="13"/>
  <c r="R53" i="13"/>
  <c r="N76" i="4"/>
  <c r="R76" i="4"/>
  <c r="R111" i="13"/>
  <c r="N111" i="13"/>
  <c r="R225" i="14"/>
  <c r="N225" i="14"/>
  <c r="R131" i="19"/>
  <c r="N131" i="19"/>
  <c r="N321" i="19"/>
  <c r="R321" i="19"/>
  <c r="R29" i="19"/>
  <c r="N29" i="19"/>
  <c r="R176" i="19"/>
  <c r="N176" i="19"/>
  <c r="R299" i="19"/>
  <c r="N299" i="19"/>
  <c r="R224" i="19"/>
  <c r="N224" i="19"/>
  <c r="N116" i="4"/>
  <c r="R116" i="4"/>
  <c r="N128" i="4"/>
  <c r="R128" i="4"/>
  <c r="R51" i="4"/>
  <c r="N51" i="4"/>
  <c r="N63" i="4"/>
  <c r="R63" i="4"/>
  <c r="R136" i="4"/>
  <c r="N136" i="4"/>
  <c r="N154" i="14"/>
  <c r="R154" i="14"/>
  <c r="N202" i="14"/>
  <c r="R202" i="14"/>
  <c r="N174" i="14"/>
  <c r="R174" i="14"/>
  <c r="R136" i="14"/>
  <c r="N136" i="14"/>
  <c r="R69" i="14"/>
  <c r="N69" i="14"/>
  <c r="N51" i="13"/>
  <c r="R51" i="13"/>
  <c r="R192" i="13"/>
  <c r="N192" i="13"/>
  <c r="N126" i="13"/>
  <c r="R126" i="13"/>
  <c r="N110" i="13"/>
  <c r="R110" i="13"/>
  <c r="N337" i="13"/>
  <c r="R337" i="13"/>
  <c r="R133" i="13"/>
  <c r="N133" i="13"/>
  <c r="R130" i="4"/>
  <c r="N130" i="4"/>
  <c r="R118" i="4"/>
  <c r="N118" i="4"/>
  <c r="R37" i="14"/>
  <c r="N37" i="14"/>
  <c r="R39" i="14"/>
  <c r="N39" i="14"/>
  <c r="R163" i="14"/>
  <c r="N163" i="14"/>
  <c r="N58" i="14"/>
  <c r="R58" i="14"/>
  <c r="N316" i="13"/>
  <c r="R316" i="13"/>
  <c r="N161" i="13"/>
  <c r="R161" i="13"/>
  <c r="R296" i="13"/>
  <c r="N296" i="13"/>
  <c r="N181" i="13"/>
  <c r="R181" i="13"/>
  <c r="R208" i="13"/>
  <c r="N208" i="13"/>
  <c r="N155" i="4"/>
  <c r="R155" i="4"/>
  <c r="R70" i="4"/>
  <c r="N70" i="4"/>
  <c r="R92" i="14"/>
  <c r="N92" i="14"/>
  <c r="N41" i="4"/>
  <c r="R41" i="4"/>
  <c r="N54" i="4"/>
  <c r="R54" i="4"/>
  <c r="R58" i="19"/>
  <c r="N58" i="19"/>
  <c r="N225" i="19"/>
  <c r="R225" i="19"/>
  <c r="R222" i="19"/>
  <c r="N222" i="19"/>
  <c r="R169" i="19"/>
  <c r="N169" i="19"/>
  <c r="N255" i="19"/>
  <c r="R255" i="19"/>
  <c r="R151" i="19"/>
  <c r="N151" i="19"/>
  <c r="N91" i="19"/>
  <c r="R91" i="19"/>
  <c r="R155" i="19"/>
  <c r="N155" i="19"/>
  <c r="R272" i="19"/>
  <c r="N272" i="19"/>
  <c r="R47" i="19"/>
  <c r="N47" i="19"/>
  <c r="R132" i="19"/>
  <c r="N132" i="19"/>
  <c r="N172" i="19"/>
  <c r="R172" i="19"/>
  <c r="N175" i="19"/>
  <c r="R175" i="19"/>
  <c r="R113" i="19"/>
  <c r="N113" i="19"/>
  <c r="N318" i="19"/>
  <c r="R318" i="19"/>
  <c r="R262" i="19"/>
  <c r="N262" i="19"/>
  <c r="R206" i="19"/>
  <c r="N206" i="19"/>
  <c r="R202" i="19"/>
  <c r="N202" i="19"/>
  <c r="R278" i="19"/>
  <c r="N278" i="19"/>
  <c r="R336" i="19"/>
  <c r="N336" i="19"/>
  <c r="N70" i="19"/>
  <c r="R70" i="19"/>
  <c r="N43" i="19"/>
  <c r="R43" i="19"/>
  <c r="R45" i="19"/>
  <c r="N45" i="19"/>
  <c r="R270" i="19"/>
  <c r="N270" i="19"/>
  <c r="R243" i="19"/>
  <c r="N243" i="19"/>
  <c r="R143" i="19"/>
  <c r="N143" i="19"/>
  <c r="R288" i="19"/>
  <c r="N288" i="19"/>
  <c r="N308" i="19"/>
  <c r="R308" i="19"/>
  <c r="N105" i="19"/>
  <c r="R105" i="19"/>
  <c r="R266" i="19"/>
  <c r="N266" i="19"/>
  <c r="R284" i="19"/>
  <c r="N284" i="19"/>
  <c r="R215" i="19"/>
  <c r="N215" i="19"/>
  <c r="R128" i="19"/>
  <c r="N128" i="19"/>
  <c r="N76" i="19"/>
  <c r="R76" i="19"/>
  <c r="N326" i="19"/>
  <c r="R326" i="19"/>
  <c r="N46" i="19"/>
  <c r="R46" i="19"/>
  <c r="N251" i="19"/>
  <c r="R251" i="19"/>
  <c r="R200" i="19"/>
  <c r="N200" i="19"/>
  <c r="N150" i="19"/>
  <c r="R150" i="19"/>
  <c r="N312" i="19"/>
  <c r="R312" i="19"/>
  <c r="N171" i="14"/>
  <c r="R171" i="14"/>
  <c r="N280" i="14"/>
  <c r="R280" i="14"/>
  <c r="R44" i="14"/>
  <c r="N44" i="14"/>
  <c r="R222" i="14"/>
  <c r="N222" i="14"/>
  <c r="N228" i="13"/>
  <c r="R228" i="13"/>
  <c r="N241" i="13"/>
  <c r="R241" i="13"/>
  <c r="R156" i="13"/>
  <c r="N156" i="13"/>
  <c r="R224" i="13"/>
  <c r="N224" i="13"/>
  <c r="N47" i="13"/>
  <c r="R47" i="13"/>
  <c r="R129" i="4"/>
  <c r="N129" i="4"/>
  <c r="N31" i="4"/>
  <c r="R31" i="4"/>
  <c r="N36" i="4"/>
  <c r="R36" i="4"/>
  <c r="N46" i="4"/>
  <c r="R46" i="4"/>
  <c r="N24" i="4"/>
  <c r="R24" i="4"/>
  <c r="N90" i="4"/>
  <c r="R90" i="4"/>
  <c r="R105" i="4"/>
  <c r="N105" i="4"/>
  <c r="R231" i="14"/>
  <c r="N231" i="14"/>
  <c r="R66" i="14"/>
  <c r="N66" i="14"/>
  <c r="N34" i="14"/>
  <c r="R34" i="14"/>
  <c r="N312" i="14"/>
  <c r="R312" i="14"/>
  <c r="N48" i="13"/>
  <c r="R48" i="13"/>
  <c r="R292" i="13"/>
  <c r="N292" i="13"/>
  <c r="R173" i="13"/>
  <c r="N173" i="13"/>
  <c r="N206" i="13"/>
  <c r="R206" i="13"/>
  <c r="N289" i="13"/>
  <c r="R289" i="13"/>
  <c r="R284" i="13"/>
  <c r="N284" i="13"/>
  <c r="N42" i="4"/>
  <c r="R42" i="4"/>
  <c r="R135" i="4"/>
  <c r="N135" i="4"/>
  <c r="N331" i="14"/>
  <c r="R331" i="14"/>
  <c r="N144" i="14"/>
  <c r="R144" i="14"/>
  <c r="N87" i="14"/>
  <c r="R87" i="14"/>
  <c r="N33" i="14"/>
  <c r="R33" i="14"/>
  <c r="N283" i="13"/>
  <c r="R283" i="13"/>
  <c r="R195" i="13"/>
  <c r="N195" i="13"/>
  <c r="R252" i="13"/>
  <c r="N252" i="13"/>
  <c r="R303" i="13"/>
  <c r="N303" i="13"/>
  <c r="R65" i="13"/>
  <c r="N65" i="13"/>
  <c r="R64" i="4"/>
  <c r="N64" i="4"/>
  <c r="N154" i="4"/>
  <c r="R154" i="4"/>
  <c r="N55" i="14"/>
  <c r="R55" i="14"/>
  <c r="N143" i="13"/>
  <c r="R143" i="13"/>
  <c r="N81" i="4"/>
  <c r="R81" i="4"/>
  <c r="R141" i="4"/>
  <c r="N141" i="4"/>
  <c r="R49" i="19"/>
  <c r="N49" i="19"/>
  <c r="N36" i="19"/>
  <c r="R36" i="19"/>
  <c r="R332" i="19"/>
  <c r="N332" i="19"/>
  <c r="R48" i="19"/>
  <c r="N48" i="19"/>
  <c r="R38" i="19"/>
  <c r="N38" i="19"/>
  <c r="R335" i="19"/>
  <c r="N335" i="19"/>
  <c r="R330" i="19"/>
  <c r="N330" i="19"/>
  <c r="N141" i="19"/>
  <c r="R141" i="19"/>
  <c r="N140" i="19"/>
  <c r="R140" i="19"/>
  <c r="R198" i="19"/>
  <c r="N198" i="19"/>
  <c r="N263" i="19"/>
  <c r="R263" i="19"/>
  <c r="R265" i="19"/>
  <c r="N265" i="19"/>
  <c r="R118" i="19"/>
  <c r="N118" i="19"/>
  <c r="R114" i="19"/>
  <c r="N114" i="19"/>
  <c r="N103" i="19"/>
  <c r="R103" i="19"/>
  <c r="R238" i="19"/>
  <c r="N238" i="19"/>
  <c r="N191" i="19"/>
  <c r="R191" i="19"/>
  <c r="N134" i="19"/>
  <c r="R134" i="19"/>
  <c r="R63" i="19"/>
  <c r="N63" i="19"/>
  <c r="N22" i="19"/>
  <c r="R22" i="19"/>
  <c r="R54" i="19"/>
  <c r="N54" i="19"/>
  <c r="N280" i="19"/>
  <c r="R280" i="19"/>
  <c r="R228" i="19"/>
  <c r="N228" i="19"/>
  <c r="R327" i="19"/>
  <c r="N327" i="19"/>
  <c r="N51" i="19"/>
  <c r="R51" i="19"/>
  <c r="N216" i="19"/>
  <c r="R216" i="19"/>
  <c r="R260" i="19"/>
  <c r="N260" i="19"/>
  <c r="R313" i="19"/>
  <c r="N313" i="19"/>
  <c r="N56" i="19"/>
  <c r="R56" i="19"/>
  <c r="N304" i="19"/>
  <c r="R304" i="19"/>
  <c r="R139" i="19"/>
  <c r="N139" i="19"/>
  <c r="N188" i="19"/>
  <c r="R188" i="19"/>
  <c r="R40" i="19"/>
  <c r="N40" i="19"/>
  <c r="R331" i="19"/>
  <c r="N331" i="19"/>
  <c r="N129" i="19"/>
  <c r="R129" i="19"/>
  <c r="N78" i="19"/>
  <c r="R78" i="19"/>
  <c r="N94" i="19"/>
  <c r="R94" i="19"/>
  <c r="N256" i="19"/>
  <c r="R256" i="19"/>
  <c r="N31" i="19"/>
  <c r="R31" i="19"/>
  <c r="R264" i="19"/>
  <c r="N264" i="19"/>
  <c r="R340" i="19"/>
  <c r="N340" i="19"/>
  <c r="R62" i="14"/>
  <c r="N62" i="14"/>
  <c r="R135" i="14"/>
  <c r="N135" i="14"/>
  <c r="R270" i="14"/>
  <c r="N270" i="14"/>
  <c r="N97" i="13"/>
  <c r="R97" i="13"/>
  <c r="R293" i="13"/>
  <c r="N293" i="13"/>
  <c r="R92" i="13"/>
  <c r="N92" i="13"/>
  <c r="N174" i="13"/>
  <c r="R174" i="13"/>
  <c r="N148" i="4"/>
  <c r="R148" i="4"/>
  <c r="N181" i="14"/>
  <c r="R181" i="14"/>
  <c r="N34" i="13"/>
  <c r="R34" i="13"/>
  <c r="N28" i="14"/>
  <c r="R28" i="14"/>
  <c r="N164" i="13"/>
  <c r="R164" i="13"/>
  <c r="N168" i="19"/>
  <c r="R168" i="19"/>
  <c r="N234" i="19"/>
  <c r="R234" i="19"/>
  <c r="R196" i="19"/>
  <c r="N196" i="19"/>
  <c r="N287" i="19"/>
  <c r="R287" i="19"/>
  <c r="N259" i="19"/>
  <c r="R259" i="19"/>
  <c r="N182" i="19"/>
  <c r="R182" i="19"/>
  <c r="R204" i="19"/>
  <c r="N204" i="19"/>
  <c r="N90" i="19"/>
  <c r="R90" i="19"/>
  <c r="R291" i="19"/>
  <c r="N291" i="19"/>
  <c r="N326" i="14"/>
  <c r="R326" i="14"/>
  <c r="N137" i="4"/>
  <c r="R137" i="4"/>
  <c r="N27" i="4"/>
  <c r="R27" i="4"/>
  <c r="N44" i="4"/>
  <c r="R44" i="4"/>
  <c r="N144" i="4"/>
  <c r="R144" i="4"/>
  <c r="N156" i="4"/>
  <c r="R156" i="4"/>
  <c r="R147" i="4"/>
  <c r="N147" i="4"/>
  <c r="R127" i="4"/>
  <c r="N127" i="4"/>
  <c r="R268" i="14"/>
  <c r="N268" i="14"/>
  <c r="N61" i="14"/>
  <c r="R61" i="14"/>
  <c r="N294" i="14"/>
  <c r="R294" i="14"/>
  <c r="N179" i="14"/>
  <c r="R179" i="14"/>
  <c r="N282" i="14"/>
  <c r="R282" i="14"/>
  <c r="R64" i="13"/>
  <c r="N64" i="13"/>
  <c r="N36" i="13"/>
  <c r="R36" i="13"/>
  <c r="N82" i="13"/>
  <c r="R82" i="13"/>
  <c r="R216" i="13"/>
  <c r="N216" i="13"/>
  <c r="R92" i="4"/>
  <c r="N92" i="4"/>
  <c r="R106" i="4"/>
  <c r="N106" i="4"/>
  <c r="R267" i="14"/>
  <c r="N267" i="14"/>
  <c r="R321" i="14"/>
  <c r="N321" i="14"/>
  <c r="N176" i="14"/>
  <c r="R176" i="14"/>
  <c r="R114" i="14"/>
  <c r="N114" i="14"/>
  <c r="N22" i="14"/>
  <c r="R22" i="14"/>
  <c r="R21" i="13"/>
  <c r="N21" i="13"/>
  <c r="R178" i="13"/>
  <c r="N178" i="13"/>
  <c r="N193" i="13"/>
  <c r="R193" i="13"/>
  <c r="R154" i="13"/>
  <c r="N154" i="13"/>
  <c r="R261" i="13"/>
  <c r="N261" i="13"/>
  <c r="N135" i="13"/>
  <c r="R135" i="13"/>
  <c r="R100" i="4"/>
  <c r="N100" i="4"/>
  <c r="N61" i="4"/>
  <c r="R61" i="4"/>
  <c r="R115" i="4"/>
  <c r="N115" i="4"/>
  <c r="R195" i="14"/>
  <c r="N195" i="14"/>
  <c r="N97" i="4"/>
  <c r="R97" i="4"/>
  <c r="N59" i="4"/>
  <c r="R59" i="4"/>
  <c r="N109" i="4"/>
  <c r="R109" i="4"/>
  <c r="N140" i="4"/>
  <c r="R140" i="4"/>
  <c r="N126" i="4"/>
  <c r="R126" i="4"/>
  <c r="N52" i="19"/>
  <c r="R52" i="19"/>
  <c r="N115" i="19"/>
  <c r="R115" i="19"/>
  <c r="N286" i="19"/>
  <c r="R286" i="19"/>
  <c r="R133" i="19"/>
  <c r="N133" i="19"/>
  <c r="N254" i="19"/>
  <c r="R254" i="19"/>
  <c r="N28" i="19"/>
  <c r="R28" i="19"/>
  <c r="R171" i="19"/>
  <c r="N171" i="19"/>
  <c r="N208" i="19"/>
  <c r="R208" i="19"/>
  <c r="N130" i="19"/>
  <c r="R130" i="19"/>
  <c r="N269" i="19"/>
  <c r="R269" i="19"/>
  <c r="N136" i="19"/>
  <c r="R136" i="19"/>
  <c r="R197" i="19"/>
  <c r="N197" i="19"/>
  <c r="R164" i="19"/>
  <c r="N164" i="19"/>
  <c r="R292" i="19"/>
  <c r="N292" i="19"/>
  <c r="N104" i="19"/>
  <c r="R104" i="19"/>
  <c r="R229" i="19"/>
  <c r="N229" i="19"/>
  <c r="R307" i="19"/>
  <c r="N307" i="19"/>
  <c r="R77" i="19"/>
  <c r="N77" i="19"/>
  <c r="R53" i="19"/>
  <c r="N53" i="19"/>
  <c r="R233" i="19"/>
  <c r="N233" i="19"/>
  <c r="N55" i="19"/>
  <c r="R55" i="19"/>
  <c r="N300" i="19"/>
  <c r="R300" i="19"/>
  <c r="N37" i="19"/>
  <c r="R37" i="19"/>
  <c r="N273" i="19"/>
  <c r="R273" i="19"/>
  <c r="N241" i="19"/>
  <c r="R241" i="19"/>
  <c r="N314" i="19"/>
  <c r="R314" i="19"/>
  <c r="R218" i="19"/>
  <c r="N218" i="19"/>
  <c r="N81" i="19"/>
  <c r="R81" i="19"/>
  <c r="R127" i="19"/>
  <c r="N127" i="19"/>
  <c r="R138" i="19"/>
  <c r="N138" i="19"/>
  <c r="R184" i="19"/>
  <c r="N184" i="19"/>
  <c r="R117" i="19"/>
  <c r="N117" i="19"/>
  <c r="R65" i="19"/>
  <c r="N65" i="19"/>
  <c r="N135" i="19"/>
  <c r="R135" i="19"/>
  <c r="N329" i="19"/>
  <c r="R329" i="19"/>
  <c r="R110" i="19"/>
  <c r="N110" i="19"/>
  <c r="R271" i="19"/>
  <c r="N271" i="19"/>
  <c r="R32" i="19"/>
  <c r="N32" i="19"/>
  <c r="R74" i="19"/>
  <c r="N74" i="19"/>
  <c r="N68" i="19"/>
  <c r="R68" i="19"/>
  <c r="R166" i="19"/>
  <c r="N166" i="19"/>
  <c r="N88" i="19"/>
  <c r="R88" i="19"/>
  <c r="R249" i="14"/>
  <c r="N249" i="14"/>
  <c r="N324" i="14"/>
  <c r="R324" i="14"/>
  <c r="N153" i="14"/>
  <c r="R153" i="14"/>
  <c r="R77" i="14"/>
  <c r="N77" i="14"/>
  <c r="R171" i="13"/>
  <c r="N171" i="13"/>
  <c r="R81" i="13"/>
  <c r="N81" i="13"/>
  <c r="N256" i="13"/>
  <c r="R256" i="13"/>
  <c r="N123" i="13"/>
  <c r="R123" i="13"/>
  <c r="N58" i="13"/>
  <c r="R58" i="13"/>
  <c r="R34" i="4"/>
  <c r="N34" i="4"/>
  <c r="R68" i="4"/>
  <c r="N68" i="4"/>
  <c r="R336" i="14"/>
  <c r="N336" i="14"/>
  <c r="R71" i="13"/>
  <c r="N71" i="13"/>
  <c r="R101" i="4"/>
  <c r="N101" i="4"/>
  <c r="N125" i="4"/>
  <c r="R125" i="4"/>
  <c r="N78" i="4"/>
  <c r="R78" i="4"/>
  <c r="R165" i="19"/>
  <c r="N165" i="19"/>
  <c r="N30" i="19"/>
  <c r="R30" i="19"/>
  <c r="R276" i="19"/>
  <c r="N276" i="19"/>
  <c r="R116" i="19"/>
  <c r="N116" i="19"/>
  <c r="R98" i="4"/>
  <c r="N98" i="4"/>
  <c r="R104" i="4"/>
  <c r="N104" i="4"/>
  <c r="N87" i="4"/>
  <c r="R87" i="4"/>
  <c r="N146" i="4"/>
  <c r="R146" i="4"/>
  <c r="R114" i="4"/>
  <c r="N114" i="4"/>
  <c r="N95" i="4"/>
  <c r="R95" i="4"/>
  <c r="N99" i="14"/>
  <c r="R99" i="14"/>
  <c r="R293" i="14"/>
  <c r="N293" i="14"/>
  <c r="R47" i="14"/>
  <c r="N47" i="14"/>
  <c r="N327" i="14"/>
  <c r="R327" i="14"/>
  <c r="N129" i="14"/>
  <c r="R129" i="14"/>
  <c r="R234" i="13"/>
  <c r="N234" i="13"/>
  <c r="R69" i="13"/>
  <c r="N69" i="13"/>
  <c r="N301" i="13"/>
  <c r="R301" i="13"/>
  <c r="N322" i="13"/>
  <c r="R322" i="13"/>
  <c r="N30" i="13"/>
  <c r="R30" i="13"/>
  <c r="R23" i="4"/>
  <c r="N23" i="4"/>
  <c r="R138" i="4"/>
  <c r="N138" i="4"/>
  <c r="N151" i="14"/>
  <c r="R151" i="14"/>
  <c r="N86" i="14"/>
  <c r="R86" i="14"/>
  <c r="N113" i="14"/>
  <c r="R113" i="14"/>
  <c r="N79" i="14"/>
  <c r="R79" i="14"/>
  <c r="N82" i="14"/>
  <c r="R82" i="14"/>
  <c r="N279" i="13"/>
  <c r="R279" i="13"/>
  <c r="N158" i="13"/>
  <c r="R158" i="13"/>
  <c r="N207" i="13"/>
  <c r="R207" i="13"/>
  <c r="N138" i="13"/>
  <c r="R138" i="13"/>
  <c r="N191" i="13"/>
  <c r="R191" i="13"/>
  <c r="R280" i="13"/>
  <c r="N280" i="13"/>
  <c r="N79" i="4"/>
  <c r="R79" i="4"/>
  <c r="R108" i="4"/>
  <c r="N108" i="4"/>
  <c r="N26" i="4"/>
  <c r="R26" i="4"/>
  <c r="N149" i="4"/>
  <c r="R149" i="4"/>
  <c r="N66" i="4"/>
  <c r="R66" i="4"/>
  <c r="R83" i="4"/>
  <c r="N83" i="4"/>
  <c r="R43" i="4"/>
  <c r="N43" i="4"/>
  <c r="N159" i="19"/>
  <c r="R159" i="19"/>
  <c r="N257" i="19"/>
  <c r="R257" i="19"/>
  <c r="R111" i="19"/>
  <c r="N111" i="19"/>
  <c r="N333" i="19"/>
  <c r="R333" i="19"/>
  <c r="N144" i="19"/>
  <c r="R144" i="19"/>
  <c r="R322" i="19"/>
  <c r="N322" i="19"/>
  <c r="N232" i="19"/>
  <c r="R232" i="19"/>
  <c r="N85" i="19"/>
  <c r="R85" i="19"/>
  <c r="R246" i="19"/>
  <c r="N246" i="19"/>
  <c r="N174" i="19"/>
  <c r="R174" i="19"/>
  <c r="R35" i="19"/>
  <c r="N35" i="19"/>
  <c r="R147" i="19"/>
  <c r="N147" i="19"/>
  <c r="N211" i="19"/>
  <c r="R211" i="19"/>
  <c r="R319" i="19"/>
  <c r="N319" i="19"/>
  <c r="N120" i="19"/>
  <c r="R120" i="19"/>
  <c r="R341" i="19"/>
  <c r="N341" i="19"/>
  <c r="N149" i="19"/>
  <c r="R149" i="19"/>
  <c r="R334" i="19"/>
  <c r="N334" i="19"/>
  <c r="N245" i="19"/>
  <c r="R245" i="19"/>
  <c r="N310" i="19"/>
  <c r="R310" i="19"/>
  <c r="R99" i="19"/>
  <c r="N99" i="19"/>
  <c r="R250" i="19"/>
  <c r="N250" i="19"/>
  <c r="R306" i="19"/>
  <c r="N306" i="19"/>
  <c r="N112" i="19"/>
  <c r="R112" i="19"/>
  <c r="R231" i="19"/>
  <c r="N231" i="19"/>
  <c r="R62" i="19"/>
  <c r="N62" i="19"/>
  <c r="R106" i="19"/>
  <c r="N106" i="19"/>
  <c r="N193" i="19"/>
  <c r="R193" i="19"/>
  <c r="N161" i="19"/>
  <c r="R161" i="19"/>
  <c r="R253" i="19"/>
  <c r="N253" i="19"/>
  <c r="N275" i="19"/>
  <c r="R275" i="19"/>
  <c r="R302" i="19"/>
  <c r="N302" i="19"/>
  <c r="R268" i="19"/>
  <c r="N268" i="19"/>
  <c r="R79" i="19"/>
  <c r="N79" i="19"/>
  <c r="N220" i="19"/>
  <c r="R220" i="19"/>
  <c r="N167" i="19"/>
  <c r="R167" i="19"/>
  <c r="N180" i="19"/>
  <c r="R180" i="19"/>
  <c r="N207" i="19"/>
  <c r="R207" i="19"/>
  <c r="R274" i="19"/>
  <c r="N274" i="19"/>
  <c r="N44" i="19"/>
  <c r="R44" i="19"/>
  <c r="R39" i="19"/>
  <c r="N39" i="19"/>
  <c r="N303" i="19"/>
  <c r="R303" i="19"/>
  <c r="R121" i="19"/>
  <c r="N121" i="19"/>
  <c r="R243" i="14"/>
  <c r="N243" i="14"/>
  <c r="N138" i="14"/>
  <c r="R138" i="14"/>
  <c r="N95" i="14"/>
  <c r="R95" i="14"/>
  <c r="R290" i="13"/>
  <c r="N290" i="13"/>
  <c r="N263" i="13"/>
  <c r="R263" i="13"/>
  <c r="R286" i="13"/>
  <c r="N286" i="13"/>
  <c r="R84" i="13"/>
  <c r="N84" i="13"/>
  <c r="N18" i="13"/>
  <c r="N18" i="15"/>
  <c r="N18" i="14"/>
  <c r="N18" i="4"/>
  <c r="N18" i="19"/>
  <c r="E7" i="15" l="1"/>
  <c r="F4" i="15" s="1"/>
  <c r="H4" i="15" s="1"/>
  <c r="E7" i="4"/>
  <c r="E7" i="13"/>
  <c r="E7" i="19"/>
  <c r="E7" i="14"/>
  <c r="F6" i="15" l="1"/>
  <c r="H6" i="15" s="1"/>
  <c r="F9" i="15" s="1"/>
  <c r="F5" i="15"/>
  <c r="H5" i="15" s="1"/>
  <c r="F4" i="4"/>
  <c r="H4" i="4" s="1"/>
  <c r="F5" i="4"/>
  <c r="H5" i="4" s="1"/>
  <c r="F6" i="4"/>
  <c r="H6" i="4" s="1"/>
  <c r="F9" i="4" s="1"/>
  <c r="F10" i="4" s="1"/>
  <c r="F4" i="19"/>
  <c r="H4" i="19" s="1"/>
  <c r="F6" i="19"/>
  <c r="H6" i="19" s="1"/>
  <c r="F9" i="19" s="1"/>
  <c r="F5" i="19"/>
  <c r="H5" i="19" s="1"/>
  <c r="F4" i="14"/>
  <c r="H4" i="14" s="1"/>
  <c r="F6" i="14"/>
  <c r="H6" i="14" s="1"/>
  <c r="F9" i="14" s="1"/>
  <c r="F10" i="14" s="1"/>
  <c r="F5" i="14"/>
  <c r="H5" i="14" s="1"/>
  <c r="F4" i="13"/>
  <c r="H4" i="13" s="1"/>
  <c r="F6" i="13"/>
  <c r="H6" i="13" s="1"/>
  <c r="F9" i="13" s="1"/>
  <c r="F10" i="13" s="1"/>
  <c r="F5" i="13"/>
  <c r="H5" i="13" s="1"/>
  <c r="F8" i="13"/>
  <c r="F8" i="4"/>
  <c r="F8" i="14"/>
  <c r="F8" i="19"/>
  <c r="F8" i="15"/>
  <c r="G9" i="19" l="1"/>
  <c r="G9" i="4"/>
  <c r="G9" i="14"/>
  <c r="G9" i="13"/>
  <c r="G9" i="15"/>
</calcChain>
</file>

<file path=xl/sharedStrings.xml><?xml version="1.0" encoding="utf-8"?>
<sst xmlns="http://schemas.openxmlformats.org/spreadsheetml/2006/main" count="4122" uniqueCount="1022">
  <si>
    <t>IBVS 6244</t>
  </si>
  <si>
    <t>OEJV 0191</t>
  </si>
  <si>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</si>
  <si>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</si>
  <si>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</si>
  <si>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</si>
  <si>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</si>
  <si>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</si>
  <si>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</si>
  <si>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</si>
  <si>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</si>
  <si>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</si>
  <si>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</si>
  <si>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</si>
  <si>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</si>
  <si>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</si>
  <si>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</si>
  <si>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</si>
  <si>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</si>
  <si>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</si>
  <si>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</si>
  <si>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</si>
  <si>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</si>
  <si>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</si>
  <si>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</si>
  <si>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</si>
  <si>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</si>
  <si>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</si>
  <si>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</si>
  <si>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</si>
  <si>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</si>
  <si>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II</t>
  </si>
  <si>
    <t>IBVS 5434</t>
  </si>
  <si>
    <t>IBVS 4912</t>
  </si>
  <si>
    <t>IBVS 4555</t>
  </si>
  <si>
    <t>I</t>
  </si>
  <si>
    <t>B</t>
  </si>
  <si>
    <t>IBVS 4562</t>
  </si>
  <si>
    <t>IBVS 4383</t>
  </si>
  <si>
    <t>IBVS</t>
  </si>
  <si>
    <t>Diethelm R</t>
  </si>
  <si>
    <t>BBSAG Bull...24</t>
  </si>
  <si>
    <t>Raeuber N</t>
  </si>
  <si>
    <t>BBSAG Bull...29</t>
  </si>
  <si>
    <t>Locher K</t>
  </si>
  <si>
    <t>BBSAG Bull...30</t>
  </si>
  <si>
    <t>Peter H</t>
  </si>
  <si>
    <t>BBSAG Bull.2</t>
  </si>
  <si>
    <t>BBSAG Bull.8</t>
  </si>
  <si>
    <t>Germann R</t>
  </si>
  <si>
    <t>BBSAG Bull.9</t>
  </si>
  <si>
    <t>BBSAG Bull.14</t>
  </si>
  <si>
    <t>BBSAG Bull.15</t>
  </si>
  <si>
    <t>BBSAG Bull.21</t>
  </si>
  <si>
    <t>BBSAG Bull.22</t>
  </si>
  <si>
    <t>BBSAG Bull.47</t>
  </si>
  <si>
    <t>BBSAG Bull.60</t>
  </si>
  <si>
    <t>BBSAG Bull.76</t>
  </si>
  <si>
    <t>BBSAG Bull.88</t>
  </si>
  <si>
    <t>BBSAG Bull.97</t>
  </si>
  <si>
    <t>Acerbi F</t>
  </si>
  <si>
    <t>BBSAG Bull.106</t>
  </si>
  <si>
    <t>Paschke A</t>
  </si>
  <si>
    <t>BBSAG Bull.118</t>
  </si>
  <si>
    <t>BBSAG</t>
  </si>
  <si>
    <t>Nelson</t>
  </si>
  <si>
    <t>EW/KE</t>
  </si>
  <si>
    <t>IBVS 5643</t>
  </si>
  <si>
    <t>UZ Leo / GSC 00845-00995</t>
  </si>
  <si>
    <t>IBVS 5672</t>
  </si>
  <si>
    <t>IBVS 5657</t>
  </si>
  <si>
    <t>IBVS 5684</t>
  </si>
  <si>
    <t>Or &gt;&gt;&gt;&gt;&gt;&gt;</t>
  </si>
  <si>
    <t>Quad</t>
  </si>
  <si>
    <t># of data points:</t>
  </si>
  <si>
    <t>IBVS 5731</t>
  </si>
  <si>
    <t>IBVS 5795</t>
  </si>
  <si>
    <t>IBVS 5802</t>
  </si>
  <si>
    <t>IBVS 5502</t>
  </si>
  <si>
    <t>IBVS 5588</t>
  </si>
  <si>
    <t>IBVS 5843</t>
  </si>
  <si>
    <t>Start of linear fit (row #)</t>
  </si>
  <si>
    <t>IBVS 5894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</si>
  <si>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</si>
  <si>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</si>
  <si>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</si>
  <si>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</si>
  <si>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</si>
  <si>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</si>
  <si>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</si>
  <si>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</si>
  <si>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</si>
  <si>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</si>
  <si>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</si>
  <si>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</si>
  <si>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</si>
  <si>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</si>
  <si>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</si>
  <si>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</si>
  <si>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</si>
  <si>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</si>
  <si>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</si>
  <si>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</si>
  <si>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</si>
  <si>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</si>
  <si>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</si>
  <si>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</si>
  <si>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</si>
  <si>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</si>
  <si>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</si>
  <si>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</si>
  <si>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</si>
  <si>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</si>
  <si>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</si>
  <si>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</si>
  <si>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</si>
  <si>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</si>
  <si>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</si>
  <si>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</si>
  <si>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</si>
  <si>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</si>
  <si>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</si>
  <si>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</si>
  <si>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</si>
  <si>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</si>
  <si>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</si>
  <si>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</si>
  <si>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</si>
  <si>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</si>
  <si>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</si>
  <si>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</si>
  <si>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</si>
  <si>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</si>
  <si>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</si>
  <si>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</si>
  <si>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</si>
  <si>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</si>
  <si>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</si>
  <si>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</si>
  <si>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</si>
  <si>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</si>
  <si>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</si>
  <si>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</si>
  <si>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</si>
  <si>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</si>
  <si>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</si>
  <si>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</si>
  <si>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</si>
  <si>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</si>
  <si>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</si>
  <si>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</si>
  <si>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</si>
  <si>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</si>
  <si>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</si>
  <si>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Binnendijk 1972</t>
  </si>
  <si>
    <t>pg</t>
  </si>
  <si>
    <t>v</t>
  </si>
  <si>
    <t>1972AJ.....77..246</t>
  </si>
  <si>
    <t>Q.fit</t>
  </si>
  <si>
    <t>Quadratic fit</t>
  </si>
  <si>
    <t>1956BAN....13...71V</t>
  </si>
  <si>
    <t>BAN</t>
  </si>
  <si>
    <t>BAD</t>
  </si>
  <si>
    <t>pe</t>
  </si>
  <si>
    <t>vis</t>
  </si>
  <si>
    <t>Pg</t>
  </si>
  <si>
    <t>(PASP..107..733)</t>
  </si>
  <si>
    <t>IBVS 5945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</si>
  <si>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</si>
  <si>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</si>
  <si>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</si>
  <si>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CCD</t>
  </si>
  <si>
    <t>Z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</si>
  <si>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</si>
  <si>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</si>
  <si>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</si>
  <si>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</si>
  <si>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</si>
  <si>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</si>
  <si>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</si>
  <si>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</si>
  <si>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</si>
  <si>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</si>
  <si>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</si>
  <si>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</si>
  <si>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</si>
  <si>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</si>
  <si>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</si>
  <si>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</si>
  <si>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</si>
  <si>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</si>
  <si>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</si>
  <si>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</si>
  <si>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</si>
  <si>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</si>
  <si>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</si>
  <si>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</si>
  <si>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</si>
  <si>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5988</t>
  </si>
  <si>
    <t>OEJV 0137</t>
  </si>
  <si>
    <t>IBVS 5918</t>
  </si>
  <si>
    <t>IBVS 5959</t>
  </si>
  <si>
    <t>IBVS 5992</t>
  </si>
  <si>
    <t>IBVS 6010</t>
  </si>
  <si>
    <t>Analysis of Qian 2001MNRAS.328..914</t>
  </si>
  <si>
    <t>Their Eq'n 8</t>
  </si>
  <si>
    <t>(Qian 2001)</t>
  </si>
  <si>
    <t>dP/dt =</t>
  </si>
  <si>
    <t>Inconclusive</t>
  </si>
  <si>
    <t>JAVSO..39..177</t>
  </si>
  <si>
    <t>JAVSO..40....1</t>
  </si>
  <si>
    <t>PE</t>
  </si>
  <si>
    <t>S4</t>
  </si>
  <si>
    <t>S6</t>
  </si>
  <si>
    <t>S7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</si>
  <si>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</si>
  <si>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</si>
  <si>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t>Analysis of Hegedüs and Jäger 1992PASP..104..733</t>
  </si>
  <si>
    <t>IBVS 6029</t>
  </si>
  <si>
    <t>2012JAVSO..40..975</t>
  </si>
  <si>
    <t>OEJV 0160</t>
  </si>
  <si>
    <t>IBVS 6084</t>
  </si>
  <si>
    <t>Residuals</t>
  </si>
  <si>
    <t>Minima from the Lichtenknecker Database of the BAV</t>
  </si>
  <si>
    <t>http://www.bav-astro.de/LkDB/index.php?lang=en&amp;sprache_dial=en</t>
  </si>
  <si>
    <t> -0.003 </t>
  </si>
  <si>
    <t>F </t>
  </si>
  <si>
    <t>C-C Gateway</t>
  </si>
  <si>
    <t>http://var.astro.cz/ocgate/</t>
  </si>
  <si>
    <t>p</t>
  </si>
  <si>
    <t>2424925.173 </t>
  </si>
  <si>
    <t> 13.02.1927 16:09 </t>
  </si>
  <si>
    <t> 0.163 </t>
  </si>
  <si>
    <t> S.Kaho </t>
  </si>
  <si>
    <t> BTOK 2.49 </t>
  </si>
  <si>
    <t>2426037.034 </t>
  </si>
  <si>
    <t> 01.03.1930 12:48 </t>
  </si>
  <si>
    <t> 0.165 </t>
  </si>
  <si>
    <t>2428548.372 </t>
  </si>
  <si>
    <t> 14.01.1937 20:55 </t>
  </si>
  <si>
    <t> 0.086 </t>
  </si>
  <si>
    <t>V </t>
  </si>
  <si>
    <t>2428572.477 </t>
  </si>
  <si>
    <t> 07.02.1937 23:26 </t>
  </si>
  <si>
    <t> 0.088 </t>
  </si>
  <si>
    <t>2428582.047 </t>
  </si>
  <si>
    <t> 17.02.1937 13:07 </t>
  </si>
  <si>
    <t> 0.078 </t>
  </si>
  <si>
    <t>2428635.217 </t>
  </si>
  <si>
    <t> 11.04.1937 17:12 </t>
  </si>
  <si>
    <t> 0.096 </t>
  </si>
  <si>
    <t>2428640.436 </t>
  </si>
  <si>
    <t> 16.04.1937 22:27 </t>
  </si>
  <si>
    <t> 0.062 </t>
  </si>
  <si>
    <t>2428657.156 </t>
  </si>
  <si>
    <t> 03.05.1937 15:44 </t>
  </si>
  <si>
    <t> 0.095 </t>
  </si>
  <si>
    <t>2428664.259 </t>
  </si>
  <si>
    <t> 10.05.1937 18:12 </t>
  </si>
  <si>
    <t> 0.090 </t>
  </si>
  <si>
    <t>2428687.437 </t>
  </si>
  <si>
    <t> 02.06.1937 22:29 </t>
  </si>
  <si>
    <t> 0.092 </t>
  </si>
  <si>
    <t>2428949.176 </t>
  </si>
  <si>
    <t> 19.02.1938 16:13 </t>
  </si>
  <si>
    <t> 0.089 </t>
  </si>
  <si>
    <t>2429005.123 </t>
  </si>
  <si>
    <t> 16.04.1938 14:57 </t>
  </si>
  <si>
    <t> 0.104 </t>
  </si>
  <si>
    <t>2429676.89 </t>
  </si>
  <si>
    <t> 17.02.1940 09:21 </t>
  </si>
  <si>
    <t> 0.06 </t>
  </si>
  <si>
    <t>P </t>
  </si>
  <si>
    <t>2429685.263 </t>
  </si>
  <si>
    <t> 25.02.1940 18:18 </t>
  </si>
  <si>
    <t> 0.087 </t>
  </si>
  <si>
    <t>2430085.112 </t>
  </si>
  <si>
    <t> 31.03.1941 14:41 </t>
  </si>
  <si>
    <t> 0.063 </t>
  </si>
  <si>
    <t>2433005.640 </t>
  </si>
  <si>
    <t> 30.03.1949 03:21 </t>
  </si>
  <si>
    <t> 0.030 </t>
  </si>
  <si>
    <t> J.Ashbrook </t>
  </si>
  <si>
    <t> AJ 54.198 </t>
  </si>
  <si>
    <t>2433325.475 </t>
  </si>
  <si>
    <t> 12.02.1950 23:24 </t>
  </si>
  <si>
    <t> 0.027 </t>
  </si>
  <si>
    <t>2433453.717 </t>
  </si>
  <si>
    <t> 21.06.1950 05:12 </t>
  </si>
  <si>
    <t> 0.026 </t>
  </si>
  <si>
    <t> W.Dziewulski </t>
  </si>
  <si>
    <t> BTOR 12.20 </t>
  </si>
  <si>
    <t>2433768.6165 </t>
  </si>
  <si>
    <t> 02.05.1951 02:47 </t>
  </si>
  <si>
    <t> 0.0322 </t>
  </si>
  <si>
    <t> G.Preston </t>
  </si>
  <si>
    <t> AJ 56.112 </t>
  </si>
  <si>
    <t>2434041.4777 </t>
  </si>
  <si>
    <t> 29.01.1952 23:27 </t>
  </si>
  <si>
    <t> 0.0275 </t>
  </si>
  <si>
    <t>E </t>
  </si>
  <si>
    <t>?</t>
  </si>
  <si>
    <t> H.J.Smith </t>
  </si>
  <si>
    <t> ST 13.152 </t>
  </si>
  <si>
    <t>2434089.37 </t>
  </si>
  <si>
    <t> 17.03.1952 20:52 </t>
  </si>
  <si>
    <t> 0.02 </t>
  </si>
  <si>
    <t>2434478.4295 </t>
  </si>
  <si>
    <t> 10.04.1953 22:18 </t>
  </si>
  <si>
    <t> 0.0231 </t>
  </si>
  <si>
    <t> Hinderer [Kämper] </t>
  </si>
  <si>
    <t> JO 43.11 </t>
  </si>
  <si>
    <t>2434486.4650 </t>
  </si>
  <si>
    <t> 18.04.1953 23:09 </t>
  </si>
  <si>
    <t> 0.0240 </t>
  </si>
  <si>
    <t> C.J.van Houten </t>
  </si>
  <si>
    <t> BAN 13.71 </t>
  </si>
  <si>
    <t>2434864.3967 </t>
  </si>
  <si>
    <t> 01.05.1954 21:31 </t>
  </si>
  <si>
    <t> 0.0225 </t>
  </si>
  <si>
    <t>2435873.655 </t>
  </si>
  <si>
    <t> 04.02.1957 03:43 </t>
  </si>
  <si>
    <t> 0.017 </t>
  </si>
  <si>
    <t> Broglia &amp; Lenouvel </t>
  </si>
  <si>
    <t> MSAI 30.205 </t>
  </si>
  <si>
    <t>2436288.366 </t>
  </si>
  <si>
    <t> 25.03.1958 20:47 </t>
  </si>
  <si>
    <t> 0.021 </t>
  </si>
  <si>
    <t> T.Hegedüs </t>
  </si>
  <si>
    <t> PASP 104.733 </t>
  </si>
  <si>
    <t>2436526.631 </t>
  </si>
  <si>
    <t> 19.11.1958 03:08 </t>
  </si>
  <si>
    <t> 0.031 </t>
  </si>
  <si>
    <t>2436960.487 </t>
  </si>
  <si>
    <t> 26.01.1960 23:41 </t>
  </si>
  <si>
    <t>2437398.356 </t>
  </si>
  <si>
    <t> 08.04.1961 20:32 </t>
  </si>
  <si>
    <t> 0.006 </t>
  </si>
  <si>
    <t>2437758.368 </t>
  </si>
  <si>
    <t> 03.04.1962 20:49 </t>
  </si>
  <si>
    <t> 0.008 </t>
  </si>
  <si>
    <t>2437780.306 </t>
  </si>
  <si>
    <t> 25.04.1962 19:20 </t>
  </si>
  <si>
    <t>2438855.6932 </t>
  </si>
  <si>
    <t> 05.04.1965 04:38 </t>
  </si>
  <si>
    <t> -0.0014 </t>
  </si>
  <si>
    <t> L.Binnendijk </t>
  </si>
  <si>
    <t> AJ 77.249 </t>
  </si>
  <si>
    <t>2440629.498 </t>
  </si>
  <si>
    <t> 11.02.1970 23:57 </t>
  </si>
  <si>
    <t>2440655.395 </t>
  </si>
  <si>
    <t> 09.03.1970 21:28 </t>
  </si>
  <si>
    <t> -0.040 </t>
  </si>
  <si>
    <t> R.Diethelm </t>
  </si>
  <si>
    <t> ORI 119 </t>
  </si>
  <si>
    <t>2440673.6666 </t>
  </si>
  <si>
    <t> 28.03.1970 03:59 </t>
  </si>
  <si>
    <t> -0.0009 </t>
  </si>
  <si>
    <t>2440711.363 </t>
  </si>
  <si>
    <t> 04.05.1970 20:42 </t>
  </si>
  <si>
    <t> -0.005 </t>
  </si>
  <si>
    <t>2440711.365 </t>
  </si>
  <si>
    <t> 04.05.1970 20:45 </t>
  </si>
  <si>
    <t> N.Räuber </t>
  </si>
  <si>
    <t>2441024.387 </t>
  </si>
  <si>
    <t> 13.03.1971 21:17 </t>
  </si>
  <si>
    <t> -0.020 </t>
  </si>
  <si>
    <t> ORI 124 </t>
  </si>
  <si>
    <t>2441057.466 </t>
  </si>
  <si>
    <t> 15.04.1971 23:11 </t>
  </si>
  <si>
    <t> -0.006 </t>
  </si>
  <si>
    <t> K.Locher </t>
  </si>
  <si>
    <t> ORI 125 </t>
  </si>
  <si>
    <t>2441059.331 </t>
  </si>
  <si>
    <t> 17.04.1971 19:56 </t>
  </si>
  <si>
    <t> 0.005 </t>
  </si>
  <si>
    <t>2441062.415 </t>
  </si>
  <si>
    <t> 20.04.1971 21:57 </t>
  </si>
  <si>
    <t> -0.001 </t>
  </si>
  <si>
    <t>2441062.425 </t>
  </si>
  <si>
    <t> 20.04.1971 22:12 </t>
  </si>
  <si>
    <t> 0.009 </t>
  </si>
  <si>
    <t> H.Peter </t>
  </si>
  <si>
    <t>2441070.456 </t>
  </si>
  <si>
    <t> 28.04.1971 22:56 </t>
  </si>
  <si>
    <t>2441363.342 </t>
  </si>
  <si>
    <t> 15.02.1972 20:12 </t>
  </si>
  <si>
    <t> -0.061 </t>
  </si>
  <si>
    <t> BBS 2 </t>
  </si>
  <si>
    <t>2441762.341 </t>
  </si>
  <si>
    <t> 20.03.1973 20:11 </t>
  </si>
  <si>
    <t> -0.009 </t>
  </si>
  <si>
    <t> BBS 8 </t>
  </si>
  <si>
    <t>2441766.352 </t>
  </si>
  <si>
    <t> 24.03.1973 20:26 </t>
  </si>
  <si>
    <t> -0.015 </t>
  </si>
  <si>
    <t>2441767.606 </t>
  </si>
  <si>
    <t> 26.03.1973 02:32 </t>
  </si>
  <si>
    <t> 0.003 </t>
  </si>
  <si>
    <t> F.M.Strauss </t>
  </si>
  <si>
    <t> PASP 88.533 </t>
  </si>
  <si>
    <t>2441830.381 </t>
  </si>
  <si>
    <t> 27.05.1973 21:08 </t>
  </si>
  <si>
    <t> 0.046 </t>
  </si>
  <si>
    <t> R.Germann </t>
  </si>
  <si>
    <t> BBS 9 </t>
  </si>
  <si>
    <t>2442100.426 </t>
  </si>
  <si>
    <t> 21.02.1974 22:13 </t>
  </si>
  <si>
    <t> 0.007 </t>
  </si>
  <si>
    <t> BBS 14 </t>
  </si>
  <si>
    <t>2442122.345 </t>
  </si>
  <si>
    <t> 15.03.1974 20:16 </t>
  </si>
  <si>
    <t>2442131.348 </t>
  </si>
  <si>
    <t> 24.03.1974 20:21 </t>
  </si>
  <si>
    <t>2442139.353 </t>
  </si>
  <si>
    <t> 01.04.1974 20:28 </t>
  </si>
  <si>
    <t> BBS 15 </t>
  </si>
  <si>
    <t>2442139.376 </t>
  </si>
  <si>
    <t> 01.04.1974 21:01 </t>
  </si>
  <si>
    <t> 0.020 </t>
  </si>
  <si>
    <t>2442146.460 </t>
  </si>
  <si>
    <t> 08.04.1974 23:02 </t>
  </si>
  <si>
    <t>2442148.353 </t>
  </si>
  <si>
    <t> 10.04.1974 20:28 </t>
  </si>
  <si>
    <t> 0.035 </t>
  </si>
  <si>
    <t>2442177.400 </t>
  </si>
  <si>
    <t> 09.05.1974 21:36 </t>
  </si>
  <si>
    <t> 0.034 </t>
  </si>
  <si>
    <t>2442445.534 </t>
  </si>
  <si>
    <t> 02.02.1975 00:48 </t>
  </si>
  <si>
    <t> -0.062 </t>
  </si>
  <si>
    <t> BBS 21 </t>
  </si>
  <si>
    <t>2442448.359 </t>
  </si>
  <si>
    <t> 04.02.1975 20:36 </t>
  </si>
  <si>
    <t> -0.018 </t>
  </si>
  <si>
    <t>2442464.429 </t>
  </si>
  <si>
    <t> 20.02.1975 22:17 </t>
  </si>
  <si>
    <t> -0.017 </t>
  </si>
  <si>
    <t>2442524.419 </t>
  </si>
  <si>
    <t> 21.04.1975 22:03 </t>
  </si>
  <si>
    <t> 0.022 </t>
  </si>
  <si>
    <t> BBS 22 </t>
  </si>
  <si>
    <t>2442529.361 </t>
  </si>
  <si>
    <t> 26.04.1975 20:39 </t>
  </si>
  <si>
    <t>2442546.367 </t>
  </si>
  <si>
    <t> 13.05.1975 20:48 </t>
  </si>
  <si>
    <t>2443222.485 </t>
  </si>
  <si>
    <t> 19.03.1977 23:38 </t>
  </si>
  <si>
    <t> D.Lichtenknecker </t>
  </si>
  <si>
    <t>BAVM 29 </t>
  </si>
  <si>
    <t>2443232.366 </t>
  </si>
  <si>
    <t> 29.03.1977 20:47 </t>
  </si>
  <si>
    <t> 0.001 </t>
  </si>
  <si>
    <t>2443931.387 </t>
  </si>
  <si>
    <t> 26.02.1979 21:17 </t>
  </si>
  <si>
    <t> 0.016 </t>
  </si>
  <si>
    <t>2444304.387 </t>
  </si>
  <si>
    <t> 05.03.1980 21:17 </t>
  </si>
  <si>
    <t> BBS 47 </t>
  </si>
  <si>
    <t>2444638.4321 </t>
  </si>
  <si>
    <t> 02.02.1981 22:22 </t>
  </si>
  <si>
    <t> 0.0201 </t>
  </si>
  <si>
    <t> Yang Yulan </t>
  </si>
  <si>
    <t>IBVS 2202 </t>
  </si>
  <si>
    <t>2445021.309 </t>
  </si>
  <si>
    <t> 20.02.1982 19:24 </t>
  </si>
  <si>
    <t> 0.019 </t>
  </si>
  <si>
    <t> W.Braune </t>
  </si>
  <si>
    <t>BAVM 34 </t>
  </si>
  <si>
    <t>2445022.540 </t>
  </si>
  <si>
    <t> 22.02.1982 00:57 </t>
  </si>
  <si>
    <t> 0.014 </t>
  </si>
  <si>
    <t> H.Zimmermann </t>
  </si>
  <si>
    <t>2445061.4714 </t>
  </si>
  <si>
    <t> 01.04.1982 23:18 </t>
  </si>
  <si>
    <t> 0.0091 </t>
  </si>
  <si>
    <t> M.Fernandes </t>
  </si>
  <si>
    <t>2445079.402 </t>
  </si>
  <si>
    <t> 19.04.1982 21:38 </t>
  </si>
  <si>
    <t> BBS 60 </t>
  </si>
  <si>
    <t>2445406.360 </t>
  </si>
  <si>
    <t> 12.03.1983 20:38 </t>
  </si>
  <si>
    <t> J.Hübscher </t>
  </si>
  <si>
    <t>BAVM 36 </t>
  </si>
  <si>
    <t>2445406.364 </t>
  </si>
  <si>
    <t> 12.03.1983 20:44 </t>
  </si>
  <si>
    <t>2445714.477 </t>
  </si>
  <si>
    <t> 14.01.1984 23:26 </t>
  </si>
  <si>
    <t> 0.052 </t>
  </si>
  <si>
    <t> B.-C.Kämper </t>
  </si>
  <si>
    <t>BAVM 38 </t>
  </si>
  <si>
    <t>2445757.394 </t>
  </si>
  <si>
    <t> 26.02.1984 21:27 </t>
  </si>
  <si>
    <t> 0.015 </t>
  </si>
  <si>
    <t>2445769.460 </t>
  </si>
  <si>
    <t> 09.03.1984 23:02 </t>
  </si>
  <si>
    <t> H.Vielmetter </t>
  </si>
  <si>
    <t>2445774.404 </t>
  </si>
  <si>
    <t> 14.03.1984 21:41 </t>
  </si>
  <si>
    <t> 0.029 </t>
  </si>
  <si>
    <t> P.Frank </t>
  </si>
  <si>
    <t>BAVM 39 </t>
  </si>
  <si>
    <t>2446121.438 </t>
  </si>
  <si>
    <t> 24.02.1985 22:30 </t>
  </si>
  <si>
    <t> 0.032 </t>
  </si>
  <si>
    <t> BBS 76 </t>
  </si>
  <si>
    <t>2446914.387 </t>
  </si>
  <si>
    <t> 28.04.1987 21:17 </t>
  </si>
  <si>
    <t> W.Blendin </t>
  </si>
  <si>
    <t>BAVM 50 </t>
  </si>
  <si>
    <t>2447240.4207 </t>
  </si>
  <si>
    <t> 19.03.1988 22:05 </t>
  </si>
  <si>
    <t> 0.0485 </t>
  </si>
  <si>
    <t>2447240.4211 </t>
  </si>
  <si>
    <t> 19.03.1988 22:06 </t>
  </si>
  <si>
    <t> 0.0489 </t>
  </si>
  <si>
    <t>2447265.4428 </t>
  </si>
  <si>
    <t> 13.04.1988 22:37 </t>
  </si>
  <si>
    <t> 0.0398 </t>
  </si>
  <si>
    <t> D.Alteweier </t>
  </si>
  <si>
    <t>2447266.3773 </t>
  </si>
  <si>
    <t> 14.04.1988 21:03 </t>
  </si>
  <si>
    <t> 0.0473 </t>
  </si>
  <si>
    <t>2447266.3793 </t>
  </si>
  <si>
    <t> 14.04.1988 21:06 </t>
  </si>
  <si>
    <t> 0.0493 </t>
  </si>
  <si>
    <t>2447270.3919 </t>
  </si>
  <si>
    <t> 18.04.1988 21:24 </t>
  </si>
  <si>
    <t> 0.0446 </t>
  </si>
  <si>
    <t> BBS 88 </t>
  </si>
  <si>
    <t>2447942.8370 </t>
  </si>
  <si>
    <t> 20.02.1990 08:05 </t>
  </si>
  <si>
    <t> 0.0591 </t>
  </si>
  <si>
    <t> Z.Jäger </t>
  </si>
  <si>
    <t>2447942.8417 </t>
  </si>
  <si>
    <t> 20.02.1990 08:12 </t>
  </si>
  <si>
    <t> 0.0638 </t>
  </si>
  <si>
    <t>2448359.3957 </t>
  </si>
  <si>
    <t> 12.04.1991 21:29 </t>
  </si>
  <si>
    <t> 0.0570 </t>
  </si>
  <si>
    <t>B;V</t>
  </si>
  <si>
    <t>BAVM 59 </t>
  </si>
  <si>
    <t>2448359.4013 </t>
  </si>
  <si>
    <t> 12.04.1991 21:37 </t>
  </si>
  <si>
    <t> 0.0626 </t>
  </si>
  <si>
    <t> F.Agerer </t>
  </si>
  <si>
    <t>2448359.403 </t>
  </si>
  <si>
    <t> 12.04.1991 21:40 </t>
  </si>
  <si>
    <t> 0.064 </t>
  </si>
  <si>
    <t> BBS 97 </t>
  </si>
  <si>
    <t>2448723.4343 </t>
  </si>
  <si>
    <t> 10.04.1992 22:25 </t>
  </si>
  <si>
    <t> 0.0684 </t>
  </si>
  <si>
    <t>BAVM 60 </t>
  </si>
  <si>
    <t>2448723.4350 </t>
  </si>
  <si>
    <t> 10.04.1992 22:26 </t>
  </si>
  <si>
    <t> 0.0691 </t>
  </si>
  <si>
    <t>2449399.551 </t>
  </si>
  <si>
    <t> 16.02.1994 01:13 </t>
  </si>
  <si>
    <t> A.Thomas </t>
  </si>
  <si>
    <t>BAVM 79 </t>
  </si>
  <si>
    <t>2449417.488 </t>
  </si>
  <si>
    <t> 05.03.1994 23:42 </t>
  </si>
  <si>
    <t> 0.060 </t>
  </si>
  <si>
    <t> F.Acerbi </t>
  </si>
  <si>
    <t> BBS 106 </t>
  </si>
  <si>
    <t>2449422.419 </t>
  </si>
  <si>
    <t> 10.03.1994 22:03 </t>
  </si>
  <si>
    <t> 0.047 </t>
  </si>
  <si>
    <t> J.Gensler </t>
  </si>
  <si>
    <t>BAVM 68 </t>
  </si>
  <si>
    <t>2449734.5686 </t>
  </si>
  <si>
    <t> 17.01.1995 01:38 </t>
  </si>
  <si>
    <t> 0.0847 </t>
  </si>
  <si>
    <t>o</t>
  </si>
  <si>
    <t> W.Moschner </t>
  </si>
  <si>
    <t>BAVM 91 </t>
  </si>
  <si>
    <t>2449778.450 </t>
  </si>
  <si>
    <t> 01.03.1995 22:48 </t>
  </si>
  <si>
    <t> 0.085 </t>
  </si>
  <si>
    <t>2450507.445 </t>
  </si>
  <si>
    <t> 27.02.1997 22:40 </t>
  </si>
  <si>
    <t> 0.099 </t>
  </si>
  <si>
    <t>IBVS 4555 </t>
  </si>
  <si>
    <t>2450509.606 </t>
  </si>
  <si>
    <t> 02.03.1997 02:32 </t>
  </si>
  <si>
    <t>2450509.607 </t>
  </si>
  <si>
    <t> 02.03.1997 02:34 </t>
  </si>
  <si>
    <t> 0.097 </t>
  </si>
  <si>
    <t>2450510.5361 </t>
  </si>
  <si>
    <t> 03.03.1997 00:51 </t>
  </si>
  <si>
    <t> 0.0994 </t>
  </si>
  <si>
    <t>2450510.5386 </t>
  </si>
  <si>
    <t> 03.03.1997 00:55 </t>
  </si>
  <si>
    <t> 0.1019 </t>
  </si>
  <si>
    <t>2450512.3872 </t>
  </si>
  <si>
    <t> 04.03.1997 21:17 </t>
  </si>
  <si>
    <t> 0.0964 </t>
  </si>
  <si>
    <t>2450512.388 </t>
  </si>
  <si>
    <t> 04.03.1997 21:18 </t>
  </si>
  <si>
    <t>2450541.4396 </t>
  </si>
  <si>
    <t> 02.04.1997 22:33 </t>
  </si>
  <si>
    <t> 0.1008 </t>
  </si>
  <si>
    <t> W.Kleikamp </t>
  </si>
  <si>
    <t>BAVM 102 </t>
  </si>
  <si>
    <t>2450851.702 </t>
  </si>
  <si>
    <t> 07.02.1998 04:50 </t>
  </si>
  <si>
    <t> 0.106 </t>
  </si>
  <si>
    <t> A.Paschke </t>
  </si>
  <si>
    <t> BBS 118 </t>
  </si>
  <si>
    <t>2451262.3983 </t>
  </si>
  <si>
    <t> 24.03.1999 21:33 </t>
  </si>
  <si>
    <t> 0.1126 </t>
  </si>
  <si>
    <t>-I</t>
  </si>
  <si>
    <t>BAVM 128 </t>
  </si>
  <si>
    <t>2452325.1456 </t>
  </si>
  <si>
    <t> 19.02.2002 15:29 </t>
  </si>
  <si>
    <t>20265</t>
  </si>
  <si>
    <t> 0.1353 </t>
  </si>
  <si>
    <t> Nakajima </t>
  </si>
  <si>
    <t>VSB 40 </t>
  </si>
  <si>
    <t>2452343.0714 </t>
  </si>
  <si>
    <t> 09.03.2002 13:42 </t>
  </si>
  <si>
    <t>20294</t>
  </si>
  <si>
    <t> 0.1378 </t>
  </si>
  <si>
    <t>2452343.9962 </t>
  </si>
  <si>
    <t> 10.03.2002 11:54 </t>
  </si>
  <si>
    <t>20295.5</t>
  </si>
  <si>
    <t> 0.1356 </t>
  </si>
  <si>
    <t>2452368.4090 </t>
  </si>
  <si>
    <t> 03.04.2002 21:48 </t>
  </si>
  <si>
    <t>20335</t>
  </si>
  <si>
    <t> 0.1357 </t>
  </si>
  <si>
    <t> BBS 128 </t>
  </si>
  <si>
    <t>2452767.3666 </t>
  </si>
  <si>
    <t> 07.05.2003 20:47 </t>
  </si>
  <si>
    <t>20980.5</t>
  </si>
  <si>
    <t> 0.1466 </t>
  </si>
  <si>
    <t> T.Borkovits et al. </t>
  </si>
  <si>
    <t>IBVS 5434 </t>
  </si>
  <si>
    <t>2452785.5981 </t>
  </si>
  <si>
    <t> 26.05.2003 02:21 </t>
  </si>
  <si>
    <t>21010</t>
  </si>
  <si>
    <t> 0.1459 </t>
  </si>
  <si>
    <t> S.Dvorak </t>
  </si>
  <si>
    <t>IBVS 5502 </t>
  </si>
  <si>
    <t>2453009.3343 </t>
  </si>
  <si>
    <t> 04.01.2004 20:01 </t>
  </si>
  <si>
    <t>21372</t>
  </si>
  <si>
    <t> 0.1506 </t>
  </si>
  <si>
    <t>VSB 43 </t>
  </si>
  <si>
    <t>2453076.3932 </t>
  </si>
  <si>
    <t> 11.03.2004 21:26 </t>
  </si>
  <si>
    <t>21480.5</t>
  </si>
  <si>
    <t> 0.1518 </t>
  </si>
  <si>
    <t> O.Aksu et al. </t>
  </si>
  <si>
    <t>IBVS 5588 </t>
  </si>
  <si>
    <t>2453105.397 </t>
  </si>
  <si>
    <t> 09.04.2004 21:31 </t>
  </si>
  <si>
    <t>21527.5</t>
  </si>
  <si>
    <t> 0.108 </t>
  </si>
  <si>
    <t> v.Poschinger </t>
  </si>
  <si>
    <t>BAVM 172 </t>
  </si>
  <si>
    <t>2453406.4350 </t>
  </si>
  <si>
    <t> 04.02.2005 22:26 </t>
  </si>
  <si>
    <t>22014.5</t>
  </si>
  <si>
    <t> 0.1588 </t>
  </si>
  <si>
    <t>C </t>
  </si>
  <si>
    <t> K.&amp; M.Rätz </t>
  </si>
  <si>
    <t>BAVM 178 </t>
  </si>
  <si>
    <t>2453411.6875 </t>
  </si>
  <si>
    <t> 10.02.2005 04:30 </t>
  </si>
  <si>
    <t>22023</t>
  </si>
  <si>
    <t> 0.1579 </t>
  </si>
  <si>
    <t> W.Ogloza et al. </t>
  </si>
  <si>
    <t>IBVS 5843 </t>
  </si>
  <si>
    <t>2453415.6998 </t>
  </si>
  <si>
    <t> 14.02.2005 04:47 </t>
  </si>
  <si>
    <t>22029.5</t>
  </si>
  <si>
    <t> 0.1529 </t>
  </si>
  <si>
    <t>2453417.8727 </t>
  </si>
  <si>
    <t> 16.02.2005 08:56 </t>
  </si>
  <si>
    <t>22033</t>
  </si>
  <si>
    <t> 0.1627 </t>
  </si>
  <si>
    <t> R.Nelson </t>
  </si>
  <si>
    <t>IBVS 5672 </t>
  </si>
  <si>
    <t>2453419.7261 </t>
  </si>
  <si>
    <t> 18.02.2005 05:25 </t>
  </si>
  <si>
    <t>22036</t>
  </si>
  <si>
    <t> 0.1620 </t>
  </si>
  <si>
    <t>2453430.2327 </t>
  </si>
  <si>
    <t> 28.02.2005 17:35 </t>
  </si>
  <si>
    <t>22053</t>
  </si>
  <si>
    <t> 0.1618 </t>
  </si>
  <si>
    <t>VSB 44 </t>
  </si>
  <si>
    <t>2453432.7033 </t>
  </si>
  <si>
    <t> 03.03.2005 04:52 </t>
  </si>
  <si>
    <t>22057</t>
  </si>
  <si>
    <t> 0.1603 </t>
  </si>
  <si>
    <t>2453446.6112 </t>
  </si>
  <si>
    <t> 17.03.2005 02:40 </t>
  </si>
  <si>
    <t>22079.5</t>
  </si>
  <si>
    <t> 0.1622 </t>
  </si>
  <si>
    <t>2453462.3740 </t>
  </si>
  <si>
    <t> 01.04.2005 20:58 </t>
  </si>
  <si>
    <t>22105</t>
  </si>
  <si>
    <t> 0.1649 </t>
  </si>
  <si>
    <t> F.Walter </t>
  </si>
  <si>
    <t>BAVM 173 </t>
  </si>
  <si>
    <t>2453462.3788 </t>
  </si>
  <si>
    <t> 01.04.2005 21:05 </t>
  </si>
  <si>
    <t> 0.1697 </t>
  </si>
  <si>
    <t> I.Biro et al. </t>
  </si>
  <si>
    <t>IBVS 5684 </t>
  </si>
  <si>
    <t>2453482.4583 </t>
  </si>
  <si>
    <t> 21.04.2005 22:59 </t>
  </si>
  <si>
    <t>22137.5</t>
  </si>
  <si>
    <t> 0.1628 </t>
  </si>
  <si>
    <t>2453483.3874 </t>
  </si>
  <si>
    <t> 22.04.2005 21:17 </t>
  </si>
  <si>
    <t>22139</t>
  </si>
  <si>
    <t>2453799.2132 </t>
  </si>
  <si>
    <t> 04.03.2006 17:07 </t>
  </si>
  <si>
    <t>22650</t>
  </si>
  <si>
    <t> 0.1708 </t>
  </si>
  <si>
    <t> K.Nagai et al. </t>
  </si>
  <si>
    <t>VSB 45 </t>
  </si>
  <si>
    <t>2454207.4404 </t>
  </si>
  <si>
    <t> 16.04.2007 22:34 </t>
  </si>
  <si>
    <t>23310.5</t>
  </si>
  <si>
    <t> 0.1807 </t>
  </si>
  <si>
    <t>BAVM 186 </t>
  </si>
  <si>
    <t>2454216.4035 </t>
  </si>
  <si>
    <t> 25.04.2007 21:41 </t>
  </si>
  <si>
    <t>23325</t>
  </si>
  <si>
    <t> 0.1822 </t>
  </si>
  <si>
    <t> W.Quester </t>
  </si>
  <si>
    <t>2454255.3401 </t>
  </si>
  <si>
    <t> 03.06.2007 20:09 </t>
  </si>
  <si>
    <t>23388</t>
  </si>
  <si>
    <t> 0.1821 </t>
  </si>
  <si>
    <t> S.Dogru et al. </t>
  </si>
  <si>
    <t>IBVS 5795 </t>
  </si>
  <si>
    <t>2454829.5157 </t>
  </si>
  <si>
    <t> 29.12.2008 00:22 </t>
  </si>
  <si>
    <t>24317</t>
  </si>
  <si>
    <t> 0.1959 </t>
  </si>
  <si>
    <t>-U;-I</t>
  </si>
  <si>
    <t> M.&amp; K.Rätz </t>
  </si>
  <si>
    <t>BAVM 209 </t>
  </si>
  <si>
    <t>2454862.8941 </t>
  </si>
  <si>
    <t> 31.01.2009 09:27 </t>
  </si>
  <si>
    <t>24371</t>
  </si>
  <si>
    <t> 0.2000 </t>
  </si>
  <si>
    <t>IBVS 5894 </t>
  </si>
  <si>
    <t>2454907.3924 </t>
  </si>
  <si>
    <t> 16.03.2009 21:25 </t>
  </si>
  <si>
    <t>24443</t>
  </si>
  <si>
    <t> 0.1992 </t>
  </si>
  <si>
    <t> J.Schirmer </t>
  </si>
  <si>
    <t>2454912.3368 </t>
  </si>
  <si>
    <t> 21.03.2009 20:04 </t>
  </si>
  <si>
    <t>24451</t>
  </si>
  <si>
    <t> 0.1993 </t>
  </si>
  <si>
    <t> W.Moschner &amp; P.Frank </t>
  </si>
  <si>
    <t>2455259.3760 </t>
  </si>
  <si>
    <t> 03.03.2010 21:01 </t>
  </si>
  <si>
    <t>25012.5</t>
  </si>
  <si>
    <t> 0.2075 </t>
  </si>
  <si>
    <t>BAVM 220 </t>
  </si>
  <si>
    <t>2455273.9002 </t>
  </si>
  <si>
    <t> 18.03.2010 09:36 </t>
  </si>
  <si>
    <t>25036</t>
  </si>
  <si>
    <t> 0.2077 </t>
  </si>
  <si>
    <t>IBVS 5945 </t>
  </si>
  <si>
    <t>2455279.4657 </t>
  </si>
  <si>
    <t> 23.03.2010 23:10 </t>
  </si>
  <si>
    <t>25045</t>
  </si>
  <si>
    <t> 0.2108 </t>
  </si>
  <si>
    <t> L.Šmelcer </t>
  </si>
  <si>
    <t>OEJV 0137 </t>
  </si>
  <si>
    <t>2455280.3910 </t>
  </si>
  <si>
    <t> 24.03.2010 21:23 </t>
  </si>
  <si>
    <t>25046.5</t>
  </si>
  <si>
    <t> 0.2090 </t>
  </si>
  <si>
    <t> R.Ehrenberger </t>
  </si>
  <si>
    <t>2455305.4238 </t>
  </si>
  <si>
    <t> 18.04.2010 22:10 </t>
  </si>
  <si>
    <t>25087</t>
  </si>
  <si>
    <t> 0.2111 </t>
  </si>
  <si>
    <t> H.Jungbluth </t>
  </si>
  <si>
    <t>BAVM 214 </t>
  </si>
  <si>
    <t>2455340.3432 </t>
  </si>
  <si>
    <t> 23.05.2010 20:14 </t>
  </si>
  <si>
    <t>25143.5</t>
  </si>
  <si>
    <t>m</t>
  </si>
  <si>
    <t>IBVS 5988 </t>
  </si>
  <si>
    <t>2455591.8920 </t>
  </si>
  <si>
    <t> 30.01.2011 09:24 </t>
  </si>
  <si>
    <t>25550.5</t>
  </si>
  <si>
    <t> 0.2164 </t>
  </si>
  <si>
    <t>IBVS 5992 </t>
  </si>
  <si>
    <t>2455619.0874 </t>
  </si>
  <si>
    <t> 26.02.2011 14:05 </t>
  </si>
  <si>
    <t>25594.5</t>
  </si>
  <si>
    <t> 0.2180 </t>
  </si>
  <si>
    <t>Rc</t>
  </si>
  <si>
    <t> K.Shiokawa </t>
  </si>
  <si>
    <t>VSB 53 </t>
  </si>
  <si>
    <t>2455625.5767 </t>
  </si>
  <si>
    <t> 05.03.2011 01:50 </t>
  </si>
  <si>
    <t>25605</t>
  </si>
  <si>
    <t> 0.2178 </t>
  </si>
  <si>
    <t> L.Corp </t>
  </si>
  <si>
    <t> JAAVSO 39;177 </t>
  </si>
  <si>
    <t>2455632.3770 </t>
  </si>
  <si>
    <t> 11.03.2011 21:02 </t>
  </si>
  <si>
    <t>25616</t>
  </si>
  <si>
    <t> 0.2196 </t>
  </si>
  <si>
    <t>2455632.622 </t>
  </si>
  <si>
    <t> 12.03.2011 02:55 </t>
  </si>
  <si>
    <t>25616.5</t>
  </si>
  <si>
    <t> 0.156 </t>
  </si>
  <si>
    <t> C.Stephan </t>
  </si>
  <si>
    <t>2455661.4231 </t>
  </si>
  <si>
    <t> 09.04.2011 22:09 </t>
  </si>
  <si>
    <t>25663</t>
  </si>
  <si>
    <t> 0.2177 </t>
  </si>
  <si>
    <t> JAAVSO 40;975 </t>
  </si>
  <si>
    <t>2455700.3761 </t>
  </si>
  <si>
    <t> 18.05.2011 21:01 </t>
  </si>
  <si>
    <t>25726</t>
  </si>
  <si>
    <t> 0.2340 </t>
  </si>
  <si>
    <t>OEJV 0160 </t>
  </si>
  <si>
    <t>2455959.9478 </t>
  </si>
  <si>
    <t> 02.02.2012 10:44 </t>
  </si>
  <si>
    <t>26146</t>
  </si>
  <si>
    <t> 0.2278 </t>
  </si>
  <si>
    <t>IBVS 6029 </t>
  </si>
  <si>
    <t>2456001.0485 </t>
  </si>
  <si>
    <t> 14.03.2012 13:09 </t>
  </si>
  <si>
    <t>26212.5</t>
  </si>
  <si>
    <t> 0.2286 </t>
  </si>
  <si>
    <t>VSB 55 </t>
  </si>
  <si>
    <t>2456018.6659 </t>
  </si>
  <si>
    <t> 01.04.2012 03:58 </t>
  </si>
  <si>
    <t>26241</t>
  </si>
  <si>
    <t> 0.2318 </t>
  </si>
  <si>
    <t>2456371.5797 </t>
  </si>
  <si>
    <t> 20.03.2013 01:54 </t>
  </si>
  <si>
    <t>26812</t>
  </si>
  <si>
    <t> 0.2431 </t>
  </si>
  <si>
    <t>-Ir</t>
  </si>
  <si>
    <t>BAVM 232 </t>
  </si>
  <si>
    <t>2456398.4630 </t>
  </si>
  <si>
    <t> 15.04.2013 23:06 </t>
  </si>
  <si>
    <t>26855.5</t>
  </si>
  <si>
    <t> 0.2416 </t>
  </si>
  <si>
    <t>IBVS 6131</t>
  </si>
  <si>
    <t>s</t>
  </si>
  <si>
    <t>Kaho S</t>
  </si>
  <si>
    <t>,,D,Lich,BTOK 2.49,</t>
  </si>
  <si>
    <t>0,PA92,0,PA92,,</t>
  </si>
  <si>
    <t>Ashbrook J</t>
  </si>
  <si>
    <t>,,D,Lich,AJ 54.198,</t>
  </si>
  <si>
    <t>0,PA92,0,PA92,AJ 54.198,</t>
  </si>
  <si>
    <t>0,PA92,0,PA92,BTOK 2.49,</t>
  </si>
  <si>
    <t>Dziewulski W</t>
  </si>
  <si>
    <t>0,PA92,0,PA92,BTOR 12.20,</t>
  </si>
  <si>
    <t>Preston G</t>
  </si>
  <si>
    <t>0,PA92,0,PA92,AJ 56.112,</t>
  </si>
  <si>
    <t>Smith H J</t>
  </si>
  <si>
    <t>0,PA92,0,PA92,ST 13.152,</t>
  </si>
  <si>
    <t>Hinderer F</t>
  </si>
  <si>
    <t>0,PA92,0,PA92,JO 43.11,</t>
  </si>
  <si>
    <t>van Houten</t>
  </si>
  <si>
    <t>0,PA92,0,PA92,BAN 13.71,</t>
  </si>
  <si>
    <t>Broglia P</t>
  </si>
  <si>
    <t>0,PA92,0,PA92,MSAI 30.205,</t>
  </si>
  <si>
    <t>Hegedues Tibor</t>
  </si>
  <si>
    <t>0,PA92,0,PA92,Odessa plate,</t>
  </si>
  <si>
    <t>,,D,Lich,PASP 104.733,</t>
  </si>
  <si>
    <t>Binnendijk L</t>
  </si>
  <si>
    <t>0,PA92,0,PA92,AJ 77.249,</t>
  </si>
  <si>
    <t>GCVS</t>
  </si>
  <si>
    <t>0,GCVS,0,GCVS,,</t>
  </si>
  <si>
    <t>Diethelm Roger</t>
  </si>
  <si>
    <t>B,..24,B,..24,Ori 119,</t>
  </si>
  <si>
    <t>B,..29,B,..29,Ori 124,</t>
  </si>
  <si>
    <t>Locher Kurt</t>
  </si>
  <si>
    <t>B,..30,B,..30,Ori 125,</t>
  </si>
  <si>
    <t>B,0002,B,0002,,</t>
  </si>
  <si>
    <t>B,0008,B,0008,,</t>
  </si>
  <si>
    <t>Strauss F M</t>
  </si>
  <si>
    <t>B,0009,B,0009,,</t>
  </si>
  <si>
    <t>B,0014,B,0014,,</t>
  </si>
  <si>
    <t>B,0015,B,0015,,</t>
  </si>
  <si>
    <t>B,0021,B,0021,,</t>
  </si>
  <si>
    <t>B,0022,B,0022,,</t>
  </si>
  <si>
    <t>Lichtenknecker D</t>
  </si>
  <si>
    <t>D,0029,D,Lich,,</t>
  </si>
  <si>
    <t>B,0047,B,0047,,</t>
  </si>
  <si>
    <t>Yang Yulan</t>
  </si>
  <si>
    <t>I,2202,,,,</t>
  </si>
  <si>
    <t>Braune W</t>
  </si>
  <si>
    <t>D,0034,D,Lich,,</t>
  </si>
  <si>
    <t>Zimmermann H</t>
  </si>
  <si>
    <t>Fernandes M</t>
  </si>
  <si>
    <t>B,0060,B,0060,,</t>
  </si>
  <si>
    <t>Huebscher J</t>
  </si>
  <si>
    <t>D,0036,D,0036,,</t>
  </si>
  <si>
    <t>Braune Werner</t>
  </si>
  <si>
    <t>Kaemper B C</t>
  </si>
  <si>
    <t>D,0038,D,0038,,</t>
  </si>
  <si>
    <t>Vielmetter H</t>
  </si>
  <si>
    <t>Frank</t>
  </si>
  <si>
    <t>D,0039,D,0039,,</t>
  </si>
  <si>
    <t>B,0076,B,0076,,</t>
  </si>
  <si>
    <t>Blendin W</t>
  </si>
  <si>
    <t>D,0050,D,0050,,</t>
  </si>
  <si>
    <t>Altweier D</t>
  </si>
  <si>
    <t>B,0088,B,0088,,</t>
  </si>
  <si>
    <t>Jaeger Z</t>
  </si>
  <si>
    <t>D,0059,D,0059,,</t>
  </si>
  <si>
    <t>Agerer Franz</t>
  </si>
  <si>
    <t>B,0097,B,0097,,</t>
  </si>
  <si>
    <t>Hipparcos</t>
  </si>
  <si>
    <t>0,Hipp,0,Hipp,,</t>
  </si>
  <si>
    <t>D,0060,D,0060,,</t>
  </si>
  <si>
    <t>Acerbi Francesco</t>
  </si>
  <si>
    <t>B,0106,B,0106,,</t>
  </si>
  <si>
    <t>ccd</t>
  </si>
  <si>
    <t>Moschner Wolfg</t>
  </si>
  <si>
    <t>D,0091,I,4383,,</t>
  </si>
  <si>
    <t>I,4555,I,4555,,Pi50</t>
  </si>
  <si>
    <t>Kleikamp Wilhelm</t>
  </si>
  <si>
    <t>D,0102,I,4562,,</t>
  </si>
  <si>
    <t>Paschke Anton</t>
  </si>
  <si>
    <t>B,0118,B,0118,,</t>
  </si>
  <si>
    <t>D,0128,I,4912,,</t>
  </si>
  <si>
    <t>0,home,,,,Rotse</t>
  </si>
  <si>
    <t>Nakajima Kazuhir</t>
  </si>
  <si>
    <t>W,0537,J,0040,,</t>
  </si>
  <si>
    <t>W,0558,J,0040,,</t>
  </si>
  <si>
    <t>B,0128,B,0128,,</t>
  </si>
  <si>
    <t>Pal Andras</t>
  </si>
  <si>
    <t>I,5434,,,,Ba50</t>
  </si>
  <si>
    <t>Dvorak S W</t>
  </si>
  <si>
    <t>I,5502,,,,</t>
  </si>
  <si>
    <t>W,1190,J,0043,,</t>
  </si>
  <si>
    <t>UBV</t>
  </si>
  <si>
    <t>Cetintas C</t>
  </si>
  <si>
    <t>I,5588,,,,</t>
  </si>
  <si>
    <t>Raetz Manfred</t>
  </si>
  <si>
    <t>D,0178,I,5731,,</t>
  </si>
  <si>
    <t>Ogloza Waldemar</t>
  </si>
  <si>
    <t>I,5843,,,,Pi of Sky</t>
  </si>
  <si>
    <t>Nelson Robert</t>
  </si>
  <si>
    <t>I,5672,,,,</t>
  </si>
  <si>
    <t>Nakajima Kazuhi</t>
  </si>
  <si>
    <t>J,0044,,,,25SC+CV-04</t>
  </si>
  <si>
    <t>Walter Frank</t>
  </si>
  <si>
    <t>D,0173,I,5657,,</t>
  </si>
  <si>
    <t>VR</t>
  </si>
  <si>
    <t>Hegedues</t>
  </si>
  <si>
    <t>I,5684,,,,Ba50</t>
  </si>
  <si>
    <t>Frank Peter</t>
  </si>
  <si>
    <t>Maehara Hiroyuki</t>
  </si>
  <si>
    <t>J,0045,,,,20L+ST-7E</t>
  </si>
  <si>
    <t>I,5992,,,base,</t>
  </si>
  <si>
    <t>D,0186,I,5802,,ST-6</t>
  </si>
  <si>
    <t>Quester Wolfgang</t>
  </si>
  <si>
    <t>D,0186,I,5802,,ST-7E</t>
  </si>
  <si>
    <t>Dogru S S</t>
  </si>
  <si>
    <t>I,5795,,,,30cm+ST237</t>
  </si>
  <si>
    <t>D,0209,I,5918,,ST-6</t>
  </si>
  <si>
    <t>I,5894,,,,</t>
  </si>
  <si>
    <t>Schirmer J</t>
  </si>
  <si>
    <t>D,0209,I,5918,,AlphaMaxi</t>
  </si>
  <si>
    <t>Moschner W</t>
  </si>
  <si>
    <t>D,0209,I,5918,,ST-9XE</t>
  </si>
  <si>
    <t>D,0220,I,6010,,G2</t>
  </si>
  <si>
    <t>I,5945,,,,Astrokolchoz</t>
  </si>
  <si>
    <t>Jungbluth H</t>
  </si>
  <si>
    <t>D,0214,I,5959,,ST-7</t>
  </si>
  <si>
    <t>VRcIc</t>
  </si>
  <si>
    <t>I,5988,,,,T30-STL</t>
  </si>
  <si>
    <t>I,5992,,,,</t>
  </si>
  <si>
    <t>Shiokawa Kazuhik</t>
  </si>
  <si>
    <t>J,0053,,,,35SC+ST-9E</t>
  </si>
  <si>
    <t>Corp L</t>
  </si>
  <si>
    <t>A,e151,,,,</t>
  </si>
  <si>
    <t>Quester W</t>
  </si>
  <si>
    <t>D,0220,I,6010,,ST-7E</t>
  </si>
  <si>
    <t>I,6029,,,,Astrokolchoz</t>
  </si>
  <si>
    <t>J,0055,,,,35SC+ST-9E</t>
  </si>
  <si>
    <t>D,0232,I,6084,,Sigma1603</t>
  </si>
  <si>
    <t>Smelcer L</t>
  </si>
  <si>
    <t>C,0037,E,0137,,280mm+ST7</t>
  </si>
  <si>
    <t>Ehrenberger R</t>
  </si>
  <si>
    <t>C,0037,E,0137,,96mm+HX516</t>
  </si>
  <si>
    <t>Smelcer L.</t>
  </si>
  <si>
    <t>C,0038,E,0160,,28cm+G2</t>
  </si>
  <si>
    <t>s5</t>
  </si>
  <si>
    <t>s6</t>
  </si>
  <si>
    <t>s7</t>
  </si>
  <si>
    <t>IBVS 6149</t>
  </si>
  <si>
    <t>OEJV 0168</t>
  </si>
  <si>
    <t>OEJV 0172</t>
  </si>
  <si>
    <t>IBVS 6157</t>
  </si>
  <si>
    <t>IBVS 6195</t>
  </si>
  <si>
    <t>IBVS 6196</t>
  </si>
  <si>
    <t>VSB 060</t>
  </si>
  <si>
    <t>JAVSO..47..263</t>
  </si>
  <si>
    <t>JAVSO..48..256</t>
  </si>
  <si>
    <t>VSB 069</t>
  </si>
  <si>
    <t>cG</t>
  </si>
  <si>
    <t>JAVSO 49, 256</t>
  </si>
  <si>
    <t>JBAV, 55</t>
  </si>
  <si>
    <t>JBAV, 60</t>
  </si>
  <si>
    <t>VSB, 91</t>
  </si>
  <si>
    <t>BAAVSSC188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</si>
</sst>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E+00"/>
    <numFmt numFmtId="166" formatCode="0.0%"/>
    <numFmt numFmtId="167" formatCode="0.000"/>
    <numFmt numFmtId="168" formatCode="0.00000"/>
    <numFmt numFmtId="169" formatCode="0.0000E+00"/>
  </numFmts>
  <fonts count="5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b/>
      <sz val="10"/>
      <color indexed="16"/>
      <name val="Arial"/>
      <family val="2"/>
    </font>
    <font>
      <b/>
      <sz val="12"/>
      <color indexed="8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sz val="9"/>
      <color indexed="8"/>
      <name val="CourierNewPSMT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8" fillId="3" borderId="0" applyNumberFormat="0" applyBorder="0" applyAlignment="0" applyProtection="0"/>
    <xf numFmtId="0" fontId="39" fillId="20" borderId="1" applyNumberFormat="0" applyAlignment="0" applyProtection="0"/>
    <xf numFmtId="0" fontId="40" fillId="21" borderId="2" applyNumberFormat="0" applyAlignment="0" applyProtection="0"/>
    <xf numFmtId="3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2" fontId="51" fillId="0" borderId="0" applyFont="0" applyFill="0" applyBorder="0" applyAlignment="0" applyProtection="0"/>
    <xf numFmtId="0" fontId="4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44" fillId="7" borderId="1" applyNumberFormat="0" applyAlignment="0" applyProtection="0"/>
    <xf numFmtId="0" fontId="45" fillId="0" borderId="4" applyNumberFormat="0" applyFill="0" applyAlignment="0" applyProtection="0"/>
    <xf numFmtId="0" fontId="46" fillId="22" borderId="0" applyNumberFormat="0" applyBorder="0" applyAlignment="0" applyProtection="0"/>
    <xf numFmtId="0" fontId="36" fillId="0" borderId="0"/>
    <xf numFmtId="0" fontId="15" fillId="0" borderId="0"/>
    <xf numFmtId="0" fontId="36" fillId="23" borderId="5" applyNumberFormat="0" applyFont="0" applyAlignment="0" applyProtection="0"/>
    <xf numFmtId="0" fontId="47" fillId="20" borderId="6" applyNumberFormat="0" applyAlignment="0" applyProtection="0"/>
    <xf numFmtId="0" fontId="48" fillId="0" borderId="0" applyNumberFormat="0" applyFill="0" applyBorder="0" applyAlignment="0" applyProtection="0"/>
    <xf numFmtId="0" fontId="51" fillId="0" borderId="7" applyNumberFormat="0" applyFont="0" applyFill="0" applyAlignment="0" applyProtection="0"/>
    <xf numFmtId="0" fontId="49" fillId="0" borderId="0" applyNumberFormat="0" applyFill="0" applyBorder="0" applyAlignment="0" applyProtection="0"/>
  </cellStyleXfs>
  <cellXfs count="20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11" fontId="0" fillId="0" borderId="0" xfId="0" applyNumberForma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12" fillId="0" borderId="0" xfId="0" applyFont="1" applyAlignment="1"/>
    <xf numFmtId="0" fontId="13" fillId="0" borderId="0" xfId="0" applyFont="1" applyAlignment="1"/>
    <xf numFmtId="0" fontId="13" fillId="24" borderId="0" xfId="0" applyFont="1" applyFill="1" applyAlignme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9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8" xfId="0" applyFont="1" applyBorder="1">
      <alignment vertical="top"/>
    </xf>
    <xf numFmtId="0" fontId="10" fillId="0" borderId="19" xfId="0" applyFont="1" applyBorder="1">
      <alignment vertical="top"/>
    </xf>
    <xf numFmtId="0" fontId="9" fillId="0" borderId="11" xfId="0" applyFont="1" applyBorder="1">
      <alignment vertical="top"/>
    </xf>
    <xf numFmtId="165" fontId="9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0" xfId="0" applyFont="1" applyBorder="1">
      <alignment vertical="top"/>
    </xf>
    <xf numFmtId="0" fontId="10" fillId="0" borderId="21" xfId="0" applyFont="1" applyBorder="1">
      <alignment vertical="top"/>
    </xf>
    <xf numFmtId="0" fontId="9" fillId="0" borderId="12" xfId="0" applyFont="1" applyBorder="1">
      <alignment vertical="top"/>
    </xf>
    <xf numFmtId="165" fontId="9" fillId="0" borderId="12" xfId="0" applyNumberFormat="1" applyFont="1" applyBorder="1" applyAlignment="1">
      <alignment horizontal="center"/>
    </xf>
    <xf numFmtId="0" fontId="7" fillId="0" borderId="22" xfId="0" applyFont="1" applyBorder="1">
      <alignment vertical="top"/>
    </xf>
    <xf numFmtId="0" fontId="10" fillId="0" borderId="23" xfId="0" applyFont="1" applyBorder="1">
      <alignment vertical="top"/>
    </xf>
    <xf numFmtId="0" fontId="9" fillId="0" borderId="13" xfId="0" applyFont="1" applyBorder="1">
      <alignment vertical="top"/>
    </xf>
    <xf numFmtId="165" fontId="9" fillId="0" borderId="13" xfId="0" applyNumberFormat="1" applyFont="1" applyBorder="1" applyAlignment="1">
      <alignment horizontal="center"/>
    </xf>
    <xf numFmtId="0" fontId="19" fillId="0" borderId="10" xfId="0" applyFont="1" applyBorder="1">
      <alignment vertical="top"/>
    </xf>
    <xf numFmtId="0" fontId="0" fillId="0" borderId="10" xfId="0" applyBorder="1">
      <alignment vertical="top"/>
    </xf>
    <xf numFmtId="0" fontId="10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166" fontId="20" fillId="0" borderId="0" xfId="0" applyNumberFormat="1" applyFont="1">
      <alignment vertical="top"/>
    </xf>
    <xf numFmtId="10" fontId="20" fillId="0" borderId="0" xfId="0" applyNumberFormat="1" applyFont="1">
      <alignment vertical="top"/>
    </xf>
    <xf numFmtId="0" fontId="9" fillId="0" borderId="0" xfId="0" applyFont="1">
      <alignment vertical="top"/>
    </xf>
    <xf numFmtId="0" fontId="21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5" fillId="0" borderId="0" xfId="0" applyFont="1">
      <alignment vertical="top"/>
    </xf>
    <xf numFmtId="0" fontId="12" fillId="0" borderId="10" xfId="0" applyFont="1" applyBorder="1" applyAlignment="1">
      <alignment horizontal="center"/>
    </xf>
    <xf numFmtId="0" fontId="21" fillId="25" borderId="5" xfId="0" applyFont="1" applyFill="1" applyBorder="1">
      <alignment vertical="top"/>
    </xf>
    <xf numFmtId="0" fontId="9" fillId="0" borderId="24" xfId="0" applyFont="1" applyBorder="1">
      <alignment vertical="top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4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left" wrapText="1"/>
    </xf>
    <xf numFmtId="0" fontId="21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7" fillId="0" borderId="0" xfId="0" applyFont="1">
      <alignment vertical="top"/>
    </xf>
    <xf numFmtId="0" fontId="21" fillId="25" borderId="24" xfId="0" applyFont="1" applyFill="1" applyBorder="1">
      <alignment vertical="top"/>
    </xf>
    <xf numFmtId="0" fontId="12" fillId="0" borderId="0" xfId="0" applyFont="1">
      <alignment vertical="top"/>
    </xf>
    <xf numFmtId="0" fontId="21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28" fillId="0" borderId="0" xfId="0" applyFont="1" applyAlignme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center" wrapText="1"/>
    </xf>
    <xf numFmtId="0" fontId="14" fillId="0" borderId="0" xfId="0" applyFont="1">
      <alignment vertical="top"/>
    </xf>
    <xf numFmtId="0" fontId="28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>
      <alignment vertical="top"/>
    </xf>
    <xf numFmtId="0" fontId="29" fillId="0" borderId="0" xfId="0" applyFont="1" applyAlignment="1">
      <alignment horizontal="left"/>
    </xf>
    <xf numFmtId="169" fontId="0" fillId="0" borderId="0" xfId="0" applyNumberFormat="1" applyAlignment="1">
      <alignment horizontal="center"/>
    </xf>
    <xf numFmtId="169" fontId="20" fillId="0" borderId="0" xfId="0" applyNumberFormat="1" applyFont="1">
      <alignment vertical="top"/>
    </xf>
    <xf numFmtId="0" fontId="31" fillId="0" borderId="0" xfId="0" applyFont="1" applyAlignment="1">
      <alignment horizontal="left" vertical="center"/>
    </xf>
    <xf numFmtId="0" fontId="9" fillId="0" borderId="0" xfId="0" quotePrefix="1" applyFont="1" applyAlignment="1"/>
    <xf numFmtId="0" fontId="13" fillId="0" borderId="0" xfId="0" applyFont="1" applyAlignment="1">
      <alignment horizontal="right"/>
    </xf>
    <xf numFmtId="0" fontId="32" fillId="0" borderId="0" xfId="0" applyFont="1" applyAlignme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/>
    </xf>
    <xf numFmtId="0" fontId="0" fillId="0" borderId="0" xfId="0" applyAlignment="1">
      <alignment horizontal="right"/>
    </xf>
    <xf numFmtId="0" fontId="25" fillId="0" borderId="0" xfId="0" applyFont="1" applyAlignment="1"/>
    <xf numFmtId="0" fontId="29" fillId="0" borderId="0" xfId="0" applyFont="1" applyAlignment="1">
      <alignment horizontal="center"/>
    </xf>
    <xf numFmtId="0" fontId="0" fillId="0" borderId="10" xfId="0" applyBorder="1" applyAlignment="1"/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33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6" borderId="25" xfId="0" applyFont="1" applyFill="1" applyBorder="1" applyAlignment="1">
      <alignment horizontal="left" vertical="top" wrapText="1" indent="1"/>
    </xf>
    <xf numFmtId="0" fontId="5" fillId="26" borderId="25" xfId="0" applyFont="1" applyFill="1" applyBorder="1" applyAlignment="1">
      <alignment horizontal="center" vertical="top" wrapText="1"/>
    </xf>
    <xf numFmtId="0" fontId="5" fillId="26" borderId="25" xfId="0" applyFont="1" applyFill="1" applyBorder="1" applyAlignment="1">
      <alignment horizontal="right" vertical="top" wrapText="1"/>
    </xf>
    <xf numFmtId="0" fontId="33" fillId="26" borderId="25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0" fillId="27" borderId="0" xfId="0" applyFill="1">
      <alignment vertical="top"/>
    </xf>
    <xf numFmtId="0" fontId="29" fillId="0" borderId="0" xfId="0" applyFont="1" applyAlignment="1"/>
    <xf numFmtId="0" fontId="14" fillId="24" borderId="0" xfId="0" applyFont="1" applyFill="1" applyAlignment="1"/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52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169" fontId="0" fillId="0" borderId="0" xfId="0" applyNumberFormat="1" applyAlignment="1">
      <alignment horizontal="center"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8" fillId="0" borderId="0" xfId="0" applyFont="1" applyAlignment="1">
      <alignment vertical="center"/>
    </xf>
    <xf numFmtId="0" fontId="13" fillId="24" borderId="0" xfId="0" applyFont="1" applyFill="1" applyAlignment="1">
      <alignment vertical="center"/>
    </xf>
    <xf numFmtId="14" fontId="28" fillId="0" borderId="0" xfId="0" applyNumberFormat="1" applyFont="1" applyAlignment="1">
      <alignment vertical="center"/>
    </xf>
    <xf numFmtId="0" fontId="14" fillId="24" borderId="0" xfId="0" applyFont="1" applyFill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0" fillId="0" borderId="0" xfId="43" applyFont="1" applyAlignment="1">
      <alignment horizontal="left" vertical="center"/>
    </xf>
    <xf numFmtId="0" fontId="50" fillId="0" borderId="0" xfId="43" applyFont="1" applyAlignment="1">
      <alignment horizontal="center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50" fillId="0" borderId="0" xfId="43" applyFont="1" applyAlignment="1">
      <alignment horizontal="center" vertical="center" wrapText="1"/>
    </xf>
    <xf numFmtId="0" fontId="50" fillId="0" borderId="0" xfId="43" applyFont="1" applyAlignment="1">
      <alignment horizontal="left" vertical="center" wrapText="1"/>
    </xf>
    <xf numFmtId="0" fontId="11" fillId="0" borderId="0" xfId="43" applyFont="1" applyAlignment="1">
      <alignment horizontal="left" vertical="center"/>
    </xf>
    <xf numFmtId="0" fontId="11" fillId="0" borderId="0" xfId="43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42" applyFont="1" applyAlignment="1">
      <alignment vertical="center"/>
    </xf>
    <xf numFmtId="0" fontId="29" fillId="0" borderId="0" xfId="42" applyFont="1" applyAlignment="1">
      <alignment horizontal="center" vertical="center"/>
    </xf>
    <xf numFmtId="0" fontId="29" fillId="0" borderId="0" xfId="42" applyFont="1" applyAlignment="1">
      <alignment horizontal="left" vertical="center"/>
    </xf>
    <xf numFmtId="0" fontId="6" fillId="0" borderId="0" xfId="0" applyFont="1" applyAlignment="1">
      <alignment vertical="center"/>
    </xf>
    <xf numFmtId="0" fontId="28" fillId="0" borderId="0" xfId="0" applyFont="1" applyAlignment="1">
      <alignment horizontal="center" vertical="center" wrapText="1"/>
    </xf>
    <xf numFmtId="168" fontId="52" fillId="0" borderId="0" xfId="0" applyNumberFormat="1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 O-C Diagr.</a:t>
            </a:r>
          </a:p>
        </c:rich>
      </c:tx>
      <c:layout>
        <c:manualLayout>
          <c:xMode val="edge"/>
          <c:yMode val="edge"/>
          <c:x val="0.39002963339260011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3352031702506"/>
          <c:y val="0.14803647215538873"/>
          <c:w val="0.82991261764042568"/>
          <c:h val="0.63142087103012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24317</c:v>
                </c:pt>
                <c:pt idx="141">
                  <c:v>24371</c:v>
                </c:pt>
                <c:pt idx="142">
                  <c:v>24443</c:v>
                </c:pt>
                <c:pt idx="143">
                  <c:v>24451</c:v>
                </c:pt>
                <c:pt idx="144">
                  <c:v>25012.5</c:v>
                </c:pt>
                <c:pt idx="145">
                  <c:v>25036</c:v>
                </c:pt>
                <c:pt idx="146">
                  <c:v>25045</c:v>
                </c:pt>
                <c:pt idx="147">
                  <c:v>25046.5</c:v>
                </c:pt>
                <c:pt idx="148">
                  <c:v>25087</c:v>
                </c:pt>
                <c:pt idx="149">
                  <c:v>25143.5</c:v>
                </c:pt>
                <c:pt idx="150">
                  <c:v>25550.5</c:v>
                </c:pt>
                <c:pt idx="151">
                  <c:v>25594.5</c:v>
                </c:pt>
                <c:pt idx="152">
                  <c:v>25605</c:v>
                </c:pt>
                <c:pt idx="153">
                  <c:v>25616</c:v>
                </c:pt>
                <c:pt idx="154">
                  <c:v>25616.5</c:v>
                </c:pt>
                <c:pt idx="155">
                  <c:v>25663</c:v>
                </c:pt>
                <c:pt idx="156">
                  <c:v>25663</c:v>
                </c:pt>
                <c:pt idx="157">
                  <c:v>25726</c:v>
                </c:pt>
                <c:pt idx="158">
                  <c:v>26146</c:v>
                </c:pt>
                <c:pt idx="159">
                  <c:v>26212.5</c:v>
                </c:pt>
                <c:pt idx="160">
                  <c:v>26241</c:v>
                </c:pt>
                <c:pt idx="161">
                  <c:v>26812</c:v>
                </c:pt>
                <c:pt idx="162">
                  <c:v>26855.5</c:v>
                </c:pt>
                <c:pt idx="163">
                  <c:v>27327</c:v>
                </c:pt>
                <c:pt idx="164">
                  <c:v>27370</c:v>
                </c:pt>
                <c:pt idx="165">
                  <c:v>27370</c:v>
                </c:pt>
                <c:pt idx="166">
                  <c:v>27381.5</c:v>
                </c:pt>
                <c:pt idx="167">
                  <c:v>27384.5</c:v>
                </c:pt>
                <c:pt idx="168">
                  <c:v>27386</c:v>
                </c:pt>
                <c:pt idx="169">
                  <c:v>27386</c:v>
                </c:pt>
                <c:pt idx="170">
                  <c:v>27386.5</c:v>
                </c:pt>
                <c:pt idx="171">
                  <c:v>27389.5</c:v>
                </c:pt>
                <c:pt idx="172">
                  <c:v>27865.5</c:v>
                </c:pt>
                <c:pt idx="173">
                  <c:v>27975</c:v>
                </c:pt>
                <c:pt idx="174">
                  <c:v>27981.5</c:v>
                </c:pt>
                <c:pt idx="175">
                  <c:v>28007</c:v>
                </c:pt>
                <c:pt idx="176">
                  <c:v>28524.5</c:v>
                </c:pt>
                <c:pt idx="177">
                  <c:v>28569</c:v>
                </c:pt>
                <c:pt idx="178">
                  <c:v>29011.5</c:v>
                </c:pt>
                <c:pt idx="179">
                  <c:v>29171</c:v>
                </c:pt>
                <c:pt idx="180">
                  <c:v>29818</c:v>
                </c:pt>
                <c:pt idx="181">
                  <c:v>30360</c:v>
                </c:pt>
                <c:pt idx="182">
                  <c:v>30395.5</c:v>
                </c:pt>
                <c:pt idx="183">
                  <c:v>30907</c:v>
                </c:pt>
                <c:pt idx="184">
                  <c:v>30992.5</c:v>
                </c:pt>
                <c:pt idx="185">
                  <c:v>31455.5</c:v>
                </c:pt>
                <c:pt idx="186">
                  <c:v>31518.5</c:v>
                </c:pt>
                <c:pt idx="187">
                  <c:v>31563.5</c:v>
                </c:pt>
                <c:pt idx="188">
                  <c:v>31568.5</c:v>
                </c:pt>
                <c:pt idx="189">
                  <c:v>31581.5</c:v>
                </c:pt>
                <c:pt idx="190">
                  <c:v>31581.5</c:v>
                </c:pt>
                <c:pt idx="191">
                  <c:v>31583</c:v>
                </c:pt>
                <c:pt idx="192">
                  <c:v>31588</c:v>
                </c:pt>
                <c:pt idx="193">
                  <c:v>31588</c:v>
                </c:pt>
                <c:pt idx="194">
                  <c:v>31651</c:v>
                </c:pt>
              </c:numCache>
            </c:numRef>
          </c:xVal>
          <c:yVal>
            <c:numRef>
              <c:f>'Active 1'!$H$21:$H$988</c:f>
              <c:numCache>
                <c:formatCode>General</c:formatCode>
                <c:ptCount val="968"/>
                <c:pt idx="0">
                  <c:v>0.16313179999997374</c:v>
                </c:pt>
                <c:pt idx="1">
                  <c:v>0.1651345999998739</c:v>
                </c:pt>
                <c:pt idx="2">
                  <c:v>8.6216799998510396E-2</c:v>
                </c:pt>
                <c:pt idx="3">
                  <c:v>8.7547600000107195E-2</c:v>
                </c:pt>
                <c:pt idx="4">
                  <c:v>7.7884199999971315E-2</c:v>
                </c:pt>
                <c:pt idx="5">
                  <c:v>9.620340000037686E-2</c:v>
                </c:pt>
                <c:pt idx="6">
                  <c:v>6.1839600002713269E-2</c:v>
                </c:pt>
                <c:pt idx="7">
                  <c:v>9.468399999968824E-2</c:v>
                </c:pt>
                <c:pt idx="8">
                  <c:v>9.0191799998137867E-2</c:v>
                </c:pt>
                <c:pt idx="9">
                  <c:v>9.1586800004733959E-2</c:v>
                </c:pt>
                <c:pt idx="10">
                  <c:v>8.9460999999573687E-2</c:v>
                </c:pt>
                <c:pt idx="11">
                  <c:v>0.10358760000235634</c:v>
                </c:pt>
                <c:pt idx="12">
                  <c:v>5.8064000000740634E-2</c:v>
                </c:pt>
                <c:pt idx="13">
                  <c:v>8.748619999823859E-2</c:v>
                </c:pt>
                <c:pt idx="15">
                  <c:v>6.2794600002234802E-2</c:v>
                </c:pt>
                <c:pt idx="18">
                  <c:v>2.5413199997274205E-2</c:v>
                </c:pt>
                <c:pt idx="19">
                  <c:v>2.5513199994747993E-2</c:v>
                </c:pt>
                <c:pt idx="20">
                  <c:v>3.2206600000790786E-2</c:v>
                </c:pt>
                <c:pt idx="21">
                  <c:v>2.7510400002938695E-2</c:v>
                </c:pt>
                <c:pt idx="22">
                  <c:v>2.1493400003237184E-2</c:v>
                </c:pt>
                <c:pt idx="25">
                  <c:v>2.3994399998628069E-2</c:v>
                </c:pt>
                <c:pt idx="27">
                  <c:v>1.6929799996432848E-2</c:v>
                </c:pt>
                <c:pt idx="34">
                  <c:v>-1.3801999957649969E-3</c:v>
                </c:pt>
                <c:pt idx="35">
                  <c:v>0</c:v>
                </c:pt>
                <c:pt idx="38">
                  <c:v>-8.7640000128885731E-4</c:v>
                </c:pt>
                <c:pt idx="94">
                  <c:v>6.2547200002882164E-2</c:v>
                </c:pt>
                <c:pt idx="117">
                  <c:v>0.13566200000059325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C3-432B-B8A9-3078DF6F698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1'!$D$21:$D$988</c:f>
                <c:numCache>
                  <c:formatCode>General</c:formatCode>
                  <c:ptCount val="96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6.0000000000000001E-3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100">
                    <c:v>2E-3</c:v>
                  </c:pt>
                  <c:pt idx="101">
                    <c:v>2E-3</c:v>
                  </c:pt>
                  <c:pt idx="102">
                    <c:v>2E-3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8.9999999999999998E-4</c:v>
                  </c:pt>
                  <c:pt idx="106">
                    <c:v>5.9999999999999995E-4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1E-3</c:v>
                  </c:pt>
                  <c:pt idx="110">
                    <c:v>6.9999999999999999E-4</c:v>
                  </c:pt>
                  <c:pt idx="111">
                    <c:v>5.0000000000000001E-3</c:v>
                  </c:pt>
                  <c:pt idx="112">
                    <c:v>8.0000000000000004E-4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4.0000000000000002E-4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0.01</c:v>
                  </c:pt>
                  <c:pt idx="123">
                    <c:v>2.0000000000000001E-4</c:v>
                  </c:pt>
                  <c:pt idx="124">
                    <c:v>1.1000000000000001E-3</c:v>
                  </c:pt>
                  <c:pt idx="125">
                    <c:v>8.0000000000000004E-4</c:v>
                  </c:pt>
                  <c:pt idx="126">
                    <c:v>2.9999999999999997E-4</c:v>
                  </c:pt>
                  <c:pt idx="127">
                    <c:v>6.9999999999999999E-4</c:v>
                  </c:pt>
                  <c:pt idx="128">
                    <c:v>0</c:v>
                  </c:pt>
                  <c:pt idx="129">
                    <c:v>8.0000000000000004E-4</c:v>
                  </c:pt>
                  <c:pt idx="130">
                    <c:v>8.0000000000000004E-4</c:v>
                  </c:pt>
                  <c:pt idx="131">
                    <c:v>8.9999999999999998E-4</c:v>
                  </c:pt>
                  <c:pt idx="132">
                    <c:v>1.8E-3</c:v>
                  </c:pt>
                  <c:pt idx="133">
                    <c:v>5.0000000000000001E-4</c:v>
                  </c:pt>
                  <c:pt idx="134">
                    <c:v>4.0000000000000002E-4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5.0000000000000001E-4</c:v>
                  </c:pt>
                  <c:pt idx="138">
                    <c:v>5.0000000000000001E-4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1.4E-3</c:v>
                  </c:pt>
                  <c:pt idx="142">
                    <c:v>3.0000000000000001E-3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5.9999999999999995E-4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8.0000000000000004E-4</c:v>
                  </c:pt>
                  <c:pt idx="149">
                    <c:v>1.5E-3</c:v>
                  </c:pt>
                  <c:pt idx="150">
                    <c:v>2.9999999999999997E-4</c:v>
                  </c:pt>
                  <c:pt idx="151">
                    <c:v>0</c:v>
                  </c:pt>
                  <c:pt idx="152">
                    <c:v>2.9999999999999997E-4</c:v>
                  </c:pt>
                  <c:pt idx="153">
                    <c:v>1E-3</c:v>
                  </c:pt>
                  <c:pt idx="154">
                    <c:v>0</c:v>
                  </c:pt>
                  <c:pt idx="155">
                    <c:v>5.0000000000000001E-4</c:v>
                  </c:pt>
                  <c:pt idx="156">
                    <c:v>5.0000000000000001E-4</c:v>
                  </c:pt>
                  <c:pt idx="157">
                    <c:v>5.9999999999999995E-4</c:v>
                  </c:pt>
                  <c:pt idx="158">
                    <c:v>5.9999999999999995E-4</c:v>
                  </c:pt>
                  <c:pt idx="159">
                    <c:v>0</c:v>
                  </c:pt>
                  <c:pt idx="160">
                    <c:v>1.1000000000000001E-3</c:v>
                  </c:pt>
                  <c:pt idx="161">
                    <c:v>2.0999999999999999E-3</c:v>
                  </c:pt>
                  <c:pt idx="162">
                    <c:v>2.0000000000000001E-4</c:v>
                  </c:pt>
                  <c:pt idx="163">
                    <c:v>2.9999999999999997E-4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6.6E-3</c:v>
                  </c:pt>
                  <c:pt idx="167">
                    <c:v>3.7000000000000002E-3</c:v>
                  </c:pt>
                  <c:pt idx="168">
                    <c:v>2.9999999999999997E-4</c:v>
                  </c:pt>
                  <c:pt idx="169">
                    <c:v>4.3E-3</c:v>
                  </c:pt>
                  <c:pt idx="170">
                    <c:v>4.3E-3</c:v>
                  </c:pt>
                  <c:pt idx="171">
                    <c:v>4.8999999999999998E-3</c:v>
                  </c:pt>
                  <c:pt idx="172">
                    <c:v>8.0000000000000002E-3</c:v>
                  </c:pt>
                  <c:pt idx="173">
                    <c:v>5.7000000000000002E-3</c:v>
                  </c:pt>
                  <c:pt idx="174">
                    <c:v>1E-3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3.5000000000000001E-3</c:v>
                  </c:pt>
                  <c:pt idx="178">
                    <c:v>1E-4</c:v>
                  </c:pt>
                  <c:pt idx="179">
                    <c:v>1.1000000000000001E-3</c:v>
                  </c:pt>
                  <c:pt idx="180">
                    <c:v>8.0000000000000002E-3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6.9999999999999999E-4</c:v>
                  </c:pt>
                  <c:pt idx="184">
                    <c:v>0</c:v>
                  </c:pt>
                  <c:pt idx="185">
                    <c:v>6.0000000000000001E-3</c:v>
                  </c:pt>
                  <c:pt idx="186">
                    <c:v>6.9999999999999999E-4</c:v>
                  </c:pt>
                  <c:pt idx="187">
                    <c:v>5.0000000000000002E-5</c:v>
                  </c:pt>
                  <c:pt idx="188">
                    <c:v>5.0000000000000002E-5</c:v>
                  </c:pt>
                  <c:pt idx="189">
                    <c:v>9.0000000000000006E-5</c:v>
                  </c:pt>
                  <c:pt idx="190">
                    <c:v>6.9999999999999994E-5</c:v>
                  </c:pt>
                  <c:pt idx="191">
                    <c:v>5.9999999999999995E-4</c:v>
                  </c:pt>
                  <c:pt idx="192">
                    <c:v>6.0000000000000002E-5</c:v>
                  </c:pt>
                  <c:pt idx="193">
                    <c:v>6.0000000000000002E-5</c:v>
                  </c:pt>
                  <c:pt idx="194">
                    <c:v>0</c:v>
                  </c:pt>
                </c:numCache>
              </c:numRef>
            </c:plus>
            <c:minus>
              <c:numRef>
                <c:f>'Active 1'!$D$21:$D$988</c:f>
                <c:numCache>
                  <c:formatCode>General</c:formatCode>
                  <c:ptCount val="96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6.0000000000000001E-3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100">
                    <c:v>2E-3</c:v>
                  </c:pt>
                  <c:pt idx="101">
                    <c:v>2E-3</c:v>
                  </c:pt>
                  <c:pt idx="102">
                    <c:v>2E-3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8.9999999999999998E-4</c:v>
                  </c:pt>
                  <c:pt idx="106">
                    <c:v>5.9999999999999995E-4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1E-3</c:v>
                  </c:pt>
                  <c:pt idx="110">
                    <c:v>6.9999999999999999E-4</c:v>
                  </c:pt>
                  <c:pt idx="111">
                    <c:v>5.0000000000000001E-3</c:v>
                  </c:pt>
                  <c:pt idx="112">
                    <c:v>8.0000000000000004E-4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4.0000000000000002E-4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0.01</c:v>
                  </c:pt>
                  <c:pt idx="123">
                    <c:v>2.0000000000000001E-4</c:v>
                  </c:pt>
                  <c:pt idx="124">
                    <c:v>1.1000000000000001E-3</c:v>
                  </c:pt>
                  <c:pt idx="125">
                    <c:v>8.0000000000000004E-4</c:v>
                  </c:pt>
                  <c:pt idx="126">
                    <c:v>2.9999999999999997E-4</c:v>
                  </c:pt>
                  <c:pt idx="127">
                    <c:v>6.9999999999999999E-4</c:v>
                  </c:pt>
                  <c:pt idx="128">
                    <c:v>0</c:v>
                  </c:pt>
                  <c:pt idx="129">
                    <c:v>8.0000000000000004E-4</c:v>
                  </c:pt>
                  <c:pt idx="130">
                    <c:v>8.0000000000000004E-4</c:v>
                  </c:pt>
                  <c:pt idx="131">
                    <c:v>8.9999999999999998E-4</c:v>
                  </c:pt>
                  <c:pt idx="132">
                    <c:v>1.8E-3</c:v>
                  </c:pt>
                  <c:pt idx="133">
                    <c:v>5.0000000000000001E-4</c:v>
                  </c:pt>
                  <c:pt idx="134">
                    <c:v>4.0000000000000002E-4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5.0000000000000001E-4</c:v>
                  </c:pt>
                  <c:pt idx="138">
                    <c:v>5.0000000000000001E-4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1.4E-3</c:v>
                  </c:pt>
                  <c:pt idx="142">
                    <c:v>3.0000000000000001E-3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5.9999999999999995E-4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8.0000000000000004E-4</c:v>
                  </c:pt>
                  <c:pt idx="149">
                    <c:v>1.5E-3</c:v>
                  </c:pt>
                  <c:pt idx="150">
                    <c:v>2.9999999999999997E-4</c:v>
                  </c:pt>
                  <c:pt idx="151">
                    <c:v>0</c:v>
                  </c:pt>
                  <c:pt idx="152">
                    <c:v>2.9999999999999997E-4</c:v>
                  </c:pt>
                  <c:pt idx="153">
                    <c:v>1E-3</c:v>
                  </c:pt>
                  <c:pt idx="154">
                    <c:v>0</c:v>
                  </c:pt>
                  <c:pt idx="155">
                    <c:v>5.0000000000000001E-4</c:v>
                  </c:pt>
                  <c:pt idx="156">
                    <c:v>5.0000000000000001E-4</c:v>
                  </c:pt>
                  <c:pt idx="157">
                    <c:v>5.9999999999999995E-4</c:v>
                  </c:pt>
                  <c:pt idx="158">
                    <c:v>5.9999999999999995E-4</c:v>
                  </c:pt>
                  <c:pt idx="159">
                    <c:v>0</c:v>
                  </c:pt>
                  <c:pt idx="160">
                    <c:v>1.1000000000000001E-3</c:v>
                  </c:pt>
                  <c:pt idx="161">
                    <c:v>2.0999999999999999E-3</c:v>
                  </c:pt>
                  <c:pt idx="162">
                    <c:v>2.0000000000000001E-4</c:v>
                  </c:pt>
                  <c:pt idx="163">
                    <c:v>2.9999999999999997E-4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6.6E-3</c:v>
                  </c:pt>
                  <c:pt idx="167">
                    <c:v>3.7000000000000002E-3</c:v>
                  </c:pt>
                  <c:pt idx="168">
                    <c:v>2.9999999999999997E-4</c:v>
                  </c:pt>
                  <c:pt idx="169">
                    <c:v>4.3E-3</c:v>
                  </c:pt>
                  <c:pt idx="170">
                    <c:v>4.3E-3</c:v>
                  </c:pt>
                  <c:pt idx="171">
                    <c:v>4.8999999999999998E-3</c:v>
                  </c:pt>
                  <c:pt idx="172">
                    <c:v>8.0000000000000002E-3</c:v>
                  </c:pt>
                  <c:pt idx="173">
                    <c:v>5.7000000000000002E-3</c:v>
                  </c:pt>
                  <c:pt idx="174">
                    <c:v>1E-3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3.5000000000000001E-3</c:v>
                  </c:pt>
                  <c:pt idx="178">
                    <c:v>1E-4</c:v>
                  </c:pt>
                  <c:pt idx="179">
                    <c:v>1.1000000000000001E-3</c:v>
                  </c:pt>
                  <c:pt idx="180">
                    <c:v>8.0000000000000002E-3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6.9999999999999999E-4</c:v>
                  </c:pt>
                  <c:pt idx="184">
                    <c:v>0</c:v>
                  </c:pt>
                  <c:pt idx="185">
                    <c:v>6.0000000000000001E-3</c:v>
                  </c:pt>
                  <c:pt idx="186">
                    <c:v>6.9999999999999999E-4</c:v>
                  </c:pt>
                  <c:pt idx="187">
                    <c:v>5.0000000000000002E-5</c:v>
                  </c:pt>
                  <c:pt idx="188">
                    <c:v>5.0000000000000002E-5</c:v>
                  </c:pt>
                  <c:pt idx="189">
                    <c:v>9.0000000000000006E-5</c:v>
                  </c:pt>
                  <c:pt idx="190">
                    <c:v>6.9999999999999994E-5</c:v>
                  </c:pt>
                  <c:pt idx="191">
                    <c:v>5.9999999999999995E-4</c:v>
                  </c:pt>
                  <c:pt idx="192">
                    <c:v>6.0000000000000002E-5</c:v>
                  </c:pt>
                  <c:pt idx="193">
                    <c:v>6.0000000000000002E-5</c:v>
                  </c:pt>
                  <c:pt idx="19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24317</c:v>
                </c:pt>
                <c:pt idx="141">
                  <c:v>24371</c:v>
                </c:pt>
                <c:pt idx="142">
                  <c:v>24443</c:v>
                </c:pt>
                <c:pt idx="143">
                  <c:v>24451</c:v>
                </c:pt>
                <c:pt idx="144">
                  <c:v>25012.5</c:v>
                </c:pt>
                <c:pt idx="145">
                  <c:v>25036</c:v>
                </c:pt>
                <c:pt idx="146">
                  <c:v>25045</c:v>
                </c:pt>
                <c:pt idx="147">
                  <c:v>25046.5</c:v>
                </c:pt>
                <c:pt idx="148">
                  <c:v>25087</c:v>
                </c:pt>
                <c:pt idx="149">
                  <c:v>25143.5</c:v>
                </c:pt>
                <c:pt idx="150">
                  <c:v>25550.5</c:v>
                </c:pt>
                <c:pt idx="151">
                  <c:v>25594.5</c:v>
                </c:pt>
                <c:pt idx="152">
                  <c:v>25605</c:v>
                </c:pt>
                <c:pt idx="153">
                  <c:v>25616</c:v>
                </c:pt>
                <c:pt idx="154">
                  <c:v>25616.5</c:v>
                </c:pt>
                <c:pt idx="155">
                  <c:v>25663</c:v>
                </c:pt>
                <c:pt idx="156">
                  <c:v>25663</c:v>
                </c:pt>
                <c:pt idx="157">
                  <c:v>25726</c:v>
                </c:pt>
                <c:pt idx="158">
                  <c:v>26146</c:v>
                </c:pt>
                <c:pt idx="159">
                  <c:v>26212.5</c:v>
                </c:pt>
                <c:pt idx="160">
                  <c:v>26241</c:v>
                </c:pt>
                <c:pt idx="161">
                  <c:v>26812</c:v>
                </c:pt>
                <c:pt idx="162">
                  <c:v>26855.5</c:v>
                </c:pt>
                <c:pt idx="163">
                  <c:v>27327</c:v>
                </c:pt>
                <c:pt idx="164">
                  <c:v>27370</c:v>
                </c:pt>
                <c:pt idx="165">
                  <c:v>27370</c:v>
                </c:pt>
                <c:pt idx="166">
                  <c:v>27381.5</c:v>
                </c:pt>
                <c:pt idx="167">
                  <c:v>27384.5</c:v>
                </c:pt>
                <c:pt idx="168">
                  <c:v>27386</c:v>
                </c:pt>
                <c:pt idx="169">
                  <c:v>27386</c:v>
                </c:pt>
                <c:pt idx="170">
                  <c:v>27386.5</c:v>
                </c:pt>
                <c:pt idx="171">
                  <c:v>27389.5</c:v>
                </c:pt>
                <c:pt idx="172">
                  <c:v>27865.5</c:v>
                </c:pt>
                <c:pt idx="173">
                  <c:v>27975</c:v>
                </c:pt>
                <c:pt idx="174">
                  <c:v>27981.5</c:v>
                </c:pt>
                <c:pt idx="175">
                  <c:v>28007</c:v>
                </c:pt>
                <c:pt idx="176">
                  <c:v>28524.5</c:v>
                </c:pt>
                <c:pt idx="177">
                  <c:v>28569</c:v>
                </c:pt>
                <c:pt idx="178">
                  <c:v>29011.5</c:v>
                </c:pt>
                <c:pt idx="179">
                  <c:v>29171</c:v>
                </c:pt>
                <c:pt idx="180">
                  <c:v>29818</c:v>
                </c:pt>
                <c:pt idx="181">
                  <c:v>30360</c:v>
                </c:pt>
                <c:pt idx="182">
                  <c:v>30395.5</c:v>
                </c:pt>
                <c:pt idx="183">
                  <c:v>30907</c:v>
                </c:pt>
                <c:pt idx="184">
                  <c:v>30992.5</c:v>
                </c:pt>
                <c:pt idx="185">
                  <c:v>31455.5</c:v>
                </c:pt>
                <c:pt idx="186">
                  <c:v>31518.5</c:v>
                </c:pt>
                <c:pt idx="187">
                  <c:v>31563.5</c:v>
                </c:pt>
                <c:pt idx="188">
                  <c:v>31568.5</c:v>
                </c:pt>
                <c:pt idx="189">
                  <c:v>31581.5</c:v>
                </c:pt>
                <c:pt idx="190">
                  <c:v>31581.5</c:v>
                </c:pt>
                <c:pt idx="191">
                  <c:v>31583</c:v>
                </c:pt>
                <c:pt idx="192">
                  <c:v>31588</c:v>
                </c:pt>
                <c:pt idx="193">
                  <c:v>31588</c:v>
                </c:pt>
                <c:pt idx="194">
                  <c:v>31651</c:v>
                </c:pt>
              </c:numCache>
            </c:numRef>
          </c:xVal>
          <c:yVal>
            <c:numRef>
              <c:f>'Active 1'!$I$21:$I$988</c:f>
              <c:numCache>
                <c:formatCode>General</c:formatCode>
                <c:ptCount val="968"/>
                <c:pt idx="14">
                  <c:v>6.2815999997837935E-2</c:v>
                </c:pt>
                <c:pt idx="16">
                  <c:v>2.9543199998443015E-2</c:v>
                </c:pt>
                <c:pt idx="17">
                  <c:v>2.7394199998525437E-2</c:v>
                </c:pt>
                <c:pt idx="66">
                  <c:v>9.0163999993819743E-3</c:v>
                </c:pt>
                <c:pt idx="67">
                  <c:v>3.3160000020870939E-4</c:v>
                </c:pt>
                <c:pt idx="69">
                  <c:v>2.7095000004919712E-2</c:v>
                </c:pt>
                <c:pt idx="71">
                  <c:v>1.9446999998763204E-2</c:v>
                </c:pt>
                <c:pt idx="72">
                  <c:v>1.4361400004418101E-2</c:v>
                </c:pt>
                <c:pt idx="74">
                  <c:v>1.6423799999756739E-2</c:v>
                </c:pt>
                <c:pt idx="75">
                  <c:v>2.9782600002363324E-2</c:v>
                </c:pt>
                <c:pt idx="76">
                  <c:v>3.3782600003178231E-2</c:v>
                </c:pt>
                <c:pt idx="77">
                  <c:v>5.2446800000325311E-2</c:v>
                </c:pt>
                <c:pt idx="81">
                  <c:v>3.2263000000966713E-2</c:v>
                </c:pt>
                <c:pt idx="82">
                  <c:v>3.2350600005884189E-2</c:v>
                </c:pt>
                <c:pt idx="88">
                  <c:v>4.459780000615865E-2</c:v>
                </c:pt>
                <c:pt idx="93">
                  <c:v>6.4284200001566205E-2</c:v>
                </c:pt>
                <c:pt idx="95">
                  <c:v>6.8375000002561137E-2</c:v>
                </c:pt>
                <c:pt idx="96">
                  <c:v>6.9074999999429565E-2</c:v>
                </c:pt>
                <c:pt idx="97">
                  <c:v>4.6251799998572096E-2</c:v>
                </c:pt>
                <c:pt idx="98">
                  <c:v>4.6668200004205573E-2</c:v>
                </c:pt>
                <c:pt idx="111">
                  <c:v>0.105693199999223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C3-432B-B8A9-3078DF6F698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24317</c:v>
                </c:pt>
                <c:pt idx="141">
                  <c:v>24371</c:v>
                </c:pt>
                <c:pt idx="142">
                  <c:v>24443</c:v>
                </c:pt>
                <c:pt idx="143">
                  <c:v>24451</c:v>
                </c:pt>
                <c:pt idx="144">
                  <c:v>25012.5</c:v>
                </c:pt>
                <c:pt idx="145">
                  <c:v>25036</c:v>
                </c:pt>
                <c:pt idx="146">
                  <c:v>25045</c:v>
                </c:pt>
                <c:pt idx="147">
                  <c:v>25046.5</c:v>
                </c:pt>
                <c:pt idx="148">
                  <c:v>25087</c:v>
                </c:pt>
                <c:pt idx="149">
                  <c:v>25143.5</c:v>
                </c:pt>
                <c:pt idx="150">
                  <c:v>25550.5</c:v>
                </c:pt>
                <c:pt idx="151">
                  <c:v>25594.5</c:v>
                </c:pt>
                <c:pt idx="152">
                  <c:v>25605</c:v>
                </c:pt>
                <c:pt idx="153">
                  <c:v>25616</c:v>
                </c:pt>
                <c:pt idx="154">
                  <c:v>25616.5</c:v>
                </c:pt>
                <c:pt idx="155">
                  <c:v>25663</c:v>
                </c:pt>
                <c:pt idx="156">
                  <c:v>25663</c:v>
                </c:pt>
                <c:pt idx="157">
                  <c:v>25726</c:v>
                </c:pt>
                <c:pt idx="158">
                  <c:v>26146</c:v>
                </c:pt>
                <c:pt idx="159">
                  <c:v>26212.5</c:v>
                </c:pt>
                <c:pt idx="160">
                  <c:v>26241</c:v>
                </c:pt>
                <c:pt idx="161">
                  <c:v>26812</c:v>
                </c:pt>
                <c:pt idx="162">
                  <c:v>26855.5</c:v>
                </c:pt>
                <c:pt idx="163">
                  <c:v>27327</c:v>
                </c:pt>
                <c:pt idx="164">
                  <c:v>27370</c:v>
                </c:pt>
                <c:pt idx="165">
                  <c:v>27370</c:v>
                </c:pt>
                <c:pt idx="166">
                  <c:v>27381.5</c:v>
                </c:pt>
                <c:pt idx="167">
                  <c:v>27384.5</c:v>
                </c:pt>
                <c:pt idx="168">
                  <c:v>27386</c:v>
                </c:pt>
                <c:pt idx="169">
                  <c:v>27386</c:v>
                </c:pt>
                <c:pt idx="170">
                  <c:v>27386.5</c:v>
                </c:pt>
                <c:pt idx="171">
                  <c:v>27389.5</c:v>
                </c:pt>
                <c:pt idx="172">
                  <c:v>27865.5</c:v>
                </c:pt>
                <c:pt idx="173">
                  <c:v>27975</c:v>
                </c:pt>
                <c:pt idx="174">
                  <c:v>27981.5</c:v>
                </c:pt>
                <c:pt idx="175">
                  <c:v>28007</c:v>
                </c:pt>
                <c:pt idx="176">
                  <c:v>28524.5</c:v>
                </c:pt>
                <c:pt idx="177">
                  <c:v>28569</c:v>
                </c:pt>
                <c:pt idx="178">
                  <c:v>29011.5</c:v>
                </c:pt>
                <c:pt idx="179">
                  <c:v>29171</c:v>
                </c:pt>
                <c:pt idx="180">
                  <c:v>29818</c:v>
                </c:pt>
                <c:pt idx="181">
                  <c:v>30360</c:v>
                </c:pt>
                <c:pt idx="182">
                  <c:v>30395.5</c:v>
                </c:pt>
                <c:pt idx="183">
                  <c:v>30907</c:v>
                </c:pt>
                <c:pt idx="184">
                  <c:v>30992.5</c:v>
                </c:pt>
                <c:pt idx="185">
                  <c:v>31455.5</c:v>
                </c:pt>
                <c:pt idx="186">
                  <c:v>31518.5</c:v>
                </c:pt>
                <c:pt idx="187">
                  <c:v>31563.5</c:v>
                </c:pt>
                <c:pt idx="188">
                  <c:v>31568.5</c:v>
                </c:pt>
                <c:pt idx="189">
                  <c:v>31581.5</c:v>
                </c:pt>
                <c:pt idx="190">
                  <c:v>31581.5</c:v>
                </c:pt>
                <c:pt idx="191">
                  <c:v>31583</c:v>
                </c:pt>
                <c:pt idx="192">
                  <c:v>31588</c:v>
                </c:pt>
                <c:pt idx="193">
                  <c:v>31588</c:v>
                </c:pt>
                <c:pt idx="194">
                  <c:v>31651</c:v>
                </c:pt>
              </c:numCache>
            </c:numRef>
          </c:xVal>
          <c:yVal>
            <c:numRef>
              <c:f>'Active 1'!$J$21:$J$988</c:f>
              <c:numCache>
                <c:formatCode>General</c:formatCode>
                <c:ptCount val="968"/>
                <c:pt idx="23">
                  <c:v>2.305079999496229E-2</c:v>
                </c:pt>
                <c:pt idx="24">
                  <c:v>2.3994399998628069E-2</c:v>
                </c:pt>
                <c:pt idx="26">
                  <c:v>2.2522200000821613E-2</c:v>
                </c:pt>
                <c:pt idx="28">
                  <c:v>2.1410999994259328E-2</c:v>
                </c:pt>
                <c:pt idx="29">
                  <c:v>3.0911600006220397E-2</c:v>
                </c:pt>
                <c:pt idx="30">
                  <c:v>2.0265999999537598E-2</c:v>
                </c:pt>
                <c:pt idx="31">
                  <c:v>5.8422000001883134E-3</c:v>
                </c:pt>
                <c:pt idx="32">
                  <c:v>8.4112000040477142E-3</c:v>
                </c:pt>
                <c:pt idx="33">
                  <c:v>5.5917999998200685E-3</c:v>
                </c:pt>
                <c:pt idx="36">
                  <c:v>2.0083799994608853E-2</c:v>
                </c:pt>
                <c:pt idx="43">
                  <c:v>4.6164000013959594E-3</c:v>
                </c:pt>
                <c:pt idx="50">
                  <c:v>2.7676000026986003E-3</c:v>
                </c:pt>
                <c:pt idx="68">
                  <c:v>1.6224800005147699E-2</c:v>
                </c:pt>
                <c:pt idx="70">
                  <c:v>2.0061600000190083E-2</c:v>
                </c:pt>
                <c:pt idx="73">
                  <c:v>9.0650000056484714E-3</c:v>
                </c:pt>
                <c:pt idx="78">
                  <c:v>1.5772200000355951E-2</c:v>
                </c:pt>
                <c:pt idx="79">
                  <c:v>2.9637599996931385E-2</c:v>
                </c:pt>
                <c:pt idx="80">
                  <c:v>2.9295200001797639E-2</c:v>
                </c:pt>
                <c:pt idx="83">
                  <c:v>4.8473599999852013E-2</c:v>
                </c:pt>
                <c:pt idx="84">
                  <c:v>4.8873599997023121E-2</c:v>
                </c:pt>
                <c:pt idx="85">
                  <c:v>3.9840199999161996E-2</c:v>
                </c:pt>
                <c:pt idx="86">
                  <c:v>4.7275999997509643E-2</c:v>
                </c:pt>
                <c:pt idx="87">
                  <c:v>4.9275999997917097E-2</c:v>
                </c:pt>
                <c:pt idx="89">
                  <c:v>5.9131399997568224E-2</c:v>
                </c:pt>
                <c:pt idx="90">
                  <c:v>6.3831399995251559E-2</c:v>
                </c:pt>
                <c:pt idx="91">
                  <c:v>5.6984200004080776E-2</c:v>
                </c:pt>
                <c:pt idx="92">
                  <c:v>6.2584200000856072E-2</c:v>
                </c:pt>
                <c:pt idx="99">
                  <c:v>8.4654199999931734E-2</c:v>
                </c:pt>
                <c:pt idx="100">
                  <c:v>8.5015399999974761E-2</c:v>
                </c:pt>
                <c:pt idx="101">
                  <c:v>9.8532800002431031E-2</c:v>
                </c:pt>
                <c:pt idx="102">
                  <c:v>9.8532800002431031E-2</c:v>
                </c:pt>
                <c:pt idx="103">
                  <c:v>9.6382999996421859E-2</c:v>
                </c:pt>
                <c:pt idx="104">
                  <c:v>9.7383000000263564E-2</c:v>
                </c:pt>
                <c:pt idx="105">
                  <c:v>9.9418799996783491E-2</c:v>
                </c:pt>
                <c:pt idx="106">
                  <c:v>0.1019187999991118</c:v>
                </c:pt>
                <c:pt idx="107">
                  <c:v>9.6390399994561449E-2</c:v>
                </c:pt>
                <c:pt idx="108">
                  <c:v>9.6390399994561449E-2</c:v>
                </c:pt>
                <c:pt idx="109">
                  <c:v>9.7190399996179622E-2</c:v>
                </c:pt>
                <c:pt idx="110">
                  <c:v>0.10077879999880679</c:v>
                </c:pt>
                <c:pt idx="112">
                  <c:v>0.11255260000325507</c:v>
                </c:pt>
                <c:pt idx="121">
                  <c:v>0.15183460000116611</c:v>
                </c:pt>
                <c:pt idx="123">
                  <c:v>0.15877940000063973</c:v>
                </c:pt>
                <c:pt idx="131">
                  <c:v>0.16490600000543054</c:v>
                </c:pt>
                <c:pt idx="133">
                  <c:v>0.16281499999604421</c:v>
                </c:pt>
                <c:pt idx="134">
                  <c:v>0.16485079999984009</c:v>
                </c:pt>
                <c:pt idx="137">
                  <c:v>0.18071059999783756</c:v>
                </c:pt>
                <c:pt idx="138">
                  <c:v>0.18218999999953667</c:v>
                </c:pt>
                <c:pt idx="140">
                  <c:v>0.19593240000540391</c:v>
                </c:pt>
                <c:pt idx="142">
                  <c:v>0.19923959999869112</c:v>
                </c:pt>
                <c:pt idx="143">
                  <c:v>0.19929719999345252</c:v>
                </c:pt>
                <c:pt idx="144">
                  <c:v>0.20746499999950174</c:v>
                </c:pt>
                <c:pt idx="148">
                  <c:v>0.21107639999536332</c:v>
                </c:pt>
                <c:pt idx="153">
                  <c:v>0.21883520000119461</c:v>
                </c:pt>
                <c:pt idx="161">
                  <c:v>0.24314640000375221</c:v>
                </c:pt>
                <c:pt idx="162">
                  <c:v>0.24158460000762716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C3-432B-B8A9-3078DF6F698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24317</c:v>
                </c:pt>
                <c:pt idx="141">
                  <c:v>24371</c:v>
                </c:pt>
                <c:pt idx="142">
                  <c:v>24443</c:v>
                </c:pt>
                <c:pt idx="143">
                  <c:v>24451</c:v>
                </c:pt>
                <c:pt idx="144">
                  <c:v>25012.5</c:v>
                </c:pt>
                <c:pt idx="145">
                  <c:v>25036</c:v>
                </c:pt>
                <c:pt idx="146">
                  <c:v>25045</c:v>
                </c:pt>
                <c:pt idx="147">
                  <c:v>25046.5</c:v>
                </c:pt>
                <c:pt idx="148">
                  <c:v>25087</c:v>
                </c:pt>
                <c:pt idx="149">
                  <c:v>25143.5</c:v>
                </c:pt>
                <c:pt idx="150">
                  <c:v>25550.5</c:v>
                </c:pt>
                <c:pt idx="151">
                  <c:v>25594.5</c:v>
                </c:pt>
                <c:pt idx="152">
                  <c:v>25605</c:v>
                </c:pt>
                <c:pt idx="153">
                  <c:v>25616</c:v>
                </c:pt>
                <c:pt idx="154">
                  <c:v>25616.5</c:v>
                </c:pt>
                <c:pt idx="155">
                  <c:v>25663</c:v>
                </c:pt>
                <c:pt idx="156">
                  <c:v>25663</c:v>
                </c:pt>
                <c:pt idx="157">
                  <c:v>25726</c:v>
                </c:pt>
                <c:pt idx="158">
                  <c:v>26146</c:v>
                </c:pt>
                <c:pt idx="159">
                  <c:v>26212.5</c:v>
                </c:pt>
                <c:pt idx="160">
                  <c:v>26241</c:v>
                </c:pt>
                <c:pt idx="161">
                  <c:v>26812</c:v>
                </c:pt>
                <c:pt idx="162">
                  <c:v>26855.5</c:v>
                </c:pt>
                <c:pt idx="163">
                  <c:v>27327</c:v>
                </c:pt>
                <c:pt idx="164">
                  <c:v>27370</c:v>
                </c:pt>
                <c:pt idx="165">
                  <c:v>27370</c:v>
                </c:pt>
                <c:pt idx="166">
                  <c:v>27381.5</c:v>
                </c:pt>
                <c:pt idx="167">
                  <c:v>27384.5</c:v>
                </c:pt>
                <c:pt idx="168">
                  <c:v>27386</c:v>
                </c:pt>
                <c:pt idx="169">
                  <c:v>27386</c:v>
                </c:pt>
                <c:pt idx="170">
                  <c:v>27386.5</c:v>
                </c:pt>
                <c:pt idx="171">
                  <c:v>27389.5</c:v>
                </c:pt>
                <c:pt idx="172">
                  <c:v>27865.5</c:v>
                </c:pt>
                <c:pt idx="173">
                  <c:v>27975</c:v>
                </c:pt>
                <c:pt idx="174">
                  <c:v>27981.5</c:v>
                </c:pt>
                <c:pt idx="175">
                  <c:v>28007</c:v>
                </c:pt>
                <c:pt idx="176">
                  <c:v>28524.5</c:v>
                </c:pt>
                <c:pt idx="177">
                  <c:v>28569</c:v>
                </c:pt>
                <c:pt idx="178">
                  <c:v>29011.5</c:v>
                </c:pt>
                <c:pt idx="179">
                  <c:v>29171</c:v>
                </c:pt>
                <c:pt idx="180">
                  <c:v>29818</c:v>
                </c:pt>
                <c:pt idx="181">
                  <c:v>30360</c:v>
                </c:pt>
                <c:pt idx="182">
                  <c:v>30395.5</c:v>
                </c:pt>
                <c:pt idx="183">
                  <c:v>30907</c:v>
                </c:pt>
                <c:pt idx="184">
                  <c:v>30992.5</c:v>
                </c:pt>
                <c:pt idx="185">
                  <c:v>31455.5</c:v>
                </c:pt>
                <c:pt idx="186">
                  <c:v>31518.5</c:v>
                </c:pt>
                <c:pt idx="187">
                  <c:v>31563.5</c:v>
                </c:pt>
                <c:pt idx="188">
                  <c:v>31568.5</c:v>
                </c:pt>
                <c:pt idx="189">
                  <c:v>31581.5</c:v>
                </c:pt>
                <c:pt idx="190">
                  <c:v>31581.5</c:v>
                </c:pt>
                <c:pt idx="191">
                  <c:v>31583</c:v>
                </c:pt>
                <c:pt idx="192">
                  <c:v>31588</c:v>
                </c:pt>
                <c:pt idx="193">
                  <c:v>31588</c:v>
                </c:pt>
                <c:pt idx="194">
                  <c:v>31651</c:v>
                </c:pt>
              </c:numCache>
            </c:numRef>
          </c:xVal>
          <c:yVal>
            <c:numRef>
              <c:f>'Active 1'!$K$21:$K$988</c:f>
              <c:numCache>
                <c:formatCode>General</c:formatCode>
                <c:ptCount val="968"/>
                <c:pt idx="113">
                  <c:v>0.1123751999984961</c:v>
                </c:pt>
                <c:pt idx="114">
                  <c:v>0.135258000002068</c:v>
                </c:pt>
                <c:pt idx="115">
                  <c:v>0.13781680000101915</c:v>
                </c:pt>
                <c:pt idx="116">
                  <c:v>0.1355526000043028</c:v>
                </c:pt>
                <c:pt idx="118">
                  <c:v>0.14663460000156192</c:v>
                </c:pt>
                <c:pt idx="119">
                  <c:v>0.14587200000096345</c:v>
                </c:pt>
                <c:pt idx="120">
                  <c:v>0.1505784000037238</c:v>
                </c:pt>
                <c:pt idx="124">
                  <c:v>0.15791560000070604</c:v>
                </c:pt>
                <c:pt idx="125">
                  <c:v>0.15293740000197431</c:v>
                </c:pt>
                <c:pt idx="126">
                  <c:v>0.16268760000093607</c:v>
                </c:pt>
                <c:pt idx="127">
                  <c:v>0.1619591999988188</c:v>
                </c:pt>
                <c:pt idx="128">
                  <c:v>0.16183160000218777</c:v>
                </c:pt>
                <c:pt idx="129">
                  <c:v>0.1602603999999701</c:v>
                </c:pt>
                <c:pt idx="130">
                  <c:v>0.16219740000087768</c:v>
                </c:pt>
                <c:pt idx="132">
                  <c:v>0.16970600000058766</c:v>
                </c:pt>
                <c:pt idx="135">
                  <c:v>0.17078000000037719</c:v>
                </c:pt>
                <c:pt idx="136">
                  <c:v>0.17855360000248766</c:v>
                </c:pt>
                <c:pt idx="139">
                  <c:v>0.18209360000037123</c:v>
                </c:pt>
                <c:pt idx="141">
                  <c:v>0.20002119999844581</c:v>
                </c:pt>
                <c:pt idx="145">
                  <c:v>0.20765920000121696</c:v>
                </c:pt>
                <c:pt idx="146">
                  <c:v>0.2108040000020992</c:v>
                </c:pt>
                <c:pt idx="147">
                  <c:v>0.20909979999851203</c:v>
                </c:pt>
                <c:pt idx="149">
                  <c:v>0.21105820000229869</c:v>
                </c:pt>
                <c:pt idx="150">
                  <c:v>0.21643860000040149</c:v>
                </c:pt>
                <c:pt idx="151">
                  <c:v>0.21795539999584435</c:v>
                </c:pt>
                <c:pt idx="152">
                  <c:v>0.21780600000056438</c:v>
                </c:pt>
                <c:pt idx="154">
                  <c:v>0.15561380000144709</c:v>
                </c:pt>
                <c:pt idx="155">
                  <c:v>0.21772359999886248</c:v>
                </c:pt>
                <c:pt idx="156">
                  <c:v>0.21772359999886248</c:v>
                </c:pt>
                <c:pt idx="157">
                  <c:v>0.23402720000012778</c:v>
                </c:pt>
                <c:pt idx="158">
                  <c:v>0.227751200000057</c:v>
                </c:pt>
                <c:pt idx="159">
                  <c:v>0.22860499999660533</c:v>
                </c:pt>
                <c:pt idx="160">
                  <c:v>0.2317851999978302</c:v>
                </c:pt>
                <c:pt idx="163">
                  <c:v>0.24940439999772934</c:v>
                </c:pt>
                <c:pt idx="164">
                  <c:v>0.25023399999918183</c:v>
                </c:pt>
                <c:pt idx="165">
                  <c:v>0.25068399999872781</c:v>
                </c:pt>
                <c:pt idx="166">
                  <c:v>0.25047180000547087</c:v>
                </c:pt>
                <c:pt idx="167">
                  <c:v>0.25034340000274824</c:v>
                </c:pt>
                <c:pt idx="168">
                  <c:v>0.251209200003359</c:v>
                </c:pt>
                <c:pt idx="169">
                  <c:v>0.25147920000017621</c:v>
                </c:pt>
                <c:pt idx="170">
                  <c:v>0.25015780000103405</c:v>
                </c:pt>
                <c:pt idx="171">
                  <c:v>0.25092939999740338</c:v>
                </c:pt>
                <c:pt idx="172">
                  <c:v>0.26435660000424832</c:v>
                </c:pt>
                <c:pt idx="173">
                  <c:v>0.26147000000491971</c:v>
                </c:pt>
                <c:pt idx="174">
                  <c:v>0.26329180000175256</c:v>
                </c:pt>
                <c:pt idx="175">
                  <c:v>0.26310039999953005</c:v>
                </c:pt>
                <c:pt idx="176">
                  <c:v>0.27205140000296524</c:v>
                </c:pt>
                <c:pt idx="177">
                  <c:v>0.27344680000533117</c:v>
                </c:pt>
                <c:pt idx="178">
                  <c:v>0.2813077999962843</c:v>
                </c:pt>
                <c:pt idx="179">
                  <c:v>0.28408119999949122</c:v>
                </c:pt>
                <c:pt idx="180">
                  <c:v>0.29978960000153165</c:v>
                </c:pt>
                <c:pt idx="181">
                  <c:v>0.30949200000759447</c:v>
                </c:pt>
                <c:pt idx="182">
                  <c:v>0.30967260000034003</c:v>
                </c:pt>
                <c:pt idx="183">
                  <c:v>0.32058039999537868</c:v>
                </c:pt>
                <c:pt idx="184">
                  <c:v>0.32692099999985658</c:v>
                </c:pt>
                <c:pt idx="185">
                  <c:v>0.33970460019190796</c:v>
                </c:pt>
                <c:pt idx="186">
                  <c:v>0.33360820000234526</c:v>
                </c:pt>
                <c:pt idx="187">
                  <c:v>0.45661219979228918</c:v>
                </c:pt>
                <c:pt idx="188">
                  <c:v>0.36697820002154913</c:v>
                </c:pt>
                <c:pt idx="189">
                  <c:v>0.33417179984098766</c:v>
                </c:pt>
                <c:pt idx="190">
                  <c:v>0.43306179986393545</c:v>
                </c:pt>
                <c:pt idx="191">
                  <c:v>0.3349476000003051</c:v>
                </c:pt>
                <c:pt idx="192">
                  <c:v>0.31692360006854869</c:v>
                </c:pt>
                <c:pt idx="193">
                  <c:v>0.33569360003457405</c:v>
                </c:pt>
                <c:pt idx="194">
                  <c:v>0.33453720001853071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C3-432B-B8A9-3078DF6F6985}"/>
            </c:ext>
          </c:extLst>
        </c:ser>
        <c:ser>
          <c:idx val="7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24317</c:v>
                </c:pt>
                <c:pt idx="141">
                  <c:v>24371</c:v>
                </c:pt>
                <c:pt idx="142">
                  <c:v>24443</c:v>
                </c:pt>
                <c:pt idx="143">
                  <c:v>24451</c:v>
                </c:pt>
                <c:pt idx="144">
                  <c:v>25012.5</c:v>
                </c:pt>
                <c:pt idx="145">
                  <c:v>25036</c:v>
                </c:pt>
                <c:pt idx="146">
                  <c:v>25045</c:v>
                </c:pt>
                <c:pt idx="147">
                  <c:v>25046.5</c:v>
                </c:pt>
                <c:pt idx="148">
                  <c:v>25087</c:v>
                </c:pt>
                <c:pt idx="149">
                  <c:v>25143.5</c:v>
                </c:pt>
                <c:pt idx="150">
                  <c:v>25550.5</c:v>
                </c:pt>
                <c:pt idx="151">
                  <c:v>25594.5</c:v>
                </c:pt>
                <c:pt idx="152">
                  <c:v>25605</c:v>
                </c:pt>
                <c:pt idx="153">
                  <c:v>25616</c:v>
                </c:pt>
                <c:pt idx="154">
                  <c:v>25616.5</c:v>
                </c:pt>
                <c:pt idx="155">
                  <c:v>25663</c:v>
                </c:pt>
                <c:pt idx="156">
                  <c:v>25663</c:v>
                </c:pt>
                <c:pt idx="157">
                  <c:v>25726</c:v>
                </c:pt>
                <c:pt idx="158">
                  <c:v>26146</c:v>
                </c:pt>
                <c:pt idx="159">
                  <c:v>26212.5</c:v>
                </c:pt>
                <c:pt idx="160">
                  <c:v>26241</c:v>
                </c:pt>
                <c:pt idx="161">
                  <c:v>26812</c:v>
                </c:pt>
                <c:pt idx="162">
                  <c:v>26855.5</c:v>
                </c:pt>
                <c:pt idx="163">
                  <c:v>27327</c:v>
                </c:pt>
                <c:pt idx="164">
                  <c:v>27370</c:v>
                </c:pt>
                <c:pt idx="165">
                  <c:v>27370</c:v>
                </c:pt>
                <c:pt idx="166">
                  <c:v>27381.5</c:v>
                </c:pt>
                <c:pt idx="167">
                  <c:v>27384.5</c:v>
                </c:pt>
                <c:pt idx="168">
                  <c:v>27386</c:v>
                </c:pt>
                <c:pt idx="169">
                  <c:v>27386</c:v>
                </c:pt>
                <c:pt idx="170">
                  <c:v>27386.5</c:v>
                </c:pt>
                <c:pt idx="171">
                  <c:v>27389.5</c:v>
                </c:pt>
                <c:pt idx="172">
                  <c:v>27865.5</c:v>
                </c:pt>
                <c:pt idx="173">
                  <c:v>27975</c:v>
                </c:pt>
                <c:pt idx="174">
                  <c:v>27981.5</c:v>
                </c:pt>
                <c:pt idx="175">
                  <c:v>28007</c:v>
                </c:pt>
                <c:pt idx="176">
                  <c:v>28524.5</c:v>
                </c:pt>
                <c:pt idx="177">
                  <c:v>28569</c:v>
                </c:pt>
                <c:pt idx="178">
                  <c:v>29011.5</c:v>
                </c:pt>
                <c:pt idx="179">
                  <c:v>29171</c:v>
                </c:pt>
                <c:pt idx="180">
                  <c:v>29818</c:v>
                </c:pt>
                <c:pt idx="181">
                  <c:v>30360</c:v>
                </c:pt>
                <c:pt idx="182">
                  <c:v>30395.5</c:v>
                </c:pt>
                <c:pt idx="183">
                  <c:v>30907</c:v>
                </c:pt>
                <c:pt idx="184">
                  <c:v>30992.5</c:v>
                </c:pt>
                <c:pt idx="185">
                  <c:v>31455.5</c:v>
                </c:pt>
                <c:pt idx="186">
                  <c:v>31518.5</c:v>
                </c:pt>
                <c:pt idx="187">
                  <c:v>31563.5</c:v>
                </c:pt>
                <c:pt idx="188">
                  <c:v>31568.5</c:v>
                </c:pt>
                <c:pt idx="189">
                  <c:v>31581.5</c:v>
                </c:pt>
                <c:pt idx="190">
                  <c:v>31581.5</c:v>
                </c:pt>
                <c:pt idx="191">
                  <c:v>31583</c:v>
                </c:pt>
                <c:pt idx="192">
                  <c:v>31588</c:v>
                </c:pt>
                <c:pt idx="193">
                  <c:v>31588</c:v>
                </c:pt>
                <c:pt idx="194">
                  <c:v>31651</c:v>
                </c:pt>
              </c:numCache>
            </c:numRef>
          </c:xVal>
          <c:yVal>
            <c:numRef>
              <c:f>'Active 1'!$O$21:$O$988</c:f>
              <c:numCache>
                <c:formatCode>General</c:formatCode>
                <c:ptCount val="968"/>
                <c:pt idx="1">
                  <c:v>-0.74819561110517085</c:v>
                </c:pt>
                <c:pt idx="2">
                  <c:v>-0.665779266313825</c:v>
                </c:pt>
                <c:pt idx="3">
                  <c:v>-0.66498826411206235</c:v>
                </c:pt>
                <c:pt idx="4">
                  <c:v>-0.66467389144213107</c:v>
                </c:pt>
                <c:pt idx="5">
                  <c:v>-0.66292963017670581</c:v>
                </c:pt>
                <c:pt idx="6">
                  <c:v>-0.66275723226093697</c:v>
                </c:pt>
                <c:pt idx="7">
                  <c:v>-0.66220961535202427</c:v>
                </c:pt>
                <c:pt idx="8">
                  <c:v>-0.66197637111304308</c:v>
                </c:pt>
                <c:pt idx="9">
                  <c:v>-0.66121579207288672</c:v>
                </c:pt>
                <c:pt idx="11">
                  <c:v>-0.65079078869580975</c:v>
                </c:pt>
                <c:pt idx="12">
                  <c:v>-0.62874413758514336</c:v>
                </c:pt>
                <c:pt idx="13">
                  <c:v>-0.62847032913068701</c:v>
                </c:pt>
                <c:pt idx="15">
                  <c:v>-0.61534780542452228</c:v>
                </c:pt>
                <c:pt idx="19">
                  <c:v>-0.5048001772012588</c:v>
                </c:pt>
                <c:pt idx="22">
                  <c:v>-0.48394002939323633</c:v>
                </c:pt>
                <c:pt idx="94">
                  <c:v>-1.1032264331733321E-2</c:v>
                </c:pt>
                <c:pt idx="95">
                  <c:v>-3.7002823846257749E-3</c:v>
                </c:pt>
                <c:pt idx="96">
                  <c:v>-3.7002823846257749E-3</c:v>
                </c:pt>
                <c:pt idx="97">
                  <c:v>1.8488343480203229E-2</c:v>
                </c:pt>
                <c:pt idx="98">
                  <c:v>1.9238781466490829E-2</c:v>
                </c:pt>
                <c:pt idx="103">
                  <c:v>5.4915008976759716E-2</c:v>
                </c:pt>
                <c:pt idx="104">
                  <c:v>5.4915008976759716E-2</c:v>
                </c:pt>
                <c:pt idx="105">
                  <c:v>5.4945432138365946E-2</c:v>
                </c:pt>
                <c:pt idx="106">
                  <c:v>5.4945432138365946E-2</c:v>
                </c:pt>
                <c:pt idx="107">
                  <c:v>5.5006278461578462E-2</c:v>
                </c:pt>
                <c:pt idx="108">
                  <c:v>5.5006278461578462E-2</c:v>
                </c:pt>
                <c:pt idx="109">
                  <c:v>5.5006278461578462E-2</c:v>
                </c:pt>
                <c:pt idx="110">
                  <c:v>5.5959537525241132E-2</c:v>
                </c:pt>
                <c:pt idx="111">
                  <c:v>6.6141155609467928E-2</c:v>
                </c:pt>
                <c:pt idx="112">
                  <c:v>7.9618616201039105E-2</c:v>
                </c:pt>
                <c:pt idx="113">
                  <c:v>8.0034399409657897E-2</c:v>
                </c:pt>
                <c:pt idx="114">
                  <c:v>0.11449370045567658</c:v>
                </c:pt>
                <c:pt idx="115">
                  <c:v>0.11508188158006416</c:v>
                </c:pt>
                <c:pt idx="116">
                  <c:v>0.11511230474167045</c:v>
                </c:pt>
                <c:pt idx="117">
                  <c:v>0.1159134479973018</c:v>
                </c:pt>
                <c:pt idx="118">
                  <c:v>0.12900554854186042</c:v>
                </c:pt>
                <c:pt idx="119">
                  <c:v>0.12960387072011675</c:v>
                </c:pt>
                <c:pt idx="120">
                  <c:v>0.13694599372109306</c:v>
                </c:pt>
                <c:pt idx="121">
                  <c:v>0.13914660241061222</c:v>
                </c:pt>
                <c:pt idx="122">
                  <c:v>0.14009986147427489</c:v>
                </c:pt>
                <c:pt idx="123">
                  <c:v>0.14997724794243911</c:v>
                </c:pt>
                <c:pt idx="124">
                  <c:v>0.15014964585820789</c:v>
                </c:pt>
                <c:pt idx="125">
                  <c:v>0.15028147955850168</c:v>
                </c:pt>
                <c:pt idx="126">
                  <c:v>0.15035246693558296</c:v>
                </c:pt>
                <c:pt idx="127">
                  <c:v>0.15041331325879548</c:v>
                </c:pt>
                <c:pt idx="128">
                  <c:v>0.15075810909033305</c:v>
                </c:pt>
                <c:pt idx="129">
                  <c:v>0.15083923752128303</c:v>
                </c:pt>
                <c:pt idx="130">
                  <c:v>0.15129558494537687</c:v>
                </c:pt>
                <c:pt idx="131">
                  <c:v>0.15181277869268323</c:v>
                </c:pt>
                <c:pt idx="132">
                  <c:v>0.15181277869268323</c:v>
                </c:pt>
                <c:pt idx="133">
                  <c:v>0.15247194719415208</c:v>
                </c:pt>
                <c:pt idx="134">
                  <c:v>0.15250237035575831</c:v>
                </c:pt>
                <c:pt idx="135">
                  <c:v>0.16286652740962265</c:v>
                </c:pt>
                <c:pt idx="136">
                  <c:v>0.17377830137239964</c:v>
                </c:pt>
                <c:pt idx="137">
                  <c:v>0.17626285957024379</c:v>
                </c:pt>
                <c:pt idx="138">
                  <c:v>0.17655695013243761</c:v>
                </c:pt>
                <c:pt idx="139">
                  <c:v>0.17783472291990032</c:v>
                </c:pt>
                <c:pt idx="140">
                  <c:v>0.19667680100804119</c:v>
                </c:pt>
                <c:pt idx="141">
                  <c:v>0.19777203482586642</c:v>
                </c:pt>
                <c:pt idx="142">
                  <c:v>0.19923234658296668</c:v>
                </c:pt>
                <c:pt idx="143">
                  <c:v>0.1993946034448667</c:v>
                </c:pt>
                <c:pt idx="144">
                  <c:v>0.21078300693947494</c:v>
                </c:pt>
                <c:pt idx="145">
                  <c:v>0.2112596364713063</c:v>
                </c:pt>
                <c:pt idx="146">
                  <c:v>0.21144217544094379</c:v>
                </c:pt>
                <c:pt idx="147">
                  <c:v>0.21147259860255008</c:v>
                </c:pt>
                <c:pt idx="148">
                  <c:v>0.21229402396591901</c:v>
                </c:pt>
                <c:pt idx="149">
                  <c:v>0.21343996305308799</c:v>
                </c:pt>
                <c:pt idx="150">
                  <c:v>0.22169478090225192</c:v>
                </c:pt>
                <c:pt idx="151">
                  <c:v>0.22258719364270207</c:v>
                </c:pt>
                <c:pt idx="152">
                  <c:v>0.22280015577394585</c:v>
                </c:pt>
                <c:pt idx="153">
                  <c:v>0.22302325895905839</c:v>
                </c:pt>
                <c:pt idx="154">
                  <c:v>0.22303340001292715</c:v>
                </c:pt>
                <c:pt idx="155">
                  <c:v>0.22397651802272112</c:v>
                </c:pt>
                <c:pt idx="156">
                  <c:v>0.22397651802272112</c:v>
                </c:pt>
                <c:pt idx="157">
                  <c:v>0.22525429081018378</c:v>
                </c:pt>
                <c:pt idx="158">
                  <c:v>0.23377277605993529</c:v>
                </c:pt>
                <c:pt idx="159">
                  <c:v>0.23512153622447929</c:v>
                </c:pt>
                <c:pt idx="160">
                  <c:v>0.23569957629499816</c:v>
                </c:pt>
                <c:pt idx="161">
                  <c:v>0.24728065981311276</c:v>
                </c:pt>
                <c:pt idx="162">
                  <c:v>0.24816293149969415</c:v>
                </c:pt>
                <c:pt idx="163">
                  <c:v>0.25772594529792703</c:v>
                </c:pt>
                <c:pt idx="164">
                  <c:v>0.25859807593063977</c:v>
                </c:pt>
                <c:pt idx="165">
                  <c:v>0.25859807593063977</c:v>
                </c:pt>
                <c:pt idx="166">
                  <c:v>0.25883132016962107</c:v>
                </c:pt>
                <c:pt idx="167">
                  <c:v>0.25889216649283353</c:v>
                </c:pt>
                <c:pt idx="168">
                  <c:v>0.25892258965443982</c:v>
                </c:pt>
                <c:pt idx="169">
                  <c:v>0.25892258965443982</c:v>
                </c:pt>
                <c:pt idx="170">
                  <c:v>0.25893273070830858</c:v>
                </c:pt>
                <c:pt idx="171">
                  <c:v>0.25899357703152104</c:v>
                </c:pt>
                <c:pt idx="172">
                  <c:v>0.26864786031457277</c:v>
                </c:pt>
                <c:pt idx="173">
                  <c:v>0.2708687511118294</c:v>
                </c:pt>
                <c:pt idx="174">
                  <c:v>0.27100058481212319</c:v>
                </c:pt>
                <c:pt idx="175">
                  <c:v>0.27151777855942949</c:v>
                </c:pt>
                <c:pt idx="176">
                  <c:v>0.28201376931358768</c:v>
                </c:pt>
                <c:pt idx="177">
                  <c:v>0.2829163231079066</c:v>
                </c:pt>
                <c:pt idx="178">
                  <c:v>0.29189115578175195</c:v>
                </c:pt>
                <c:pt idx="179">
                  <c:v>0.29512615196588377</c:v>
                </c:pt>
                <c:pt idx="180">
                  <c:v>0.30824867567204861</c:v>
                </c:pt>
                <c:pt idx="181">
                  <c:v>0.31924157806577558</c:v>
                </c:pt>
                <c:pt idx="182">
                  <c:v>0.31996159289045689</c:v>
                </c:pt>
                <c:pt idx="183">
                  <c:v>0.33033589099819005</c:v>
                </c:pt>
                <c:pt idx="184">
                  <c:v>0.33207001120974655</c:v>
                </c:pt>
                <c:pt idx="185">
                  <c:v>0.3414606270922107</c:v>
                </c:pt>
                <c:pt idx="186">
                  <c:v>0.34273839987967347</c:v>
                </c:pt>
                <c:pt idx="187">
                  <c:v>0.34365109472786115</c:v>
                </c:pt>
                <c:pt idx="188">
                  <c:v>0.34375250526654866</c:v>
                </c:pt>
                <c:pt idx="189">
                  <c:v>0.34401617266713624</c:v>
                </c:pt>
                <c:pt idx="190">
                  <c:v>0.34401617266713624</c:v>
                </c:pt>
                <c:pt idx="191">
                  <c:v>0.34404659582874242</c:v>
                </c:pt>
                <c:pt idx="192">
                  <c:v>0.34414800636743004</c:v>
                </c:pt>
                <c:pt idx="193">
                  <c:v>0.34414800636743004</c:v>
                </c:pt>
                <c:pt idx="194">
                  <c:v>0.3454257791548927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C3-432B-B8A9-3078DF6F6985}"/>
            </c:ext>
          </c:extLst>
        </c:ser>
        <c:ser>
          <c:idx val="8"/>
          <c:order val="5"/>
          <c:tx>
            <c:strRef>
              <c:f>'Active 1'!$Z$1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1'!$Y$2:$Y$20</c:f>
              <c:numCache>
                <c:formatCode>General</c:formatCode>
                <c:ptCount val="19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  <c:pt idx="15">
                  <c:v>18000</c:v>
                </c:pt>
                <c:pt idx="16">
                  <c:v>21000</c:v>
                </c:pt>
                <c:pt idx="17">
                  <c:v>24000</c:v>
                </c:pt>
                <c:pt idx="18">
                  <c:v>27000</c:v>
                </c:pt>
              </c:numCache>
            </c:numRef>
          </c:xVal>
          <c:yVal>
            <c:numRef>
              <c:f>'Active 1'!$Z$2:$Z$20</c:f>
              <c:numCache>
                <c:formatCode>General</c:formatCode>
                <c:ptCount val="19"/>
                <c:pt idx="0">
                  <c:v>0.22783640286732554</c:v>
                </c:pt>
                <c:pt idx="1">
                  <c:v>0.1793296418223011</c:v>
                </c:pt>
                <c:pt idx="2">
                  <c:v>0.13661360647093249</c:v>
                </c:pt>
                <c:pt idx="3">
                  <c:v>9.9688296813219682E-2</c:v>
                </c:pt>
                <c:pt idx="4">
                  <c:v>6.8553712849162729E-2</c:v>
                </c:pt>
                <c:pt idx="5">
                  <c:v>4.3209854578761572E-2</c:v>
                </c:pt>
                <c:pt idx="6">
                  <c:v>2.3656722002016257E-2</c:v>
                </c:pt>
                <c:pt idx="7">
                  <c:v>9.8943151189267685E-3</c:v>
                </c:pt>
                <c:pt idx="8">
                  <c:v>1.9226339294931031E-3</c:v>
                </c:pt>
                <c:pt idx="9">
                  <c:v>-2.5832156628473638E-4</c:v>
                </c:pt>
                <c:pt idx="10">
                  <c:v>3.3514486315932498E-3</c:v>
                </c:pt>
                <c:pt idx="11">
                  <c:v>1.275194452312706E-2</c:v>
                </c:pt>
                <c:pt idx="12">
                  <c:v>2.7943166108316698E-2</c:v>
                </c:pt>
                <c:pt idx="13">
                  <c:v>4.8925113387162163E-2</c:v>
                </c:pt>
                <c:pt idx="14">
                  <c:v>7.5697786359663455E-2</c:v>
                </c:pt>
                <c:pt idx="15">
                  <c:v>0.10826118502582056</c:v>
                </c:pt>
                <c:pt idx="16">
                  <c:v>0.1466153093856335</c:v>
                </c:pt>
                <c:pt idx="17">
                  <c:v>0.19076015943910227</c:v>
                </c:pt>
                <c:pt idx="18">
                  <c:v>0.24069573518622686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C3-432B-B8A9-3078DF6F6985}"/>
            </c:ext>
          </c:extLst>
        </c:ser>
        <c:ser>
          <c:idx val="9"/>
          <c:order val="6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24317</c:v>
                </c:pt>
                <c:pt idx="141">
                  <c:v>24371</c:v>
                </c:pt>
                <c:pt idx="142">
                  <c:v>24443</c:v>
                </c:pt>
                <c:pt idx="143">
                  <c:v>24451</c:v>
                </c:pt>
                <c:pt idx="144">
                  <c:v>25012.5</c:v>
                </c:pt>
                <c:pt idx="145">
                  <c:v>25036</c:v>
                </c:pt>
                <c:pt idx="146">
                  <c:v>25045</c:v>
                </c:pt>
                <c:pt idx="147">
                  <c:v>25046.5</c:v>
                </c:pt>
                <c:pt idx="148">
                  <c:v>25087</c:v>
                </c:pt>
                <c:pt idx="149">
                  <c:v>25143.5</c:v>
                </c:pt>
                <c:pt idx="150">
                  <c:v>25550.5</c:v>
                </c:pt>
                <c:pt idx="151">
                  <c:v>25594.5</c:v>
                </c:pt>
                <c:pt idx="152">
                  <c:v>25605</c:v>
                </c:pt>
                <c:pt idx="153">
                  <c:v>25616</c:v>
                </c:pt>
                <c:pt idx="154">
                  <c:v>25616.5</c:v>
                </c:pt>
                <c:pt idx="155">
                  <c:v>25663</c:v>
                </c:pt>
                <c:pt idx="156">
                  <c:v>25663</c:v>
                </c:pt>
                <c:pt idx="157">
                  <c:v>25726</c:v>
                </c:pt>
                <c:pt idx="158">
                  <c:v>26146</c:v>
                </c:pt>
                <c:pt idx="159">
                  <c:v>26212.5</c:v>
                </c:pt>
                <c:pt idx="160">
                  <c:v>26241</c:v>
                </c:pt>
                <c:pt idx="161">
                  <c:v>26812</c:v>
                </c:pt>
                <c:pt idx="162">
                  <c:v>26855.5</c:v>
                </c:pt>
                <c:pt idx="163">
                  <c:v>27327</c:v>
                </c:pt>
                <c:pt idx="164">
                  <c:v>27370</c:v>
                </c:pt>
                <c:pt idx="165">
                  <c:v>27370</c:v>
                </c:pt>
                <c:pt idx="166">
                  <c:v>27381.5</c:v>
                </c:pt>
                <c:pt idx="167">
                  <c:v>27384.5</c:v>
                </c:pt>
                <c:pt idx="168">
                  <c:v>27386</c:v>
                </c:pt>
                <c:pt idx="169">
                  <c:v>27386</c:v>
                </c:pt>
                <c:pt idx="170">
                  <c:v>27386.5</c:v>
                </c:pt>
                <c:pt idx="171">
                  <c:v>27389.5</c:v>
                </c:pt>
                <c:pt idx="172">
                  <c:v>27865.5</c:v>
                </c:pt>
                <c:pt idx="173">
                  <c:v>27975</c:v>
                </c:pt>
                <c:pt idx="174">
                  <c:v>27981.5</c:v>
                </c:pt>
                <c:pt idx="175">
                  <c:v>28007</c:v>
                </c:pt>
                <c:pt idx="176">
                  <c:v>28524.5</c:v>
                </c:pt>
                <c:pt idx="177">
                  <c:v>28569</c:v>
                </c:pt>
                <c:pt idx="178">
                  <c:v>29011.5</c:v>
                </c:pt>
                <c:pt idx="179">
                  <c:v>29171</c:v>
                </c:pt>
                <c:pt idx="180">
                  <c:v>29818</c:v>
                </c:pt>
                <c:pt idx="181">
                  <c:v>30360</c:v>
                </c:pt>
                <c:pt idx="182">
                  <c:v>30395.5</c:v>
                </c:pt>
                <c:pt idx="183">
                  <c:v>30907</c:v>
                </c:pt>
                <c:pt idx="184">
                  <c:v>30992.5</c:v>
                </c:pt>
                <c:pt idx="185">
                  <c:v>31455.5</c:v>
                </c:pt>
                <c:pt idx="186">
                  <c:v>31518.5</c:v>
                </c:pt>
                <c:pt idx="187">
                  <c:v>31563.5</c:v>
                </c:pt>
                <c:pt idx="188">
                  <c:v>31568.5</c:v>
                </c:pt>
                <c:pt idx="189">
                  <c:v>31581.5</c:v>
                </c:pt>
                <c:pt idx="190">
                  <c:v>31581.5</c:v>
                </c:pt>
                <c:pt idx="191">
                  <c:v>31583</c:v>
                </c:pt>
                <c:pt idx="192">
                  <c:v>31588</c:v>
                </c:pt>
                <c:pt idx="193">
                  <c:v>31588</c:v>
                </c:pt>
                <c:pt idx="194">
                  <c:v>31651</c:v>
                </c:pt>
              </c:numCache>
            </c:numRef>
          </c:xVal>
          <c:yVal>
            <c:numRef>
              <c:f>'Active 1'!$R$21:$R$988</c:f>
              <c:numCache>
                <c:formatCode>General</c:formatCode>
                <c:ptCount val="968"/>
                <c:pt idx="37">
                  <c:v>-4.0213800006313249E-2</c:v>
                </c:pt>
                <c:pt idx="39">
                  <c:v>-5.0871999992523342E-3</c:v>
                </c:pt>
                <c:pt idx="40">
                  <c:v>-3.0871999988448806E-3</c:v>
                </c:pt>
                <c:pt idx="41">
                  <c:v>-1.9765400000324007E-2</c:v>
                </c:pt>
                <c:pt idx="42">
                  <c:v>-6.0551999995368533E-3</c:v>
                </c:pt>
                <c:pt idx="44">
                  <c:v>-1.3975999972899444E-3</c:v>
                </c:pt>
                <c:pt idx="45">
                  <c:v>8.6024000047473237E-3</c:v>
                </c:pt>
                <c:pt idx="46">
                  <c:v>5.0459999984013848E-3</c:v>
                </c:pt>
                <c:pt idx="47">
                  <c:v>-6.1241200004587881E-2</c:v>
                </c:pt>
                <c:pt idx="48">
                  <c:v>-8.8686000017332844E-3</c:v>
                </c:pt>
                <c:pt idx="49">
                  <c:v>-1.5146800004004035E-2</c:v>
                </c:pt>
                <c:pt idx="51">
                  <c:v>4.6423400002822746E-2</c:v>
                </c:pt>
                <c:pt idx="52">
                  <c:v>6.7197999960626476E-3</c:v>
                </c:pt>
                <c:pt idx="53">
                  <c:v>-1.4799600001424551E-2</c:v>
                </c:pt>
                <c:pt idx="54">
                  <c:v>2.6579799996397924E-2</c:v>
                </c:pt>
                <c:pt idx="55">
                  <c:v>-2.9765999934170395E-3</c:v>
                </c:pt>
                <c:pt idx="56">
                  <c:v>2.0023400000354741E-2</c:v>
                </c:pt>
                <c:pt idx="57">
                  <c:v>-3.4688000014284626E-3</c:v>
                </c:pt>
                <c:pt idx="58">
                  <c:v>3.5402800000156276E-2</c:v>
                </c:pt>
                <c:pt idx="59">
                  <c:v>3.4391200002573896E-2</c:v>
                </c:pt>
                <c:pt idx="60">
                  <c:v>-6.2184000002162065E-2</c:v>
                </c:pt>
                <c:pt idx="61">
                  <c:v>-1.8376600004557986E-2</c:v>
                </c:pt>
                <c:pt idx="62">
                  <c:v>-1.7489400001068134E-2</c:v>
                </c:pt>
                <c:pt idx="63">
                  <c:v>2.2359000002325047E-2</c:v>
                </c:pt>
                <c:pt idx="64">
                  <c:v>2.0016599999507889E-2</c:v>
                </c:pt>
                <c:pt idx="65">
                  <c:v>2.9839599999831989E-2</c:v>
                </c:pt>
                <c:pt idx="122">
                  <c:v>0.10762299999623792</c:v>
                </c:pt>
                <c:pt idx="154">
                  <c:v>0.15561380000144709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C3-432B-B8A9-3078DF6F6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19640"/>
        <c:axId val="1"/>
      </c:scatterChart>
      <c:valAx>
        <c:axId val="732519640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9444277676432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519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126115100715048"/>
          <c:y val="0.92145141978098655"/>
          <c:w val="0.55278638557277104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 O-C Diagr.</a:t>
            </a:r>
          </a:p>
        </c:rich>
      </c:tx>
      <c:layout>
        <c:manualLayout>
          <c:xMode val="edge"/>
          <c:yMode val="edge"/>
          <c:x val="0.39092240117130306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0746705710103"/>
          <c:y val="0.14759036144578314"/>
          <c:w val="0.82137628111273797"/>
          <c:h val="0.632530120481927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24317</c:v>
                </c:pt>
                <c:pt idx="141">
                  <c:v>24371</c:v>
                </c:pt>
                <c:pt idx="142">
                  <c:v>24443</c:v>
                </c:pt>
                <c:pt idx="143">
                  <c:v>24451</c:v>
                </c:pt>
                <c:pt idx="144">
                  <c:v>25012.5</c:v>
                </c:pt>
                <c:pt idx="145">
                  <c:v>25036</c:v>
                </c:pt>
                <c:pt idx="146">
                  <c:v>25045</c:v>
                </c:pt>
                <c:pt idx="147">
                  <c:v>25046.5</c:v>
                </c:pt>
                <c:pt idx="148">
                  <c:v>25087</c:v>
                </c:pt>
                <c:pt idx="149">
                  <c:v>25143.5</c:v>
                </c:pt>
                <c:pt idx="150">
                  <c:v>25550.5</c:v>
                </c:pt>
                <c:pt idx="151">
                  <c:v>25594.5</c:v>
                </c:pt>
                <c:pt idx="152">
                  <c:v>25605</c:v>
                </c:pt>
                <c:pt idx="153">
                  <c:v>25616</c:v>
                </c:pt>
                <c:pt idx="154">
                  <c:v>25616.5</c:v>
                </c:pt>
                <c:pt idx="155">
                  <c:v>25663</c:v>
                </c:pt>
                <c:pt idx="156">
                  <c:v>25663</c:v>
                </c:pt>
                <c:pt idx="157">
                  <c:v>25726</c:v>
                </c:pt>
                <c:pt idx="158">
                  <c:v>26146</c:v>
                </c:pt>
                <c:pt idx="159">
                  <c:v>26212.5</c:v>
                </c:pt>
                <c:pt idx="160">
                  <c:v>26241</c:v>
                </c:pt>
                <c:pt idx="161">
                  <c:v>26812</c:v>
                </c:pt>
                <c:pt idx="162">
                  <c:v>26855.5</c:v>
                </c:pt>
                <c:pt idx="163">
                  <c:v>27327</c:v>
                </c:pt>
                <c:pt idx="164">
                  <c:v>27370</c:v>
                </c:pt>
                <c:pt idx="165">
                  <c:v>27370</c:v>
                </c:pt>
                <c:pt idx="166">
                  <c:v>27381.5</c:v>
                </c:pt>
                <c:pt idx="167">
                  <c:v>27384.5</c:v>
                </c:pt>
                <c:pt idx="168">
                  <c:v>27386</c:v>
                </c:pt>
                <c:pt idx="169">
                  <c:v>27386</c:v>
                </c:pt>
                <c:pt idx="170">
                  <c:v>27386.5</c:v>
                </c:pt>
                <c:pt idx="171">
                  <c:v>27389.5</c:v>
                </c:pt>
                <c:pt idx="172">
                  <c:v>27865.5</c:v>
                </c:pt>
                <c:pt idx="173">
                  <c:v>27975</c:v>
                </c:pt>
                <c:pt idx="174">
                  <c:v>27981.5</c:v>
                </c:pt>
                <c:pt idx="175">
                  <c:v>28007</c:v>
                </c:pt>
                <c:pt idx="176">
                  <c:v>28524.5</c:v>
                </c:pt>
                <c:pt idx="177">
                  <c:v>28569</c:v>
                </c:pt>
                <c:pt idx="178">
                  <c:v>29011.5</c:v>
                </c:pt>
                <c:pt idx="179">
                  <c:v>29171</c:v>
                </c:pt>
                <c:pt idx="180">
                  <c:v>29818</c:v>
                </c:pt>
                <c:pt idx="181">
                  <c:v>30360</c:v>
                </c:pt>
                <c:pt idx="182">
                  <c:v>30395.5</c:v>
                </c:pt>
                <c:pt idx="183">
                  <c:v>30907</c:v>
                </c:pt>
                <c:pt idx="184">
                  <c:v>30992.5</c:v>
                </c:pt>
                <c:pt idx="185">
                  <c:v>31455.5</c:v>
                </c:pt>
                <c:pt idx="186">
                  <c:v>31518.5</c:v>
                </c:pt>
                <c:pt idx="187">
                  <c:v>31563.5</c:v>
                </c:pt>
                <c:pt idx="188">
                  <c:v>31568.5</c:v>
                </c:pt>
                <c:pt idx="189">
                  <c:v>31581.5</c:v>
                </c:pt>
                <c:pt idx="190">
                  <c:v>31581.5</c:v>
                </c:pt>
                <c:pt idx="191">
                  <c:v>31583</c:v>
                </c:pt>
                <c:pt idx="192">
                  <c:v>31588</c:v>
                </c:pt>
                <c:pt idx="193">
                  <c:v>31588</c:v>
                </c:pt>
                <c:pt idx="194">
                  <c:v>31651</c:v>
                </c:pt>
              </c:numCache>
            </c:numRef>
          </c:xVal>
          <c:yVal>
            <c:numRef>
              <c:f>'Active 1'!$H$21:$H$988</c:f>
              <c:numCache>
                <c:formatCode>General</c:formatCode>
                <c:ptCount val="968"/>
                <c:pt idx="0">
                  <c:v>0.16313179999997374</c:v>
                </c:pt>
                <c:pt idx="1">
                  <c:v>0.1651345999998739</c:v>
                </c:pt>
                <c:pt idx="2">
                  <c:v>8.6216799998510396E-2</c:v>
                </c:pt>
                <c:pt idx="3">
                  <c:v>8.7547600000107195E-2</c:v>
                </c:pt>
                <c:pt idx="4">
                  <c:v>7.7884199999971315E-2</c:v>
                </c:pt>
                <c:pt idx="5">
                  <c:v>9.620340000037686E-2</c:v>
                </c:pt>
                <c:pt idx="6">
                  <c:v>6.1839600002713269E-2</c:v>
                </c:pt>
                <c:pt idx="7">
                  <c:v>9.468399999968824E-2</c:v>
                </c:pt>
                <c:pt idx="8">
                  <c:v>9.0191799998137867E-2</c:v>
                </c:pt>
                <c:pt idx="9">
                  <c:v>9.1586800004733959E-2</c:v>
                </c:pt>
                <c:pt idx="10">
                  <c:v>8.9460999999573687E-2</c:v>
                </c:pt>
                <c:pt idx="11">
                  <c:v>0.10358760000235634</c:v>
                </c:pt>
                <c:pt idx="12">
                  <c:v>5.8064000000740634E-2</c:v>
                </c:pt>
                <c:pt idx="13">
                  <c:v>8.748619999823859E-2</c:v>
                </c:pt>
                <c:pt idx="15">
                  <c:v>6.2794600002234802E-2</c:v>
                </c:pt>
                <c:pt idx="18">
                  <c:v>2.5413199997274205E-2</c:v>
                </c:pt>
                <c:pt idx="19">
                  <c:v>2.5513199994747993E-2</c:v>
                </c:pt>
                <c:pt idx="20">
                  <c:v>3.2206600000790786E-2</c:v>
                </c:pt>
                <c:pt idx="21">
                  <c:v>2.7510400002938695E-2</c:v>
                </c:pt>
                <c:pt idx="22">
                  <c:v>2.1493400003237184E-2</c:v>
                </c:pt>
                <c:pt idx="25">
                  <c:v>2.3994399998628069E-2</c:v>
                </c:pt>
                <c:pt idx="27">
                  <c:v>1.6929799996432848E-2</c:v>
                </c:pt>
                <c:pt idx="34">
                  <c:v>-1.3801999957649969E-3</c:v>
                </c:pt>
                <c:pt idx="35">
                  <c:v>0</c:v>
                </c:pt>
                <c:pt idx="38">
                  <c:v>-8.7640000128885731E-4</c:v>
                </c:pt>
                <c:pt idx="94">
                  <c:v>6.2547200002882164E-2</c:v>
                </c:pt>
                <c:pt idx="117">
                  <c:v>0.13566200000059325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97-4673-A967-4A0C4984AA7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1'!$D$21:$D$988</c:f>
                <c:numCache>
                  <c:formatCode>General</c:formatCode>
                  <c:ptCount val="96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6.0000000000000001E-3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100">
                    <c:v>2E-3</c:v>
                  </c:pt>
                  <c:pt idx="101">
                    <c:v>2E-3</c:v>
                  </c:pt>
                  <c:pt idx="102">
                    <c:v>2E-3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8.9999999999999998E-4</c:v>
                  </c:pt>
                  <c:pt idx="106">
                    <c:v>5.9999999999999995E-4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1E-3</c:v>
                  </c:pt>
                  <c:pt idx="110">
                    <c:v>6.9999999999999999E-4</c:v>
                  </c:pt>
                  <c:pt idx="111">
                    <c:v>5.0000000000000001E-3</c:v>
                  </c:pt>
                  <c:pt idx="112">
                    <c:v>8.0000000000000004E-4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4.0000000000000002E-4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0.01</c:v>
                  </c:pt>
                  <c:pt idx="123">
                    <c:v>2.0000000000000001E-4</c:v>
                  </c:pt>
                  <c:pt idx="124">
                    <c:v>1.1000000000000001E-3</c:v>
                  </c:pt>
                  <c:pt idx="125">
                    <c:v>8.0000000000000004E-4</c:v>
                  </c:pt>
                  <c:pt idx="126">
                    <c:v>2.9999999999999997E-4</c:v>
                  </c:pt>
                  <c:pt idx="127">
                    <c:v>6.9999999999999999E-4</c:v>
                  </c:pt>
                  <c:pt idx="128">
                    <c:v>0</c:v>
                  </c:pt>
                  <c:pt idx="129">
                    <c:v>8.0000000000000004E-4</c:v>
                  </c:pt>
                  <c:pt idx="130">
                    <c:v>8.0000000000000004E-4</c:v>
                  </c:pt>
                  <c:pt idx="131">
                    <c:v>8.9999999999999998E-4</c:v>
                  </c:pt>
                  <c:pt idx="132">
                    <c:v>1.8E-3</c:v>
                  </c:pt>
                  <c:pt idx="133">
                    <c:v>5.0000000000000001E-4</c:v>
                  </c:pt>
                  <c:pt idx="134">
                    <c:v>4.0000000000000002E-4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5.0000000000000001E-4</c:v>
                  </c:pt>
                  <c:pt idx="138">
                    <c:v>5.0000000000000001E-4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1.4E-3</c:v>
                  </c:pt>
                  <c:pt idx="142">
                    <c:v>3.0000000000000001E-3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5.9999999999999995E-4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8.0000000000000004E-4</c:v>
                  </c:pt>
                  <c:pt idx="149">
                    <c:v>1.5E-3</c:v>
                  </c:pt>
                  <c:pt idx="150">
                    <c:v>2.9999999999999997E-4</c:v>
                  </c:pt>
                  <c:pt idx="151">
                    <c:v>0</c:v>
                  </c:pt>
                  <c:pt idx="152">
                    <c:v>2.9999999999999997E-4</c:v>
                  </c:pt>
                  <c:pt idx="153">
                    <c:v>1E-3</c:v>
                  </c:pt>
                  <c:pt idx="154">
                    <c:v>0</c:v>
                  </c:pt>
                  <c:pt idx="155">
                    <c:v>5.0000000000000001E-4</c:v>
                  </c:pt>
                  <c:pt idx="156">
                    <c:v>5.0000000000000001E-4</c:v>
                  </c:pt>
                  <c:pt idx="157">
                    <c:v>5.9999999999999995E-4</c:v>
                  </c:pt>
                  <c:pt idx="158">
                    <c:v>5.9999999999999995E-4</c:v>
                  </c:pt>
                  <c:pt idx="159">
                    <c:v>0</c:v>
                  </c:pt>
                  <c:pt idx="160">
                    <c:v>1.1000000000000001E-3</c:v>
                  </c:pt>
                  <c:pt idx="161">
                    <c:v>2.0999999999999999E-3</c:v>
                  </c:pt>
                  <c:pt idx="162">
                    <c:v>2.0000000000000001E-4</c:v>
                  </c:pt>
                  <c:pt idx="163">
                    <c:v>2.9999999999999997E-4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6.6E-3</c:v>
                  </c:pt>
                  <c:pt idx="167">
                    <c:v>3.7000000000000002E-3</c:v>
                  </c:pt>
                  <c:pt idx="168">
                    <c:v>2.9999999999999997E-4</c:v>
                  </c:pt>
                  <c:pt idx="169">
                    <c:v>4.3E-3</c:v>
                  </c:pt>
                  <c:pt idx="170">
                    <c:v>4.3E-3</c:v>
                  </c:pt>
                  <c:pt idx="171">
                    <c:v>4.8999999999999998E-3</c:v>
                  </c:pt>
                  <c:pt idx="172">
                    <c:v>8.0000000000000002E-3</c:v>
                  </c:pt>
                  <c:pt idx="173">
                    <c:v>5.7000000000000002E-3</c:v>
                  </c:pt>
                  <c:pt idx="174">
                    <c:v>1E-3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3.5000000000000001E-3</c:v>
                  </c:pt>
                  <c:pt idx="178">
                    <c:v>1E-4</c:v>
                  </c:pt>
                  <c:pt idx="179">
                    <c:v>1.1000000000000001E-3</c:v>
                  </c:pt>
                  <c:pt idx="180">
                    <c:v>8.0000000000000002E-3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6.9999999999999999E-4</c:v>
                  </c:pt>
                  <c:pt idx="184">
                    <c:v>0</c:v>
                  </c:pt>
                  <c:pt idx="185">
                    <c:v>6.0000000000000001E-3</c:v>
                  </c:pt>
                  <c:pt idx="186">
                    <c:v>6.9999999999999999E-4</c:v>
                  </c:pt>
                  <c:pt idx="187">
                    <c:v>5.0000000000000002E-5</c:v>
                  </c:pt>
                  <c:pt idx="188">
                    <c:v>5.0000000000000002E-5</c:v>
                  </c:pt>
                  <c:pt idx="189">
                    <c:v>9.0000000000000006E-5</c:v>
                  </c:pt>
                  <c:pt idx="190">
                    <c:v>6.9999999999999994E-5</c:v>
                  </c:pt>
                  <c:pt idx="191">
                    <c:v>5.9999999999999995E-4</c:v>
                  </c:pt>
                  <c:pt idx="192">
                    <c:v>6.0000000000000002E-5</c:v>
                  </c:pt>
                  <c:pt idx="193">
                    <c:v>6.0000000000000002E-5</c:v>
                  </c:pt>
                  <c:pt idx="194">
                    <c:v>0</c:v>
                  </c:pt>
                </c:numCache>
              </c:numRef>
            </c:plus>
            <c:minus>
              <c:numRef>
                <c:f>'Active 1'!$D$21:$D$988</c:f>
                <c:numCache>
                  <c:formatCode>General</c:formatCode>
                  <c:ptCount val="96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6.0000000000000001E-3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100">
                    <c:v>2E-3</c:v>
                  </c:pt>
                  <c:pt idx="101">
                    <c:v>2E-3</c:v>
                  </c:pt>
                  <c:pt idx="102">
                    <c:v>2E-3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8.9999999999999998E-4</c:v>
                  </c:pt>
                  <c:pt idx="106">
                    <c:v>5.9999999999999995E-4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1E-3</c:v>
                  </c:pt>
                  <c:pt idx="110">
                    <c:v>6.9999999999999999E-4</c:v>
                  </c:pt>
                  <c:pt idx="111">
                    <c:v>5.0000000000000001E-3</c:v>
                  </c:pt>
                  <c:pt idx="112">
                    <c:v>8.0000000000000004E-4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4.0000000000000002E-4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0.01</c:v>
                  </c:pt>
                  <c:pt idx="123">
                    <c:v>2.0000000000000001E-4</c:v>
                  </c:pt>
                  <c:pt idx="124">
                    <c:v>1.1000000000000001E-3</c:v>
                  </c:pt>
                  <c:pt idx="125">
                    <c:v>8.0000000000000004E-4</c:v>
                  </c:pt>
                  <c:pt idx="126">
                    <c:v>2.9999999999999997E-4</c:v>
                  </c:pt>
                  <c:pt idx="127">
                    <c:v>6.9999999999999999E-4</c:v>
                  </c:pt>
                  <c:pt idx="128">
                    <c:v>0</c:v>
                  </c:pt>
                  <c:pt idx="129">
                    <c:v>8.0000000000000004E-4</c:v>
                  </c:pt>
                  <c:pt idx="130">
                    <c:v>8.0000000000000004E-4</c:v>
                  </c:pt>
                  <c:pt idx="131">
                    <c:v>8.9999999999999998E-4</c:v>
                  </c:pt>
                  <c:pt idx="132">
                    <c:v>1.8E-3</c:v>
                  </c:pt>
                  <c:pt idx="133">
                    <c:v>5.0000000000000001E-4</c:v>
                  </c:pt>
                  <c:pt idx="134">
                    <c:v>4.0000000000000002E-4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5.0000000000000001E-4</c:v>
                  </c:pt>
                  <c:pt idx="138">
                    <c:v>5.0000000000000001E-4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1.4E-3</c:v>
                  </c:pt>
                  <c:pt idx="142">
                    <c:v>3.0000000000000001E-3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5.9999999999999995E-4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8.0000000000000004E-4</c:v>
                  </c:pt>
                  <c:pt idx="149">
                    <c:v>1.5E-3</c:v>
                  </c:pt>
                  <c:pt idx="150">
                    <c:v>2.9999999999999997E-4</c:v>
                  </c:pt>
                  <c:pt idx="151">
                    <c:v>0</c:v>
                  </c:pt>
                  <c:pt idx="152">
                    <c:v>2.9999999999999997E-4</c:v>
                  </c:pt>
                  <c:pt idx="153">
                    <c:v>1E-3</c:v>
                  </c:pt>
                  <c:pt idx="154">
                    <c:v>0</c:v>
                  </c:pt>
                  <c:pt idx="155">
                    <c:v>5.0000000000000001E-4</c:v>
                  </c:pt>
                  <c:pt idx="156">
                    <c:v>5.0000000000000001E-4</c:v>
                  </c:pt>
                  <c:pt idx="157">
                    <c:v>5.9999999999999995E-4</c:v>
                  </c:pt>
                  <c:pt idx="158">
                    <c:v>5.9999999999999995E-4</c:v>
                  </c:pt>
                  <c:pt idx="159">
                    <c:v>0</c:v>
                  </c:pt>
                  <c:pt idx="160">
                    <c:v>1.1000000000000001E-3</c:v>
                  </c:pt>
                  <c:pt idx="161">
                    <c:v>2.0999999999999999E-3</c:v>
                  </c:pt>
                  <c:pt idx="162">
                    <c:v>2.0000000000000001E-4</c:v>
                  </c:pt>
                  <c:pt idx="163">
                    <c:v>2.9999999999999997E-4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6.6E-3</c:v>
                  </c:pt>
                  <c:pt idx="167">
                    <c:v>3.7000000000000002E-3</c:v>
                  </c:pt>
                  <c:pt idx="168">
                    <c:v>2.9999999999999997E-4</c:v>
                  </c:pt>
                  <c:pt idx="169">
                    <c:v>4.3E-3</c:v>
                  </c:pt>
                  <c:pt idx="170">
                    <c:v>4.3E-3</c:v>
                  </c:pt>
                  <c:pt idx="171">
                    <c:v>4.8999999999999998E-3</c:v>
                  </c:pt>
                  <c:pt idx="172">
                    <c:v>8.0000000000000002E-3</c:v>
                  </c:pt>
                  <c:pt idx="173">
                    <c:v>5.7000000000000002E-3</c:v>
                  </c:pt>
                  <c:pt idx="174">
                    <c:v>1E-3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3.5000000000000001E-3</c:v>
                  </c:pt>
                  <c:pt idx="178">
                    <c:v>1E-4</c:v>
                  </c:pt>
                  <c:pt idx="179">
                    <c:v>1.1000000000000001E-3</c:v>
                  </c:pt>
                  <c:pt idx="180">
                    <c:v>8.0000000000000002E-3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6.9999999999999999E-4</c:v>
                  </c:pt>
                  <c:pt idx="184">
                    <c:v>0</c:v>
                  </c:pt>
                  <c:pt idx="185">
                    <c:v>6.0000000000000001E-3</c:v>
                  </c:pt>
                  <c:pt idx="186">
                    <c:v>6.9999999999999999E-4</c:v>
                  </c:pt>
                  <c:pt idx="187">
                    <c:v>5.0000000000000002E-5</c:v>
                  </c:pt>
                  <c:pt idx="188">
                    <c:v>5.0000000000000002E-5</c:v>
                  </c:pt>
                  <c:pt idx="189">
                    <c:v>9.0000000000000006E-5</c:v>
                  </c:pt>
                  <c:pt idx="190">
                    <c:v>6.9999999999999994E-5</c:v>
                  </c:pt>
                  <c:pt idx="191">
                    <c:v>5.9999999999999995E-4</c:v>
                  </c:pt>
                  <c:pt idx="192">
                    <c:v>6.0000000000000002E-5</c:v>
                  </c:pt>
                  <c:pt idx="193">
                    <c:v>6.0000000000000002E-5</c:v>
                  </c:pt>
                  <c:pt idx="19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24317</c:v>
                </c:pt>
                <c:pt idx="141">
                  <c:v>24371</c:v>
                </c:pt>
                <c:pt idx="142">
                  <c:v>24443</c:v>
                </c:pt>
                <c:pt idx="143">
                  <c:v>24451</c:v>
                </c:pt>
                <c:pt idx="144">
                  <c:v>25012.5</c:v>
                </c:pt>
                <c:pt idx="145">
                  <c:v>25036</c:v>
                </c:pt>
                <c:pt idx="146">
                  <c:v>25045</c:v>
                </c:pt>
                <c:pt idx="147">
                  <c:v>25046.5</c:v>
                </c:pt>
                <c:pt idx="148">
                  <c:v>25087</c:v>
                </c:pt>
                <c:pt idx="149">
                  <c:v>25143.5</c:v>
                </c:pt>
                <c:pt idx="150">
                  <c:v>25550.5</c:v>
                </c:pt>
                <c:pt idx="151">
                  <c:v>25594.5</c:v>
                </c:pt>
                <c:pt idx="152">
                  <c:v>25605</c:v>
                </c:pt>
                <c:pt idx="153">
                  <c:v>25616</c:v>
                </c:pt>
                <c:pt idx="154">
                  <c:v>25616.5</c:v>
                </c:pt>
                <c:pt idx="155">
                  <c:v>25663</c:v>
                </c:pt>
                <c:pt idx="156">
                  <c:v>25663</c:v>
                </c:pt>
                <c:pt idx="157">
                  <c:v>25726</c:v>
                </c:pt>
                <c:pt idx="158">
                  <c:v>26146</c:v>
                </c:pt>
                <c:pt idx="159">
                  <c:v>26212.5</c:v>
                </c:pt>
                <c:pt idx="160">
                  <c:v>26241</c:v>
                </c:pt>
                <c:pt idx="161">
                  <c:v>26812</c:v>
                </c:pt>
                <c:pt idx="162">
                  <c:v>26855.5</c:v>
                </c:pt>
                <c:pt idx="163">
                  <c:v>27327</c:v>
                </c:pt>
                <c:pt idx="164">
                  <c:v>27370</c:v>
                </c:pt>
                <c:pt idx="165">
                  <c:v>27370</c:v>
                </c:pt>
                <c:pt idx="166">
                  <c:v>27381.5</c:v>
                </c:pt>
                <c:pt idx="167">
                  <c:v>27384.5</c:v>
                </c:pt>
                <c:pt idx="168">
                  <c:v>27386</c:v>
                </c:pt>
                <c:pt idx="169">
                  <c:v>27386</c:v>
                </c:pt>
                <c:pt idx="170">
                  <c:v>27386.5</c:v>
                </c:pt>
                <c:pt idx="171">
                  <c:v>27389.5</c:v>
                </c:pt>
                <c:pt idx="172">
                  <c:v>27865.5</c:v>
                </c:pt>
                <c:pt idx="173">
                  <c:v>27975</c:v>
                </c:pt>
                <c:pt idx="174">
                  <c:v>27981.5</c:v>
                </c:pt>
                <c:pt idx="175">
                  <c:v>28007</c:v>
                </c:pt>
                <c:pt idx="176">
                  <c:v>28524.5</c:v>
                </c:pt>
                <c:pt idx="177">
                  <c:v>28569</c:v>
                </c:pt>
                <c:pt idx="178">
                  <c:v>29011.5</c:v>
                </c:pt>
                <c:pt idx="179">
                  <c:v>29171</c:v>
                </c:pt>
                <c:pt idx="180">
                  <c:v>29818</c:v>
                </c:pt>
                <c:pt idx="181">
                  <c:v>30360</c:v>
                </c:pt>
                <c:pt idx="182">
                  <c:v>30395.5</c:v>
                </c:pt>
                <c:pt idx="183">
                  <c:v>30907</c:v>
                </c:pt>
                <c:pt idx="184">
                  <c:v>30992.5</c:v>
                </c:pt>
                <c:pt idx="185">
                  <c:v>31455.5</c:v>
                </c:pt>
                <c:pt idx="186">
                  <c:v>31518.5</c:v>
                </c:pt>
                <c:pt idx="187">
                  <c:v>31563.5</c:v>
                </c:pt>
                <c:pt idx="188">
                  <c:v>31568.5</c:v>
                </c:pt>
                <c:pt idx="189">
                  <c:v>31581.5</c:v>
                </c:pt>
                <c:pt idx="190">
                  <c:v>31581.5</c:v>
                </c:pt>
                <c:pt idx="191">
                  <c:v>31583</c:v>
                </c:pt>
                <c:pt idx="192">
                  <c:v>31588</c:v>
                </c:pt>
                <c:pt idx="193">
                  <c:v>31588</c:v>
                </c:pt>
                <c:pt idx="194">
                  <c:v>31651</c:v>
                </c:pt>
              </c:numCache>
            </c:numRef>
          </c:xVal>
          <c:yVal>
            <c:numRef>
              <c:f>'Active 1'!$I$21:$I$988</c:f>
              <c:numCache>
                <c:formatCode>General</c:formatCode>
                <c:ptCount val="968"/>
                <c:pt idx="14">
                  <c:v>6.2815999997837935E-2</c:v>
                </c:pt>
                <c:pt idx="16">
                  <c:v>2.9543199998443015E-2</c:v>
                </c:pt>
                <c:pt idx="17">
                  <c:v>2.7394199998525437E-2</c:v>
                </c:pt>
                <c:pt idx="66">
                  <c:v>9.0163999993819743E-3</c:v>
                </c:pt>
                <c:pt idx="67">
                  <c:v>3.3160000020870939E-4</c:v>
                </c:pt>
                <c:pt idx="69">
                  <c:v>2.7095000004919712E-2</c:v>
                </c:pt>
                <c:pt idx="71">
                  <c:v>1.9446999998763204E-2</c:v>
                </c:pt>
                <c:pt idx="72">
                  <c:v>1.4361400004418101E-2</c:v>
                </c:pt>
                <c:pt idx="74">
                  <c:v>1.6423799999756739E-2</c:v>
                </c:pt>
                <c:pt idx="75">
                  <c:v>2.9782600002363324E-2</c:v>
                </c:pt>
                <c:pt idx="76">
                  <c:v>3.3782600003178231E-2</c:v>
                </c:pt>
                <c:pt idx="77">
                  <c:v>5.2446800000325311E-2</c:v>
                </c:pt>
                <c:pt idx="81">
                  <c:v>3.2263000000966713E-2</c:v>
                </c:pt>
                <c:pt idx="82">
                  <c:v>3.2350600005884189E-2</c:v>
                </c:pt>
                <c:pt idx="88">
                  <c:v>4.459780000615865E-2</c:v>
                </c:pt>
                <c:pt idx="93">
                  <c:v>6.4284200001566205E-2</c:v>
                </c:pt>
                <c:pt idx="95">
                  <c:v>6.8375000002561137E-2</c:v>
                </c:pt>
                <c:pt idx="96">
                  <c:v>6.9074999999429565E-2</c:v>
                </c:pt>
                <c:pt idx="97">
                  <c:v>4.6251799998572096E-2</c:v>
                </c:pt>
                <c:pt idx="98">
                  <c:v>4.6668200004205573E-2</c:v>
                </c:pt>
                <c:pt idx="111">
                  <c:v>0.105693199999223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97-4673-A967-4A0C4984AA7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24317</c:v>
                </c:pt>
                <c:pt idx="141">
                  <c:v>24371</c:v>
                </c:pt>
                <c:pt idx="142">
                  <c:v>24443</c:v>
                </c:pt>
                <c:pt idx="143">
                  <c:v>24451</c:v>
                </c:pt>
                <c:pt idx="144">
                  <c:v>25012.5</c:v>
                </c:pt>
                <c:pt idx="145">
                  <c:v>25036</c:v>
                </c:pt>
                <c:pt idx="146">
                  <c:v>25045</c:v>
                </c:pt>
                <c:pt idx="147">
                  <c:v>25046.5</c:v>
                </c:pt>
                <c:pt idx="148">
                  <c:v>25087</c:v>
                </c:pt>
                <c:pt idx="149">
                  <c:v>25143.5</c:v>
                </c:pt>
                <c:pt idx="150">
                  <c:v>25550.5</c:v>
                </c:pt>
                <c:pt idx="151">
                  <c:v>25594.5</c:v>
                </c:pt>
                <c:pt idx="152">
                  <c:v>25605</c:v>
                </c:pt>
                <c:pt idx="153">
                  <c:v>25616</c:v>
                </c:pt>
                <c:pt idx="154">
                  <c:v>25616.5</c:v>
                </c:pt>
                <c:pt idx="155">
                  <c:v>25663</c:v>
                </c:pt>
                <c:pt idx="156">
                  <c:v>25663</c:v>
                </c:pt>
                <c:pt idx="157">
                  <c:v>25726</c:v>
                </c:pt>
                <c:pt idx="158">
                  <c:v>26146</c:v>
                </c:pt>
                <c:pt idx="159">
                  <c:v>26212.5</c:v>
                </c:pt>
                <c:pt idx="160">
                  <c:v>26241</c:v>
                </c:pt>
                <c:pt idx="161">
                  <c:v>26812</c:v>
                </c:pt>
                <c:pt idx="162">
                  <c:v>26855.5</c:v>
                </c:pt>
                <c:pt idx="163">
                  <c:v>27327</c:v>
                </c:pt>
                <c:pt idx="164">
                  <c:v>27370</c:v>
                </c:pt>
                <c:pt idx="165">
                  <c:v>27370</c:v>
                </c:pt>
                <c:pt idx="166">
                  <c:v>27381.5</c:v>
                </c:pt>
                <c:pt idx="167">
                  <c:v>27384.5</c:v>
                </c:pt>
                <c:pt idx="168">
                  <c:v>27386</c:v>
                </c:pt>
                <c:pt idx="169">
                  <c:v>27386</c:v>
                </c:pt>
                <c:pt idx="170">
                  <c:v>27386.5</c:v>
                </c:pt>
                <c:pt idx="171">
                  <c:v>27389.5</c:v>
                </c:pt>
                <c:pt idx="172">
                  <c:v>27865.5</c:v>
                </c:pt>
                <c:pt idx="173">
                  <c:v>27975</c:v>
                </c:pt>
                <c:pt idx="174">
                  <c:v>27981.5</c:v>
                </c:pt>
                <c:pt idx="175">
                  <c:v>28007</c:v>
                </c:pt>
                <c:pt idx="176">
                  <c:v>28524.5</c:v>
                </c:pt>
                <c:pt idx="177">
                  <c:v>28569</c:v>
                </c:pt>
                <c:pt idx="178">
                  <c:v>29011.5</c:v>
                </c:pt>
                <c:pt idx="179">
                  <c:v>29171</c:v>
                </c:pt>
                <c:pt idx="180">
                  <c:v>29818</c:v>
                </c:pt>
                <c:pt idx="181">
                  <c:v>30360</c:v>
                </c:pt>
                <c:pt idx="182">
                  <c:v>30395.5</c:v>
                </c:pt>
                <c:pt idx="183">
                  <c:v>30907</c:v>
                </c:pt>
                <c:pt idx="184">
                  <c:v>30992.5</c:v>
                </c:pt>
                <c:pt idx="185">
                  <c:v>31455.5</c:v>
                </c:pt>
                <c:pt idx="186">
                  <c:v>31518.5</c:v>
                </c:pt>
                <c:pt idx="187">
                  <c:v>31563.5</c:v>
                </c:pt>
                <c:pt idx="188">
                  <c:v>31568.5</c:v>
                </c:pt>
                <c:pt idx="189">
                  <c:v>31581.5</c:v>
                </c:pt>
                <c:pt idx="190">
                  <c:v>31581.5</c:v>
                </c:pt>
                <c:pt idx="191">
                  <c:v>31583</c:v>
                </c:pt>
                <c:pt idx="192">
                  <c:v>31588</c:v>
                </c:pt>
                <c:pt idx="193">
                  <c:v>31588</c:v>
                </c:pt>
                <c:pt idx="194">
                  <c:v>31651</c:v>
                </c:pt>
              </c:numCache>
            </c:numRef>
          </c:xVal>
          <c:yVal>
            <c:numRef>
              <c:f>'Active 1'!$J$21:$J$988</c:f>
              <c:numCache>
                <c:formatCode>General</c:formatCode>
                <c:ptCount val="968"/>
                <c:pt idx="23">
                  <c:v>2.305079999496229E-2</c:v>
                </c:pt>
                <c:pt idx="24">
                  <c:v>2.3994399998628069E-2</c:v>
                </c:pt>
                <c:pt idx="26">
                  <c:v>2.2522200000821613E-2</c:v>
                </c:pt>
                <c:pt idx="28">
                  <c:v>2.1410999994259328E-2</c:v>
                </c:pt>
                <c:pt idx="29">
                  <c:v>3.0911600006220397E-2</c:v>
                </c:pt>
                <c:pt idx="30">
                  <c:v>2.0265999999537598E-2</c:v>
                </c:pt>
                <c:pt idx="31">
                  <c:v>5.8422000001883134E-3</c:v>
                </c:pt>
                <c:pt idx="32">
                  <c:v>8.4112000040477142E-3</c:v>
                </c:pt>
                <c:pt idx="33">
                  <c:v>5.5917999998200685E-3</c:v>
                </c:pt>
                <c:pt idx="36">
                  <c:v>2.0083799994608853E-2</c:v>
                </c:pt>
                <c:pt idx="43">
                  <c:v>4.6164000013959594E-3</c:v>
                </c:pt>
                <c:pt idx="50">
                  <c:v>2.7676000026986003E-3</c:v>
                </c:pt>
                <c:pt idx="68">
                  <c:v>1.6224800005147699E-2</c:v>
                </c:pt>
                <c:pt idx="70">
                  <c:v>2.0061600000190083E-2</c:v>
                </c:pt>
                <c:pt idx="73">
                  <c:v>9.0650000056484714E-3</c:v>
                </c:pt>
                <c:pt idx="78">
                  <c:v>1.5772200000355951E-2</c:v>
                </c:pt>
                <c:pt idx="79">
                  <c:v>2.9637599996931385E-2</c:v>
                </c:pt>
                <c:pt idx="80">
                  <c:v>2.9295200001797639E-2</c:v>
                </c:pt>
                <c:pt idx="83">
                  <c:v>4.8473599999852013E-2</c:v>
                </c:pt>
                <c:pt idx="84">
                  <c:v>4.8873599997023121E-2</c:v>
                </c:pt>
                <c:pt idx="85">
                  <c:v>3.9840199999161996E-2</c:v>
                </c:pt>
                <c:pt idx="86">
                  <c:v>4.7275999997509643E-2</c:v>
                </c:pt>
                <c:pt idx="87">
                  <c:v>4.9275999997917097E-2</c:v>
                </c:pt>
                <c:pt idx="89">
                  <c:v>5.9131399997568224E-2</c:v>
                </c:pt>
                <c:pt idx="90">
                  <c:v>6.3831399995251559E-2</c:v>
                </c:pt>
                <c:pt idx="91">
                  <c:v>5.6984200004080776E-2</c:v>
                </c:pt>
                <c:pt idx="92">
                  <c:v>6.2584200000856072E-2</c:v>
                </c:pt>
                <c:pt idx="99">
                  <c:v>8.4654199999931734E-2</c:v>
                </c:pt>
                <c:pt idx="100">
                  <c:v>8.5015399999974761E-2</c:v>
                </c:pt>
                <c:pt idx="101">
                  <c:v>9.8532800002431031E-2</c:v>
                </c:pt>
                <c:pt idx="102">
                  <c:v>9.8532800002431031E-2</c:v>
                </c:pt>
                <c:pt idx="103">
                  <c:v>9.6382999996421859E-2</c:v>
                </c:pt>
                <c:pt idx="104">
                  <c:v>9.7383000000263564E-2</c:v>
                </c:pt>
                <c:pt idx="105">
                  <c:v>9.9418799996783491E-2</c:v>
                </c:pt>
                <c:pt idx="106">
                  <c:v>0.1019187999991118</c:v>
                </c:pt>
                <c:pt idx="107">
                  <c:v>9.6390399994561449E-2</c:v>
                </c:pt>
                <c:pt idx="108">
                  <c:v>9.6390399994561449E-2</c:v>
                </c:pt>
                <c:pt idx="109">
                  <c:v>9.7190399996179622E-2</c:v>
                </c:pt>
                <c:pt idx="110">
                  <c:v>0.10077879999880679</c:v>
                </c:pt>
                <c:pt idx="112">
                  <c:v>0.11255260000325507</c:v>
                </c:pt>
                <c:pt idx="121">
                  <c:v>0.15183460000116611</c:v>
                </c:pt>
                <c:pt idx="123">
                  <c:v>0.15877940000063973</c:v>
                </c:pt>
                <c:pt idx="131">
                  <c:v>0.16490600000543054</c:v>
                </c:pt>
                <c:pt idx="133">
                  <c:v>0.16281499999604421</c:v>
                </c:pt>
                <c:pt idx="134">
                  <c:v>0.16485079999984009</c:v>
                </c:pt>
                <c:pt idx="137">
                  <c:v>0.18071059999783756</c:v>
                </c:pt>
                <c:pt idx="138">
                  <c:v>0.18218999999953667</c:v>
                </c:pt>
                <c:pt idx="140">
                  <c:v>0.19593240000540391</c:v>
                </c:pt>
                <c:pt idx="142">
                  <c:v>0.19923959999869112</c:v>
                </c:pt>
                <c:pt idx="143">
                  <c:v>0.19929719999345252</c:v>
                </c:pt>
                <c:pt idx="144">
                  <c:v>0.20746499999950174</c:v>
                </c:pt>
                <c:pt idx="148">
                  <c:v>0.21107639999536332</c:v>
                </c:pt>
                <c:pt idx="153">
                  <c:v>0.21883520000119461</c:v>
                </c:pt>
                <c:pt idx="161">
                  <c:v>0.24314640000375221</c:v>
                </c:pt>
                <c:pt idx="162">
                  <c:v>0.24158460000762716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97-4673-A967-4A0C4984AA7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24317</c:v>
                </c:pt>
                <c:pt idx="141">
                  <c:v>24371</c:v>
                </c:pt>
                <c:pt idx="142">
                  <c:v>24443</c:v>
                </c:pt>
                <c:pt idx="143">
                  <c:v>24451</c:v>
                </c:pt>
                <c:pt idx="144">
                  <c:v>25012.5</c:v>
                </c:pt>
                <c:pt idx="145">
                  <c:v>25036</c:v>
                </c:pt>
                <c:pt idx="146">
                  <c:v>25045</c:v>
                </c:pt>
                <c:pt idx="147">
                  <c:v>25046.5</c:v>
                </c:pt>
                <c:pt idx="148">
                  <c:v>25087</c:v>
                </c:pt>
                <c:pt idx="149">
                  <c:v>25143.5</c:v>
                </c:pt>
                <c:pt idx="150">
                  <c:v>25550.5</c:v>
                </c:pt>
                <c:pt idx="151">
                  <c:v>25594.5</c:v>
                </c:pt>
                <c:pt idx="152">
                  <c:v>25605</c:v>
                </c:pt>
                <c:pt idx="153">
                  <c:v>25616</c:v>
                </c:pt>
                <c:pt idx="154">
                  <c:v>25616.5</c:v>
                </c:pt>
                <c:pt idx="155">
                  <c:v>25663</c:v>
                </c:pt>
                <c:pt idx="156">
                  <c:v>25663</c:v>
                </c:pt>
                <c:pt idx="157">
                  <c:v>25726</c:v>
                </c:pt>
                <c:pt idx="158">
                  <c:v>26146</c:v>
                </c:pt>
                <c:pt idx="159">
                  <c:v>26212.5</c:v>
                </c:pt>
                <c:pt idx="160">
                  <c:v>26241</c:v>
                </c:pt>
                <c:pt idx="161">
                  <c:v>26812</c:v>
                </c:pt>
                <c:pt idx="162">
                  <c:v>26855.5</c:v>
                </c:pt>
                <c:pt idx="163">
                  <c:v>27327</c:v>
                </c:pt>
                <c:pt idx="164">
                  <c:v>27370</c:v>
                </c:pt>
                <c:pt idx="165">
                  <c:v>27370</c:v>
                </c:pt>
                <c:pt idx="166">
                  <c:v>27381.5</c:v>
                </c:pt>
                <c:pt idx="167">
                  <c:v>27384.5</c:v>
                </c:pt>
                <c:pt idx="168">
                  <c:v>27386</c:v>
                </c:pt>
                <c:pt idx="169">
                  <c:v>27386</c:v>
                </c:pt>
                <c:pt idx="170">
                  <c:v>27386.5</c:v>
                </c:pt>
                <c:pt idx="171">
                  <c:v>27389.5</c:v>
                </c:pt>
                <c:pt idx="172">
                  <c:v>27865.5</c:v>
                </c:pt>
                <c:pt idx="173">
                  <c:v>27975</c:v>
                </c:pt>
                <c:pt idx="174">
                  <c:v>27981.5</c:v>
                </c:pt>
                <c:pt idx="175">
                  <c:v>28007</c:v>
                </c:pt>
                <c:pt idx="176">
                  <c:v>28524.5</c:v>
                </c:pt>
                <c:pt idx="177">
                  <c:v>28569</c:v>
                </c:pt>
                <c:pt idx="178">
                  <c:v>29011.5</c:v>
                </c:pt>
                <c:pt idx="179">
                  <c:v>29171</c:v>
                </c:pt>
                <c:pt idx="180">
                  <c:v>29818</c:v>
                </c:pt>
                <c:pt idx="181">
                  <c:v>30360</c:v>
                </c:pt>
                <c:pt idx="182">
                  <c:v>30395.5</c:v>
                </c:pt>
                <c:pt idx="183">
                  <c:v>30907</c:v>
                </c:pt>
                <c:pt idx="184">
                  <c:v>30992.5</c:v>
                </c:pt>
                <c:pt idx="185">
                  <c:v>31455.5</c:v>
                </c:pt>
                <c:pt idx="186">
                  <c:v>31518.5</c:v>
                </c:pt>
                <c:pt idx="187">
                  <c:v>31563.5</c:v>
                </c:pt>
                <c:pt idx="188">
                  <c:v>31568.5</c:v>
                </c:pt>
                <c:pt idx="189">
                  <c:v>31581.5</c:v>
                </c:pt>
                <c:pt idx="190">
                  <c:v>31581.5</c:v>
                </c:pt>
                <c:pt idx="191">
                  <c:v>31583</c:v>
                </c:pt>
                <c:pt idx="192">
                  <c:v>31588</c:v>
                </c:pt>
                <c:pt idx="193">
                  <c:v>31588</c:v>
                </c:pt>
                <c:pt idx="194">
                  <c:v>31651</c:v>
                </c:pt>
              </c:numCache>
            </c:numRef>
          </c:xVal>
          <c:yVal>
            <c:numRef>
              <c:f>'Active 1'!$K$21:$K$988</c:f>
              <c:numCache>
                <c:formatCode>General</c:formatCode>
                <c:ptCount val="968"/>
                <c:pt idx="113">
                  <c:v>0.1123751999984961</c:v>
                </c:pt>
                <c:pt idx="114">
                  <c:v>0.135258000002068</c:v>
                </c:pt>
                <c:pt idx="115">
                  <c:v>0.13781680000101915</c:v>
                </c:pt>
                <c:pt idx="116">
                  <c:v>0.1355526000043028</c:v>
                </c:pt>
                <c:pt idx="118">
                  <c:v>0.14663460000156192</c:v>
                </c:pt>
                <c:pt idx="119">
                  <c:v>0.14587200000096345</c:v>
                </c:pt>
                <c:pt idx="120">
                  <c:v>0.1505784000037238</c:v>
                </c:pt>
                <c:pt idx="124">
                  <c:v>0.15791560000070604</c:v>
                </c:pt>
                <c:pt idx="125">
                  <c:v>0.15293740000197431</c:v>
                </c:pt>
                <c:pt idx="126">
                  <c:v>0.16268760000093607</c:v>
                </c:pt>
                <c:pt idx="127">
                  <c:v>0.1619591999988188</c:v>
                </c:pt>
                <c:pt idx="128">
                  <c:v>0.16183160000218777</c:v>
                </c:pt>
                <c:pt idx="129">
                  <c:v>0.1602603999999701</c:v>
                </c:pt>
                <c:pt idx="130">
                  <c:v>0.16219740000087768</c:v>
                </c:pt>
                <c:pt idx="132">
                  <c:v>0.16970600000058766</c:v>
                </c:pt>
                <c:pt idx="135">
                  <c:v>0.17078000000037719</c:v>
                </c:pt>
                <c:pt idx="136">
                  <c:v>0.17855360000248766</c:v>
                </c:pt>
                <c:pt idx="139">
                  <c:v>0.18209360000037123</c:v>
                </c:pt>
                <c:pt idx="141">
                  <c:v>0.20002119999844581</c:v>
                </c:pt>
                <c:pt idx="145">
                  <c:v>0.20765920000121696</c:v>
                </c:pt>
                <c:pt idx="146">
                  <c:v>0.2108040000020992</c:v>
                </c:pt>
                <c:pt idx="147">
                  <c:v>0.20909979999851203</c:v>
                </c:pt>
                <c:pt idx="149">
                  <c:v>0.21105820000229869</c:v>
                </c:pt>
                <c:pt idx="150">
                  <c:v>0.21643860000040149</c:v>
                </c:pt>
                <c:pt idx="151">
                  <c:v>0.21795539999584435</c:v>
                </c:pt>
                <c:pt idx="152">
                  <c:v>0.21780600000056438</c:v>
                </c:pt>
                <c:pt idx="154">
                  <c:v>0.15561380000144709</c:v>
                </c:pt>
                <c:pt idx="155">
                  <c:v>0.21772359999886248</c:v>
                </c:pt>
                <c:pt idx="156">
                  <c:v>0.21772359999886248</c:v>
                </c:pt>
                <c:pt idx="157">
                  <c:v>0.23402720000012778</c:v>
                </c:pt>
                <c:pt idx="158">
                  <c:v>0.227751200000057</c:v>
                </c:pt>
                <c:pt idx="159">
                  <c:v>0.22860499999660533</c:v>
                </c:pt>
                <c:pt idx="160">
                  <c:v>0.2317851999978302</c:v>
                </c:pt>
                <c:pt idx="163">
                  <c:v>0.24940439999772934</c:v>
                </c:pt>
                <c:pt idx="164">
                  <c:v>0.25023399999918183</c:v>
                </c:pt>
                <c:pt idx="165">
                  <c:v>0.25068399999872781</c:v>
                </c:pt>
                <c:pt idx="166">
                  <c:v>0.25047180000547087</c:v>
                </c:pt>
                <c:pt idx="167">
                  <c:v>0.25034340000274824</c:v>
                </c:pt>
                <c:pt idx="168">
                  <c:v>0.251209200003359</c:v>
                </c:pt>
                <c:pt idx="169">
                  <c:v>0.25147920000017621</c:v>
                </c:pt>
                <c:pt idx="170">
                  <c:v>0.25015780000103405</c:v>
                </c:pt>
                <c:pt idx="171">
                  <c:v>0.25092939999740338</c:v>
                </c:pt>
                <c:pt idx="172">
                  <c:v>0.26435660000424832</c:v>
                </c:pt>
                <c:pt idx="173">
                  <c:v>0.26147000000491971</c:v>
                </c:pt>
                <c:pt idx="174">
                  <c:v>0.26329180000175256</c:v>
                </c:pt>
                <c:pt idx="175">
                  <c:v>0.26310039999953005</c:v>
                </c:pt>
                <c:pt idx="176">
                  <c:v>0.27205140000296524</c:v>
                </c:pt>
                <c:pt idx="177">
                  <c:v>0.27344680000533117</c:v>
                </c:pt>
                <c:pt idx="178">
                  <c:v>0.2813077999962843</c:v>
                </c:pt>
                <c:pt idx="179">
                  <c:v>0.28408119999949122</c:v>
                </c:pt>
                <c:pt idx="180">
                  <c:v>0.29978960000153165</c:v>
                </c:pt>
                <c:pt idx="181">
                  <c:v>0.30949200000759447</c:v>
                </c:pt>
                <c:pt idx="182">
                  <c:v>0.30967260000034003</c:v>
                </c:pt>
                <c:pt idx="183">
                  <c:v>0.32058039999537868</c:v>
                </c:pt>
                <c:pt idx="184">
                  <c:v>0.32692099999985658</c:v>
                </c:pt>
                <c:pt idx="185">
                  <c:v>0.33970460019190796</c:v>
                </c:pt>
                <c:pt idx="186">
                  <c:v>0.33360820000234526</c:v>
                </c:pt>
                <c:pt idx="187">
                  <c:v>0.45661219979228918</c:v>
                </c:pt>
                <c:pt idx="188">
                  <c:v>0.36697820002154913</c:v>
                </c:pt>
                <c:pt idx="189">
                  <c:v>0.33417179984098766</c:v>
                </c:pt>
                <c:pt idx="190">
                  <c:v>0.43306179986393545</c:v>
                </c:pt>
                <c:pt idx="191">
                  <c:v>0.3349476000003051</c:v>
                </c:pt>
                <c:pt idx="192">
                  <c:v>0.31692360006854869</c:v>
                </c:pt>
                <c:pt idx="193">
                  <c:v>0.33569360003457405</c:v>
                </c:pt>
                <c:pt idx="194">
                  <c:v>0.33453720001853071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97-4673-A967-4A0C4984AA78}"/>
            </c:ext>
          </c:extLst>
        </c:ser>
        <c:ser>
          <c:idx val="7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24317</c:v>
                </c:pt>
                <c:pt idx="141">
                  <c:v>24371</c:v>
                </c:pt>
                <c:pt idx="142">
                  <c:v>24443</c:v>
                </c:pt>
                <c:pt idx="143">
                  <c:v>24451</c:v>
                </c:pt>
                <c:pt idx="144">
                  <c:v>25012.5</c:v>
                </c:pt>
                <c:pt idx="145">
                  <c:v>25036</c:v>
                </c:pt>
                <c:pt idx="146">
                  <c:v>25045</c:v>
                </c:pt>
                <c:pt idx="147">
                  <c:v>25046.5</c:v>
                </c:pt>
                <c:pt idx="148">
                  <c:v>25087</c:v>
                </c:pt>
                <c:pt idx="149">
                  <c:v>25143.5</c:v>
                </c:pt>
                <c:pt idx="150">
                  <c:v>25550.5</c:v>
                </c:pt>
                <c:pt idx="151">
                  <c:v>25594.5</c:v>
                </c:pt>
                <c:pt idx="152">
                  <c:v>25605</c:v>
                </c:pt>
                <c:pt idx="153">
                  <c:v>25616</c:v>
                </c:pt>
                <c:pt idx="154">
                  <c:v>25616.5</c:v>
                </c:pt>
                <c:pt idx="155">
                  <c:v>25663</c:v>
                </c:pt>
                <c:pt idx="156">
                  <c:v>25663</c:v>
                </c:pt>
                <c:pt idx="157">
                  <c:v>25726</c:v>
                </c:pt>
                <c:pt idx="158">
                  <c:v>26146</c:v>
                </c:pt>
                <c:pt idx="159">
                  <c:v>26212.5</c:v>
                </c:pt>
                <c:pt idx="160">
                  <c:v>26241</c:v>
                </c:pt>
                <c:pt idx="161">
                  <c:v>26812</c:v>
                </c:pt>
                <c:pt idx="162">
                  <c:v>26855.5</c:v>
                </c:pt>
                <c:pt idx="163">
                  <c:v>27327</c:v>
                </c:pt>
                <c:pt idx="164">
                  <c:v>27370</c:v>
                </c:pt>
                <c:pt idx="165">
                  <c:v>27370</c:v>
                </c:pt>
                <c:pt idx="166">
                  <c:v>27381.5</c:v>
                </c:pt>
                <c:pt idx="167">
                  <c:v>27384.5</c:v>
                </c:pt>
                <c:pt idx="168">
                  <c:v>27386</c:v>
                </c:pt>
                <c:pt idx="169">
                  <c:v>27386</c:v>
                </c:pt>
                <c:pt idx="170">
                  <c:v>27386.5</c:v>
                </c:pt>
                <c:pt idx="171">
                  <c:v>27389.5</c:v>
                </c:pt>
                <c:pt idx="172">
                  <c:v>27865.5</c:v>
                </c:pt>
                <c:pt idx="173">
                  <c:v>27975</c:v>
                </c:pt>
                <c:pt idx="174">
                  <c:v>27981.5</c:v>
                </c:pt>
                <c:pt idx="175">
                  <c:v>28007</c:v>
                </c:pt>
                <c:pt idx="176">
                  <c:v>28524.5</c:v>
                </c:pt>
                <c:pt idx="177">
                  <c:v>28569</c:v>
                </c:pt>
                <c:pt idx="178">
                  <c:v>29011.5</c:v>
                </c:pt>
                <c:pt idx="179">
                  <c:v>29171</c:v>
                </c:pt>
                <c:pt idx="180">
                  <c:v>29818</c:v>
                </c:pt>
                <c:pt idx="181">
                  <c:v>30360</c:v>
                </c:pt>
                <c:pt idx="182">
                  <c:v>30395.5</c:v>
                </c:pt>
                <c:pt idx="183">
                  <c:v>30907</c:v>
                </c:pt>
                <c:pt idx="184">
                  <c:v>30992.5</c:v>
                </c:pt>
                <c:pt idx="185">
                  <c:v>31455.5</c:v>
                </c:pt>
                <c:pt idx="186">
                  <c:v>31518.5</c:v>
                </c:pt>
                <c:pt idx="187">
                  <c:v>31563.5</c:v>
                </c:pt>
                <c:pt idx="188">
                  <c:v>31568.5</c:v>
                </c:pt>
                <c:pt idx="189">
                  <c:v>31581.5</c:v>
                </c:pt>
                <c:pt idx="190">
                  <c:v>31581.5</c:v>
                </c:pt>
                <c:pt idx="191">
                  <c:v>31583</c:v>
                </c:pt>
                <c:pt idx="192">
                  <c:v>31588</c:v>
                </c:pt>
                <c:pt idx="193">
                  <c:v>31588</c:v>
                </c:pt>
                <c:pt idx="194">
                  <c:v>31651</c:v>
                </c:pt>
              </c:numCache>
            </c:numRef>
          </c:xVal>
          <c:yVal>
            <c:numRef>
              <c:f>'Active 1'!$O$21:$O$988</c:f>
              <c:numCache>
                <c:formatCode>General</c:formatCode>
                <c:ptCount val="968"/>
                <c:pt idx="1">
                  <c:v>-0.74819561110517085</c:v>
                </c:pt>
                <c:pt idx="2">
                  <c:v>-0.665779266313825</c:v>
                </c:pt>
                <c:pt idx="3">
                  <c:v>-0.66498826411206235</c:v>
                </c:pt>
                <c:pt idx="4">
                  <c:v>-0.66467389144213107</c:v>
                </c:pt>
                <c:pt idx="5">
                  <c:v>-0.66292963017670581</c:v>
                </c:pt>
                <c:pt idx="6">
                  <c:v>-0.66275723226093697</c:v>
                </c:pt>
                <c:pt idx="7">
                  <c:v>-0.66220961535202427</c:v>
                </c:pt>
                <c:pt idx="8">
                  <c:v>-0.66197637111304308</c:v>
                </c:pt>
                <c:pt idx="9">
                  <c:v>-0.66121579207288672</c:v>
                </c:pt>
                <c:pt idx="11">
                  <c:v>-0.65079078869580975</c:v>
                </c:pt>
                <c:pt idx="12">
                  <c:v>-0.62874413758514336</c:v>
                </c:pt>
                <c:pt idx="13">
                  <c:v>-0.62847032913068701</c:v>
                </c:pt>
                <c:pt idx="15">
                  <c:v>-0.61534780542452228</c:v>
                </c:pt>
                <c:pt idx="19">
                  <c:v>-0.5048001772012588</c:v>
                </c:pt>
                <c:pt idx="22">
                  <c:v>-0.48394002939323633</c:v>
                </c:pt>
                <c:pt idx="94">
                  <c:v>-1.1032264331733321E-2</c:v>
                </c:pt>
                <c:pt idx="95">
                  <c:v>-3.7002823846257749E-3</c:v>
                </c:pt>
                <c:pt idx="96">
                  <c:v>-3.7002823846257749E-3</c:v>
                </c:pt>
                <c:pt idx="97">
                  <c:v>1.8488343480203229E-2</c:v>
                </c:pt>
                <c:pt idx="98">
                  <c:v>1.9238781466490829E-2</c:v>
                </c:pt>
                <c:pt idx="103">
                  <c:v>5.4915008976759716E-2</c:v>
                </c:pt>
                <c:pt idx="104">
                  <c:v>5.4915008976759716E-2</c:v>
                </c:pt>
                <c:pt idx="105">
                  <c:v>5.4945432138365946E-2</c:v>
                </c:pt>
                <c:pt idx="106">
                  <c:v>5.4945432138365946E-2</c:v>
                </c:pt>
                <c:pt idx="107">
                  <c:v>5.5006278461578462E-2</c:v>
                </c:pt>
                <c:pt idx="108">
                  <c:v>5.5006278461578462E-2</c:v>
                </c:pt>
                <c:pt idx="109">
                  <c:v>5.5006278461578462E-2</c:v>
                </c:pt>
                <c:pt idx="110">
                  <c:v>5.5959537525241132E-2</c:v>
                </c:pt>
                <c:pt idx="111">
                  <c:v>6.6141155609467928E-2</c:v>
                </c:pt>
                <c:pt idx="112">
                  <c:v>7.9618616201039105E-2</c:v>
                </c:pt>
                <c:pt idx="113">
                  <c:v>8.0034399409657897E-2</c:v>
                </c:pt>
                <c:pt idx="114">
                  <c:v>0.11449370045567658</c:v>
                </c:pt>
                <c:pt idx="115">
                  <c:v>0.11508188158006416</c:v>
                </c:pt>
                <c:pt idx="116">
                  <c:v>0.11511230474167045</c:v>
                </c:pt>
                <c:pt idx="117">
                  <c:v>0.1159134479973018</c:v>
                </c:pt>
                <c:pt idx="118">
                  <c:v>0.12900554854186042</c:v>
                </c:pt>
                <c:pt idx="119">
                  <c:v>0.12960387072011675</c:v>
                </c:pt>
                <c:pt idx="120">
                  <c:v>0.13694599372109306</c:v>
                </c:pt>
                <c:pt idx="121">
                  <c:v>0.13914660241061222</c:v>
                </c:pt>
                <c:pt idx="122">
                  <c:v>0.14009986147427489</c:v>
                </c:pt>
                <c:pt idx="123">
                  <c:v>0.14997724794243911</c:v>
                </c:pt>
                <c:pt idx="124">
                  <c:v>0.15014964585820789</c:v>
                </c:pt>
                <c:pt idx="125">
                  <c:v>0.15028147955850168</c:v>
                </c:pt>
                <c:pt idx="126">
                  <c:v>0.15035246693558296</c:v>
                </c:pt>
                <c:pt idx="127">
                  <c:v>0.15041331325879548</c:v>
                </c:pt>
                <c:pt idx="128">
                  <c:v>0.15075810909033305</c:v>
                </c:pt>
                <c:pt idx="129">
                  <c:v>0.15083923752128303</c:v>
                </c:pt>
                <c:pt idx="130">
                  <c:v>0.15129558494537687</c:v>
                </c:pt>
                <c:pt idx="131">
                  <c:v>0.15181277869268323</c:v>
                </c:pt>
                <c:pt idx="132">
                  <c:v>0.15181277869268323</c:v>
                </c:pt>
                <c:pt idx="133">
                  <c:v>0.15247194719415208</c:v>
                </c:pt>
                <c:pt idx="134">
                  <c:v>0.15250237035575831</c:v>
                </c:pt>
                <c:pt idx="135">
                  <c:v>0.16286652740962265</c:v>
                </c:pt>
                <c:pt idx="136">
                  <c:v>0.17377830137239964</c:v>
                </c:pt>
                <c:pt idx="137">
                  <c:v>0.17626285957024379</c:v>
                </c:pt>
                <c:pt idx="138">
                  <c:v>0.17655695013243761</c:v>
                </c:pt>
                <c:pt idx="139">
                  <c:v>0.17783472291990032</c:v>
                </c:pt>
                <c:pt idx="140">
                  <c:v>0.19667680100804119</c:v>
                </c:pt>
                <c:pt idx="141">
                  <c:v>0.19777203482586642</c:v>
                </c:pt>
                <c:pt idx="142">
                  <c:v>0.19923234658296668</c:v>
                </c:pt>
                <c:pt idx="143">
                  <c:v>0.1993946034448667</c:v>
                </c:pt>
                <c:pt idx="144">
                  <c:v>0.21078300693947494</c:v>
                </c:pt>
                <c:pt idx="145">
                  <c:v>0.2112596364713063</c:v>
                </c:pt>
                <c:pt idx="146">
                  <c:v>0.21144217544094379</c:v>
                </c:pt>
                <c:pt idx="147">
                  <c:v>0.21147259860255008</c:v>
                </c:pt>
                <c:pt idx="148">
                  <c:v>0.21229402396591901</c:v>
                </c:pt>
                <c:pt idx="149">
                  <c:v>0.21343996305308799</c:v>
                </c:pt>
                <c:pt idx="150">
                  <c:v>0.22169478090225192</c:v>
                </c:pt>
                <c:pt idx="151">
                  <c:v>0.22258719364270207</c:v>
                </c:pt>
                <c:pt idx="152">
                  <c:v>0.22280015577394585</c:v>
                </c:pt>
                <c:pt idx="153">
                  <c:v>0.22302325895905839</c:v>
                </c:pt>
                <c:pt idx="154">
                  <c:v>0.22303340001292715</c:v>
                </c:pt>
                <c:pt idx="155">
                  <c:v>0.22397651802272112</c:v>
                </c:pt>
                <c:pt idx="156">
                  <c:v>0.22397651802272112</c:v>
                </c:pt>
                <c:pt idx="157">
                  <c:v>0.22525429081018378</c:v>
                </c:pt>
                <c:pt idx="158">
                  <c:v>0.23377277605993529</c:v>
                </c:pt>
                <c:pt idx="159">
                  <c:v>0.23512153622447929</c:v>
                </c:pt>
                <c:pt idx="160">
                  <c:v>0.23569957629499816</c:v>
                </c:pt>
                <c:pt idx="161">
                  <c:v>0.24728065981311276</c:v>
                </c:pt>
                <c:pt idx="162">
                  <c:v>0.24816293149969415</c:v>
                </c:pt>
                <c:pt idx="163">
                  <c:v>0.25772594529792703</c:v>
                </c:pt>
                <c:pt idx="164">
                  <c:v>0.25859807593063977</c:v>
                </c:pt>
                <c:pt idx="165">
                  <c:v>0.25859807593063977</c:v>
                </c:pt>
                <c:pt idx="166">
                  <c:v>0.25883132016962107</c:v>
                </c:pt>
                <c:pt idx="167">
                  <c:v>0.25889216649283353</c:v>
                </c:pt>
                <c:pt idx="168">
                  <c:v>0.25892258965443982</c:v>
                </c:pt>
                <c:pt idx="169">
                  <c:v>0.25892258965443982</c:v>
                </c:pt>
                <c:pt idx="170">
                  <c:v>0.25893273070830858</c:v>
                </c:pt>
                <c:pt idx="171">
                  <c:v>0.25899357703152104</c:v>
                </c:pt>
                <c:pt idx="172">
                  <c:v>0.26864786031457277</c:v>
                </c:pt>
                <c:pt idx="173">
                  <c:v>0.2708687511118294</c:v>
                </c:pt>
                <c:pt idx="174">
                  <c:v>0.27100058481212319</c:v>
                </c:pt>
                <c:pt idx="175">
                  <c:v>0.27151777855942949</c:v>
                </c:pt>
                <c:pt idx="176">
                  <c:v>0.28201376931358768</c:v>
                </c:pt>
                <c:pt idx="177">
                  <c:v>0.2829163231079066</c:v>
                </c:pt>
                <c:pt idx="178">
                  <c:v>0.29189115578175195</c:v>
                </c:pt>
                <c:pt idx="179">
                  <c:v>0.29512615196588377</c:v>
                </c:pt>
                <c:pt idx="180">
                  <c:v>0.30824867567204861</c:v>
                </c:pt>
                <c:pt idx="181">
                  <c:v>0.31924157806577558</c:v>
                </c:pt>
                <c:pt idx="182">
                  <c:v>0.31996159289045689</c:v>
                </c:pt>
                <c:pt idx="183">
                  <c:v>0.33033589099819005</c:v>
                </c:pt>
                <c:pt idx="184">
                  <c:v>0.33207001120974655</c:v>
                </c:pt>
                <c:pt idx="185">
                  <c:v>0.3414606270922107</c:v>
                </c:pt>
                <c:pt idx="186">
                  <c:v>0.34273839987967347</c:v>
                </c:pt>
                <c:pt idx="187">
                  <c:v>0.34365109472786115</c:v>
                </c:pt>
                <c:pt idx="188">
                  <c:v>0.34375250526654866</c:v>
                </c:pt>
                <c:pt idx="189">
                  <c:v>0.34401617266713624</c:v>
                </c:pt>
                <c:pt idx="190">
                  <c:v>0.34401617266713624</c:v>
                </c:pt>
                <c:pt idx="191">
                  <c:v>0.34404659582874242</c:v>
                </c:pt>
                <c:pt idx="192">
                  <c:v>0.34414800636743004</c:v>
                </c:pt>
                <c:pt idx="193">
                  <c:v>0.34414800636743004</c:v>
                </c:pt>
                <c:pt idx="194">
                  <c:v>0.3454257791548927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97-4673-A967-4A0C4984AA78}"/>
            </c:ext>
          </c:extLst>
        </c:ser>
        <c:ser>
          <c:idx val="8"/>
          <c:order val="5"/>
          <c:tx>
            <c:strRef>
              <c:f>'Active 1'!$Z$1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1'!$Y$2:$Y$20</c:f>
              <c:numCache>
                <c:formatCode>General</c:formatCode>
                <c:ptCount val="19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  <c:pt idx="15">
                  <c:v>18000</c:v>
                </c:pt>
                <c:pt idx="16">
                  <c:v>21000</c:v>
                </c:pt>
                <c:pt idx="17">
                  <c:v>24000</c:v>
                </c:pt>
                <c:pt idx="18">
                  <c:v>27000</c:v>
                </c:pt>
              </c:numCache>
            </c:numRef>
          </c:xVal>
          <c:yVal>
            <c:numRef>
              <c:f>'Active 1'!$Z$2:$Z$20</c:f>
              <c:numCache>
                <c:formatCode>General</c:formatCode>
                <c:ptCount val="19"/>
                <c:pt idx="0">
                  <c:v>0.22783640286732554</c:v>
                </c:pt>
                <c:pt idx="1">
                  <c:v>0.1793296418223011</c:v>
                </c:pt>
                <c:pt idx="2">
                  <c:v>0.13661360647093249</c:v>
                </c:pt>
                <c:pt idx="3">
                  <c:v>9.9688296813219682E-2</c:v>
                </c:pt>
                <c:pt idx="4">
                  <c:v>6.8553712849162729E-2</c:v>
                </c:pt>
                <c:pt idx="5">
                  <c:v>4.3209854578761572E-2</c:v>
                </c:pt>
                <c:pt idx="6">
                  <c:v>2.3656722002016257E-2</c:v>
                </c:pt>
                <c:pt idx="7">
                  <c:v>9.8943151189267685E-3</c:v>
                </c:pt>
                <c:pt idx="8">
                  <c:v>1.9226339294931031E-3</c:v>
                </c:pt>
                <c:pt idx="9">
                  <c:v>-2.5832156628473638E-4</c:v>
                </c:pt>
                <c:pt idx="10">
                  <c:v>3.3514486315932498E-3</c:v>
                </c:pt>
                <c:pt idx="11">
                  <c:v>1.275194452312706E-2</c:v>
                </c:pt>
                <c:pt idx="12">
                  <c:v>2.7943166108316698E-2</c:v>
                </c:pt>
                <c:pt idx="13">
                  <c:v>4.8925113387162163E-2</c:v>
                </c:pt>
                <c:pt idx="14">
                  <c:v>7.5697786359663455E-2</c:v>
                </c:pt>
                <c:pt idx="15">
                  <c:v>0.10826118502582056</c:v>
                </c:pt>
                <c:pt idx="16">
                  <c:v>0.1466153093856335</c:v>
                </c:pt>
                <c:pt idx="17">
                  <c:v>0.19076015943910227</c:v>
                </c:pt>
                <c:pt idx="18">
                  <c:v>0.24069573518622686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97-4673-A967-4A0C4984AA78}"/>
            </c:ext>
          </c:extLst>
        </c:ser>
        <c:ser>
          <c:idx val="9"/>
          <c:order val="6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24317</c:v>
                </c:pt>
                <c:pt idx="141">
                  <c:v>24371</c:v>
                </c:pt>
                <c:pt idx="142">
                  <c:v>24443</c:v>
                </c:pt>
                <c:pt idx="143">
                  <c:v>24451</c:v>
                </c:pt>
                <c:pt idx="144">
                  <c:v>25012.5</c:v>
                </c:pt>
                <c:pt idx="145">
                  <c:v>25036</c:v>
                </c:pt>
                <c:pt idx="146">
                  <c:v>25045</c:v>
                </c:pt>
                <c:pt idx="147">
                  <c:v>25046.5</c:v>
                </c:pt>
                <c:pt idx="148">
                  <c:v>25087</c:v>
                </c:pt>
                <c:pt idx="149">
                  <c:v>25143.5</c:v>
                </c:pt>
                <c:pt idx="150">
                  <c:v>25550.5</c:v>
                </c:pt>
                <c:pt idx="151">
                  <c:v>25594.5</c:v>
                </c:pt>
                <c:pt idx="152">
                  <c:v>25605</c:v>
                </c:pt>
                <c:pt idx="153">
                  <c:v>25616</c:v>
                </c:pt>
                <c:pt idx="154">
                  <c:v>25616.5</c:v>
                </c:pt>
                <c:pt idx="155">
                  <c:v>25663</c:v>
                </c:pt>
                <c:pt idx="156">
                  <c:v>25663</c:v>
                </c:pt>
                <c:pt idx="157">
                  <c:v>25726</c:v>
                </c:pt>
                <c:pt idx="158">
                  <c:v>26146</c:v>
                </c:pt>
                <c:pt idx="159">
                  <c:v>26212.5</c:v>
                </c:pt>
                <c:pt idx="160">
                  <c:v>26241</c:v>
                </c:pt>
                <c:pt idx="161">
                  <c:v>26812</c:v>
                </c:pt>
                <c:pt idx="162">
                  <c:v>26855.5</c:v>
                </c:pt>
                <c:pt idx="163">
                  <c:v>27327</c:v>
                </c:pt>
                <c:pt idx="164">
                  <c:v>27370</c:v>
                </c:pt>
                <c:pt idx="165">
                  <c:v>27370</c:v>
                </c:pt>
                <c:pt idx="166">
                  <c:v>27381.5</c:v>
                </c:pt>
                <c:pt idx="167">
                  <c:v>27384.5</c:v>
                </c:pt>
                <c:pt idx="168">
                  <c:v>27386</c:v>
                </c:pt>
                <c:pt idx="169">
                  <c:v>27386</c:v>
                </c:pt>
                <c:pt idx="170">
                  <c:v>27386.5</c:v>
                </c:pt>
                <c:pt idx="171">
                  <c:v>27389.5</c:v>
                </c:pt>
                <c:pt idx="172">
                  <c:v>27865.5</c:v>
                </c:pt>
                <c:pt idx="173">
                  <c:v>27975</c:v>
                </c:pt>
                <c:pt idx="174">
                  <c:v>27981.5</c:v>
                </c:pt>
                <c:pt idx="175">
                  <c:v>28007</c:v>
                </c:pt>
                <c:pt idx="176">
                  <c:v>28524.5</c:v>
                </c:pt>
                <c:pt idx="177">
                  <c:v>28569</c:v>
                </c:pt>
                <c:pt idx="178">
                  <c:v>29011.5</c:v>
                </c:pt>
                <c:pt idx="179">
                  <c:v>29171</c:v>
                </c:pt>
                <c:pt idx="180">
                  <c:v>29818</c:v>
                </c:pt>
                <c:pt idx="181">
                  <c:v>30360</c:v>
                </c:pt>
                <c:pt idx="182">
                  <c:v>30395.5</c:v>
                </c:pt>
                <c:pt idx="183">
                  <c:v>30907</c:v>
                </c:pt>
                <c:pt idx="184">
                  <c:v>30992.5</c:v>
                </c:pt>
                <c:pt idx="185">
                  <c:v>31455.5</c:v>
                </c:pt>
                <c:pt idx="186">
                  <c:v>31518.5</c:v>
                </c:pt>
                <c:pt idx="187">
                  <c:v>31563.5</c:v>
                </c:pt>
                <c:pt idx="188">
                  <c:v>31568.5</c:v>
                </c:pt>
                <c:pt idx="189">
                  <c:v>31581.5</c:v>
                </c:pt>
                <c:pt idx="190">
                  <c:v>31581.5</c:v>
                </c:pt>
                <c:pt idx="191">
                  <c:v>31583</c:v>
                </c:pt>
                <c:pt idx="192">
                  <c:v>31588</c:v>
                </c:pt>
                <c:pt idx="193">
                  <c:v>31588</c:v>
                </c:pt>
                <c:pt idx="194">
                  <c:v>31651</c:v>
                </c:pt>
              </c:numCache>
            </c:numRef>
          </c:xVal>
          <c:yVal>
            <c:numRef>
              <c:f>'Active 1'!$R$21:$R$988</c:f>
              <c:numCache>
                <c:formatCode>General</c:formatCode>
                <c:ptCount val="968"/>
                <c:pt idx="37">
                  <c:v>-4.0213800006313249E-2</c:v>
                </c:pt>
                <c:pt idx="39">
                  <c:v>-5.0871999992523342E-3</c:v>
                </c:pt>
                <c:pt idx="40">
                  <c:v>-3.0871999988448806E-3</c:v>
                </c:pt>
                <c:pt idx="41">
                  <c:v>-1.9765400000324007E-2</c:v>
                </c:pt>
                <c:pt idx="42">
                  <c:v>-6.0551999995368533E-3</c:v>
                </c:pt>
                <c:pt idx="44">
                  <c:v>-1.3975999972899444E-3</c:v>
                </c:pt>
                <c:pt idx="45">
                  <c:v>8.6024000047473237E-3</c:v>
                </c:pt>
                <c:pt idx="46">
                  <c:v>5.0459999984013848E-3</c:v>
                </c:pt>
                <c:pt idx="47">
                  <c:v>-6.1241200004587881E-2</c:v>
                </c:pt>
                <c:pt idx="48">
                  <c:v>-8.8686000017332844E-3</c:v>
                </c:pt>
                <c:pt idx="49">
                  <c:v>-1.5146800004004035E-2</c:v>
                </c:pt>
                <c:pt idx="51">
                  <c:v>4.6423400002822746E-2</c:v>
                </c:pt>
                <c:pt idx="52">
                  <c:v>6.7197999960626476E-3</c:v>
                </c:pt>
                <c:pt idx="53">
                  <c:v>-1.4799600001424551E-2</c:v>
                </c:pt>
                <c:pt idx="54">
                  <c:v>2.6579799996397924E-2</c:v>
                </c:pt>
                <c:pt idx="55">
                  <c:v>-2.9765999934170395E-3</c:v>
                </c:pt>
                <c:pt idx="56">
                  <c:v>2.0023400000354741E-2</c:v>
                </c:pt>
                <c:pt idx="57">
                  <c:v>-3.4688000014284626E-3</c:v>
                </c:pt>
                <c:pt idx="58">
                  <c:v>3.5402800000156276E-2</c:v>
                </c:pt>
                <c:pt idx="59">
                  <c:v>3.4391200002573896E-2</c:v>
                </c:pt>
                <c:pt idx="60">
                  <c:v>-6.2184000002162065E-2</c:v>
                </c:pt>
                <c:pt idx="61">
                  <c:v>-1.8376600004557986E-2</c:v>
                </c:pt>
                <c:pt idx="62">
                  <c:v>-1.7489400001068134E-2</c:v>
                </c:pt>
                <c:pt idx="63">
                  <c:v>2.2359000002325047E-2</c:v>
                </c:pt>
                <c:pt idx="64">
                  <c:v>2.0016599999507889E-2</c:v>
                </c:pt>
                <c:pt idx="65">
                  <c:v>2.9839599999831989E-2</c:v>
                </c:pt>
                <c:pt idx="122">
                  <c:v>0.10762299999623792</c:v>
                </c:pt>
                <c:pt idx="154">
                  <c:v>0.15561380000144709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97-4673-A967-4A0C4984A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451720"/>
        <c:axId val="1"/>
      </c:scatterChart>
      <c:valAx>
        <c:axId val="829451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9399707174236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16251830161056E-2"/>
              <c:y val="0.37349397590361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451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232796486090777"/>
          <c:y val="0.92168674698795183"/>
          <c:w val="0.55197657393850652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  [39800.373, 0.6180428]</a:t>
            </a:r>
          </a:p>
        </c:rich>
      </c:tx>
      <c:layout>
        <c:manualLayout>
          <c:xMode val="edge"/>
          <c:yMode val="edge"/>
          <c:x val="0.26298718342025429"/>
          <c:y val="2.02898550724637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50658744244261"/>
          <c:y val="0.11594235717379182"/>
          <c:w val="0.83603962373778007"/>
          <c:h val="0.707248378760130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24317</c:v>
                </c:pt>
                <c:pt idx="141">
                  <c:v>24371</c:v>
                </c:pt>
                <c:pt idx="142">
                  <c:v>24443</c:v>
                </c:pt>
                <c:pt idx="143">
                  <c:v>24451</c:v>
                </c:pt>
                <c:pt idx="144">
                  <c:v>25012.5</c:v>
                </c:pt>
                <c:pt idx="145">
                  <c:v>25036</c:v>
                </c:pt>
                <c:pt idx="146">
                  <c:v>25045</c:v>
                </c:pt>
                <c:pt idx="147">
                  <c:v>25046.5</c:v>
                </c:pt>
                <c:pt idx="148">
                  <c:v>25087</c:v>
                </c:pt>
                <c:pt idx="149">
                  <c:v>25143.5</c:v>
                </c:pt>
                <c:pt idx="150">
                  <c:v>25550.5</c:v>
                </c:pt>
                <c:pt idx="151">
                  <c:v>25594.5</c:v>
                </c:pt>
                <c:pt idx="152">
                  <c:v>25605</c:v>
                </c:pt>
                <c:pt idx="153">
                  <c:v>25616</c:v>
                </c:pt>
                <c:pt idx="154">
                  <c:v>25616.5</c:v>
                </c:pt>
                <c:pt idx="155">
                  <c:v>25663</c:v>
                </c:pt>
                <c:pt idx="156">
                  <c:v>25663</c:v>
                </c:pt>
                <c:pt idx="157">
                  <c:v>25726</c:v>
                </c:pt>
                <c:pt idx="158">
                  <c:v>26146</c:v>
                </c:pt>
                <c:pt idx="159">
                  <c:v>26212.5</c:v>
                </c:pt>
                <c:pt idx="160">
                  <c:v>26241</c:v>
                </c:pt>
                <c:pt idx="161">
                  <c:v>26812</c:v>
                </c:pt>
                <c:pt idx="162">
                  <c:v>26855.5</c:v>
                </c:pt>
                <c:pt idx="163">
                  <c:v>27327</c:v>
                </c:pt>
                <c:pt idx="164">
                  <c:v>27370</c:v>
                </c:pt>
                <c:pt idx="165">
                  <c:v>27370</c:v>
                </c:pt>
                <c:pt idx="166">
                  <c:v>27381.5</c:v>
                </c:pt>
                <c:pt idx="167">
                  <c:v>27384.5</c:v>
                </c:pt>
                <c:pt idx="168">
                  <c:v>27386</c:v>
                </c:pt>
                <c:pt idx="169">
                  <c:v>27386</c:v>
                </c:pt>
                <c:pt idx="170">
                  <c:v>27386.5</c:v>
                </c:pt>
                <c:pt idx="171">
                  <c:v>27389.5</c:v>
                </c:pt>
                <c:pt idx="172">
                  <c:v>27865.5</c:v>
                </c:pt>
                <c:pt idx="173">
                  <c:v>27975</c:v>
                </c:pt>
                <c:pt idx="174">
                  <c:v>27981.5</c:v>
                </c:pt>
                <c:pt idx="175">
                  <c:v>28007</c:v>
                </c:pt>
                <c:pt idx="176">
                  <c:v>28524.5</c:v>
                </c:pt>
                <c:pt idx="177">
                  <c:v>28569</c:v>
                </c:pt>
                <c:pt idx="178">
                  <c:v>29011.5</c:v>
                </c:pt>
                <c:pt idx="179">
                  <c:v>29171</c:v>
                </c:pt>
                <c:pt idx="180">
                  <c:v>29818</c:v>
                </c:pt>
                <c:pt idx="181">
                  <c:v>30360</c:v>
                </c:pt>
                <c:pt idx="182">
                  <c:v>30395.5</c:v>
                </c:pt>
                <c:pt idx="183">
                  <c:v>30907</c:v>
                </c:pt>
                <c:pt idx="184">
                  <c:v>30992.5</c:v>
                </c:pt>
                <c:pt idx="185">
                  <c:v>31455.5</c:v>
                </c:pt>
                <c:pt idx="186">
                  <c:v>31518.5</c:v>
                </c:pt>
                <c:pt idx="187">
                  <c:v>31563.5</c:v>
                </c:pt>
                <c:pt idx="188">
                  <c:v>31568.5</c:v>
                </c:pt>
                <c:pt idx="189">
                  <c:v>31581.5</c:v>
                </c:pt>
                <c:pt idx="190">
                  <c:v>31581.5</c:v>
                </c:pt>
                <c:pt idx="191">
                  <c:v>31583</c:v>
                </c:pt>
                <c:pt idx="192">
                  <c:v>31588</c:v>
                </c:pt>
                <c:pt idx="193">
                  <c:v>31588</c:v>
                </c:pt>
                <c:pt idx="194">
                  <c:v>31651</c:v>
                </c:pt>
              </c:numCache>
            </c:numRef>
          </c:xVal>
          <c:yVal>
            <c:numRef>
              <c:f>'Active 1'!$G$21:$G$988</c:f>
              <c:numCache>
                <c:formatCode>General</c:formatCode>
                <c:ptCount val="968"/>
                <c:pt idx="0">
                  <c:v>0.16313179999997374</c:v>
                </c:pt>
                <c:pt idx="1">
                  <c:v>0.1651345999998739</c:v>
                </c:pt>
                <c:pt idx="2">
                  <c:v>8.6216799998510396E-2</c:v>
                </c:pt>
                <c:pt idx="3">
                  <c:v>8.7547600000107195E-2</c:v>
                </c:pt>
                <c:pt idx="4">
                  <c:v>7.7884199999971315E-2</c:v>
                </c:pt>
                <c:pt idx="5">
                  <c:v>9.620340000037686E-2</c:v>
                </c:pt>
                <c:pt idx="6">
                  <c:v>6.1839600002713269E-2</c:v>
                </c:pt>
                <c:pt idx="7">
                  <c:v>9.468399999968824E-2</c:v>
                </c:pt>
                <c:pt idx="8">
                  <c:v>9.0191799998137867E-2</c:v>
                </c:pt>
                <c:pt idx="9">
                  <c:v>9.1586800004733959E-2</c:v>
                </c:pt>
                <c:pt idx="10">
                  <c:v>8.9460999999573687E-2</c:v>
                </c:pt>
                <c:pt idx="11">
                  <c:v>0.10358760000235634</c:v>
                </c:pt>
                <c:pt idx="12">
                  <c:v>5.8064000000740634E-2</c:v>
                </c:pt>
                <c:pt idx="13">
                  <c:v>8.748619999823859E-2</c:v>
                </c:pt>
                <c:pt idx="14">
                  <c:v>6.2815999997837935E-2</c:v>
                </c:pt>
                <c:pt idx="15">
                  <c:v>6.2794600002234802E-2</c:v>
                </c:pt>
                <c:pt idx="16">
                  <c:v>2.9543199998443015E-2</c:v>
                </c:pt>
                <c:pt idx="17">
                  <c:v>2.7394199998525437E-2</c:v>
                </c:pt>
                <c:pt idx="18">
                  <c:v>2.5413199997274205E-2</c:v>
                </c:pt>
                <c:pt idx="19">
                  <c:v>2.5513199994747993E-2</c:v>
                </c:pt>
                <c:pt idx="20">
                  <c:v>3.2206600000790786E-2</c:v>
                </c:pt>
                <c:pt idx="21">
                  <c:v>2.7510400002938695E-2</c:v>
                </c:pt>
                <c:pt idx="22">
                  <c:v>2.1493400003237184E-2</c:v>
                </c:pt>
                <c:pt idx="23">
                  <c:v>2.305079999496229E-2</c:v>
                </c:pt>
                <c:pt idx="24">
                  <c:v>2.3994399998628069E-2</c:v>
                </c:pt>
                <c:pt idx="25">
                  <c:v>2.3994399998628069E-2</c:v>
                </c:pt>
                <c:pt idx="26">
                  <c:v>2.2522200000821613E-2</c:v>
                </c:pt>
                <c:pt idx="27">
                  <c:v>1.6929799996432848E-2</c:v>
                </c:pt>
                <c:pt idx="28">
                  <c:v>2.1410999994259328E-2</c:v>
                </c:pt>
                <c:pt idx="29">
                  <c:v>3.0911600006220397E-2</c:v>
                </c:pt>
                <c:pt idx="30">
                  <c:v>2.0265999999537598E-2</c:v>
                </c:pt>
                <c:pt idx="31">
                  <c:v>5.8422000001883134E-3</c:v>
                </c:pt>
                <c:pt idx="32">
                  <c:v>8.4112000040477142E-3</c:v>
                </c:pt>
                <c:pt idx="33">
                  <c:v>5.5917999998200685E-3</c:v>
                </c:pt>
                <c:pt idx="34">
                  <c:v>-1.3801999957649969E-3</c:v>
                </c:pt>
                <c:pt idx="35">
                  <c:v>0</c:v>
                </c:pt>
                <c:pt idx="36">
                  <c:v>2.0083799994608853E-2</c:v>
                </c:pt>
                <c:pt idx="38">
                  <c:v>-8.7640000128885731E-4</c:v>
                </c:pt>
                <c:pt idx="43">
                  <c:v>4.6164000013959594E-3</c:v>
                </c:pt>
                <c:pt idx="50">
                  <c:v>2.7676000026986003E-3</c:v>
                </c:pt>
                <c:pt idx="66">
                  <c:v>9.0163999993819743E-3</c:v>
                </c:pt>
                <c:pt idx="67">
                  <c:v>3.3160000020870939E-4</c:v>
                </c:pt>
                <c:pt idx="68">
                  <c:v>1.6224800005147699E-2</c:v>
                </c:pt>
                <c:pt idx="69">
                  <c:v>2.7095000004919712E-2</c:v>
                </c:pt>
                <c:pt idx="70">
                  <c:v>2.0061600000190083E-2</c:v>
                </c:pt>
                <c:pt idx="71">
                  <c:v>1.9446999998763204E-2</c:v>
                </c:pt>
                <c:pt idx="72">
                  <c:v>1.4361400004418101E-2</c:v>
                </c:pt>
                <c:pt idx="73">
                  <c:v>9.0650000056484714E-3</c:v>
                </c:pt>
                <c:pt idx="74">
                  <c:v>1.6423799999756739E-2</c:v>
                </c:pt>
                <c:pt idx="75">
                  <c:v>2.9782600002363324E-2</c:v>
                </c:pt>
                <c:pt idx="76">
                  <c:v>3.3782600003178231E-2</c:v>
                </c:pt>
                <c:pt idx="77">
                  <c:v>5.2446800000325311E-2</c:v>
                </c:pt>
                <c:pt idx="78">
                  <c:v>1.5772200000355951E-2</c:v>
                </c:pt>
                <c:pt idx="79">
                  <c:v>2.9637599996931385E-2</c:v>
                </c:pt>
                <c:pt idx="80">
                  <c:v>2.9295200001797639E-2</c:v>
                </c:pt>
                <c:pt idx="81">
                  <c:v>3.2263000000966713E-2</c:v>
                </c:pt>
                <c:pt idx="82">
                  <c:v>3.2350600005884189E-2</c:v>
                </c:pt>
                <c:pt idx="83">
                  <c:v>4.8473599999852013E-2</c:v>
                </c:pt>
                <c:pt idx="84">
                  <c:v>4.8873599997023121E-2</c:v>
                </c:pt>
                <c:pt idx="85">
                  <c:v>3.9840199999161996E-2</c:v>
                </c:pt>
                <c:pt idx="86">
                  <c:v>4.7275999997509643E-2</c:v>
                </c:pt>
                <c:pt idx="87">
                  <c:v>4.9275999997917097E-2</c:v>
                </c:pt>
                <c:pt idx="88">
                  <c:v>4.459780000615865E-2</c:v>
                </c:pt>
                <c:pt idx="89">
                  <c:v>5.9131399997568224E-2</c:v>
                </c:pt>
                <c:pt idx="90">
                  <c:v>6.3831399995251559E-2</c:v>
                </c:pt>
                <c:pt idx="91">
                  <c:v>5.6984200004080776E-2</c:v>
                </c:pt>
                <c:pt idx="92">
                  <c:v>6.2584200000856072E-2</c:v>
                </c:pt>
                <c:pt idx="93">
                  <c:v>6.4284200001566205E-2</c:v>
                </c:pt>
                <c:pt idx="94">
                  <c:v>6.2547200002882164E-2</c:v>
                </c:pt>
                <c:pt idx="95">
                  <c:v>6.8375000002561137E-2</c:v>
                </c:pt>
                <c:pt idx="96">
                  <c:v>6.9074999999429565E-2</c:v>
                </c:pt>
                <c:pt idx="97">
                  <c:v>4.6251799998572096E-2</c:v>
                </c:pt>
                <c:pt idx="98">
                  <c:v>4.6668200004205573E-2</c:v>
                </c:pt>
                <c:pt idx="99">
                  <c:v>8.4654199999931734E-2</c:v>
                </c:pt>
                <c:pt idx="100">
                  <c:v>8.5015399999974761E-2</c:v>
                </c:pt>
                <c:pt idx="101">
                  <c:v>9.8532800002431031E-2</c:v>
                </c:pt>
                <c:pt idx="102">
                  <c:v>9.8532800002431031E-2</c:v>
                </c:pt>
                <c:pt idx="103">
                  <c:v>9.6382999996421859E-2</c:v>
                </c:pt>
                <c:pt idx="104">
                  <c:v>9.7383000000263564E-2</c:v>
                </c:pt>
                <c:pt idx="105">
                  <c:v>9.9418799996783491E-2</c:v>
                </c:pt>
                <c:pt idx="106">
                  <c:v>0.1019187999991118</c:v>
                </c:pt>
                <c:pt idx="107">
                  <c:v>9.6390399994561449E-2</c:v>
                </c:pt>
                <c:pt idx="108">
                  <c:v>9.6390399994561449E-2</c:v>
                </c:pt>
                <c:pt idx="109">
                  <c:v>9.7190399996179622E-2</c:v>
                </c:pt>
                <c:pt idx="110">
                  <c:v>0.10077879999880679</c:v>
                </c:pt>
                <c:pt idx="111">
                  <c:v>0.105693199999223</c:v>
                </c:pt>
                <c:pt idx="112">
                  <c:v>0.11255260000325507</c:v>
                </c:pt>
                <c:pt idx="113">
                  <c:v>0.1123751999984961</c:v>
                </c:pt>
                <c:pt idx="114">
                  <c:v>0.135258000002068</c:v>
                </c:pt>
                <c:pt idx="115">
                  <c:v>0.13781680000101915</c:v>
                </c:pt>
                <c:pt idx="116">
                  <c:v>0.1355526000043028</c:v>
                </c:pt>
                <c:pt idx="117">
                  <c:v>0.13566200000059325</c:v>
                </c:pt>
                <c:pt idx="118">
                  <c:v>0.14663460000156192</c:v>
                </c:pt>
                <c:pt idx="119">
                  <c:v>0.14587200000096345</c:v>
                </c:pt>
                <c:pt idx="120">
                  <c:v>0.1505784000037238</c:v>
                </c:pt>
                <c:pt idx="121">
                  <c:v>0.15183460000116611</c:v>
                </c:pt>
                <c:pt idx="123">
                  <c:v>0.15877940000063973</c:v>
                </c:pt>
                <c:pt idx="124">
                  <c:v>0.15791560000070604</c:v>
                </c:pt>
                <c:pt idx="125">
                  <c:v>0.15293740000197431</c:v>
                </c:pt>
                <c:pt idx="126">
                  <c:v>0.16268760000093607</c:v>
                </c:pt>
                <c:pt idx="127">
                  <c:v>0.1619591999988188</c:v>
                </c:pt>
                <c:pt idx="128">
                  <c:v>0.16183160000218777</c:v>
                </c:pt>
                <c:pt idx="129">
                  <c:v>0.1602603999999701</c:v>
                </c:pt>
                <c:pt idx="130">
                  <c:v>0.16219740000087768</c:v>
                </c:pt>
                <c:pt idx="131">
                  <c:v>0.16490600000543054</c:v>
                </c:pt>
                <c:pt idx="132">
                  <c:v>0.16970600000058766</c:v>
                </c:pt>
                <c:pt idx="133">
                  <c:v>0.16281499999604421</c:v>
                </c:pt>
                <c:pt idx="134">
                  <c:v>0.16485079999984009</c:v>
                </c:pt>
                <c:pt idx="135">
                  <c:v>0.17078000000037719</c:v>
                </c:pt>
                <c:pt idx="136">
                  <c:v>0.17855360000248766</c:v>
                </c:pt>
                <c:pt idx="137">
                  <c:v>0.18071059999783756</c:v>
                </c:pt>
                <c:pt idx="138">
                  <c:v>0.18218999999953667</c:v>
                </c:pt>
                <c:pt idx="139">
                  <c:v>0.18209360000037123</c:v>
                </c:pt>
                <c:pt idx="140">
                  <c:v>0.19593240000540391</c:v>
                </c:pt>
                <c:pt idx="141">
                  <c:v>0.20002119999844581</c:v>
                </c:pt>
                <c:pt idx="142">
                  <c:v>0.19923959999869112</c:v>
                </c:pt>
                <c:pt idx="143">
                  <c:v>0.19929719999345252</c:v>
                </c:pt>
                <c:pt idx="144">
                  <c:v>0.20746499999950174</c:v>
                </c:pt>
                <c:pt idx="145">
                  <c:v>0.20765920000121696</c:v>
                </c:pt>
                <c:pt idx="146">
                  <c:v>0.2108040000020992</c:v>
                </c:pt>
                <c:pt idx="147">
                  <c:v>0.20909979999851203</c:v>
                </c:pt>
                <c:pt idx="148">
                  <c:v>0.21107639999536332</c:v>
                </c:pt>
                <c:pt idx="149">
                  <c:v>0.21105820000229869</c:v>
                </c:pt>
                <c:pt idx="150">
                  <c:v>0.21643860000040149</c:v>
                </c:pt>
                <c:pt idx="151">
                  <c:v>0.21795539999584435</c:v>
                </c:pt>
                <c:pt idx="152">
                  <c:v>0.21780600000056438</c:v>
                </c:pt>
                <c:pt idx="153">
                  <c:v>0.21883520000119461</c:v>
                </c:pt>
                <c:pt idx="155">
                  <c:v>0.21772359999886248</c:v>
                </c:pt>
                <c:pt idx="156">
                  <c:v>0.21772359999886248</c:v>
                </c:pt>
                <c:pt idx="157">
                  <c:v>0.23402720000012778</c:v>
                </c:pt>
                <c:pt idx="158">
                  <c:v>0.227751200000057</c:v>
                </c:pt>
                <c:pt idx="159">
                  <c:v>0.22860499999660533</c:v>
                </c:pt>
                <c:pt idx="160">
                  <c:v>0.2317851999978302</c:v>
                </c:pt>
                <c:pt idx="161">
                  <c:v>0.24314640000375221</c:v>
                </c:pt>
                <c:pt idx="162">
                  <c:v>0.24158460000762716</c:v>
                </c:pt>
                <c:pt idx="163">
                  <c:v>0.24940439999772934</c:v>
                </c:pt>
                <c:pt idx="164">
                  <c:v>0.25023399999918183</c:v>
                </c:pt>
                <c:pt idx="165">
                  <c:v>0.25068399999872781</c:v>
                </c:pt>
                <c:pt idx="166">
                  <c:v>0.25047180000547087</c:v>
                </c:pt>
                <c:pt idx="167">
                  <c:v>0.25034340000274824</c:v>
                </c:pt>
                <c:pt idx="168">
                  <c:v>0.251209200003359</c:v>
                </c:pt>
                <c:pt idx="169">
                  <c:v>0.25147920000017621</c:v>
                </c:pt>
                <c:pt idx="170">
                  <c:v>0.25015780000103405</c:v>
                </c:pt>
                <c:pt idx="171">
                  <c:v>0.25092939999740338</c:v>
                </c:pt>
                <c:pt idx="172">
                  <c:v>0.26435660000424832</c:v>
                </c:pt>
                <c:pt idx="173">
                  <c:v>0.26147000000491971</c:v>
                </c:pt>
                <c:pt idx="174">
                  <c:v>0.26329180000175256</c:v>
                </c:pt>
                <c:pt idx="175">
                  <c:v>0.26310039999953005</c:v>
                </c:pt>
                <c:pt idx="176">
                  <c:v>0.27205140000296524</c:v>
                </c:pt>
                <c:pt idx="177">
                  <c:v>0.27344680000533117</c:v>
                </c:pt>
                <c:pt idx="178">
                  <c:v>0.2813077999962843</c:v>
                </c:pt>
                <c:pt idx="179">
                  <c:v>0.28408119999949122</c:v>
                </c:pt>
                <c:pt idx="180">
                  <c:v>0.29978960000153165</c:v>
                </c:pt>
                <c:pt idx="181">
                  <c:v>0.30949200000759447</c:v>
                </c:pt>
                <c:pt idx="182">
                  <c:v>0.30967260000034003</c:v>
                </c:pt>
                <c:pt idx="183">
                  <c:v>0.32058039999537868</c:v>
                </c:pt>
                <c:pt idx="184">
                  <c:v>0.32692099999985658</c:v>
                </c:pt>
                <c:pt idx="185">
                  <c:v>0.33970460019190796</c:v>
                </c:pt>
                <c:pt idx="186">
                  <c:v>0.33360820000234526</c:v>
                </c:pt>
                <c:pt idx="187">
                  <c:v>0.45661219979228918</c:v>
                </c:pt>
                <c:pt idx="188">
                  <c:v>0.36697820002154913</c:v>
                </c:pt>
                <c:pt idx="189">
                  <c:v>0.33417179984098766</c:v>
                </c:pt>
                <c:pt idx="190">
                  <c:v>0.43306179986393545</c:v>
                </c:pt>
                <c:pt idx="191">
                  <c:v>0.3349476000003051</c:v>
                </c:pt>
                <c:pt idx="192">
                  <c:v>0.31692360006854869</c:v>
                </c:pt>
                <c:pt idx="193">
                  <c:v>0.33569360003457405</c:v>
                </c:pt>
                <c:pt idx="194">
                  <c:v>0.33453720001853071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A-4AC2-9D12-119122C5DD21}"/>
            </c:ext>
          </c:extLst>
        </c:ser>
        <c:ser>
          <c:idx val="8"/>
          <c:order val="1"/>
          <c:tx>
            <c:strRef>
              <c:f>'Active 1'!$Z$1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1'!$Y$2:$Y$20</c:f>
              <c:numCache>
                <c:formatCode>General</c:formatCode>
                <c:ptCount val="19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  <c:pt idx="15">
                  <c:v>18000</c:v>
                </c:pt>
                <c:pt idx="16">
                  <c:v>21000</c:v>
                </c:pt>
                <c:pt idx="17">
                  <c:v>24000</c:v>
                </c:pt>
                <c:pt idx="18">
                  <c:v>27000</c:v>
                </c:pt>
              </c:numCache>
            </c:numRef>
          </c:xVal>
          <c:yVal>
            <c:numRef>
              <c:f>'Active 1'!$Z$2:$Z$20</c:f>
              <c:numCache>
                <c:formatCode>General</c:formatCode>
                <c:ptCount val="19"/>
                <c:pt idx="0">
                  <c:v>0.22783640286732554</c:v>
                </c:pt>
                <c:pt idx="1">
                  <c:v>0.1793296418223011</c:v>
                </c:pt>
                <c:pt idx="2">
                  <c:v>0.13661360647093249</c:v>
                </c:pt>
                <c:pt idx="3">
                  <c:v>9.9688296813219682E-2</c:v>
                </c:pt>
                <c:pt idx="4">
                  <c:v>6.8553712849162729E-2</c:v>
                </c:pt>
                <c:pt idx="5">
                  <c:v>4.3209854578761572E-2</c:v>
                </c:pt>
                <c:pt idx="6">
                  <c:v>2.3656722002016257E-2</c:v>
                </c:pt>
                <c:pt idx="7">
                  <c:v>9.8943151189267685E-3</c:v>
                </c:pt>
                <c:pt idx="8">
                  <c:v>1.9226339294931031E-3</c:v>
                </c:pt>
                <c:pt idx="9">
                  <c:v>-2.5832156628473638E-4</c:v>
                </c:pt>
                <c:pt idx="10">
                  <c:v>3.3514486315932498E-3</c:v>
                </c:pt>
                <c:pt idx="11">
                  <c:v>1.275194452312706E-2</c:v>
                </c:pt>
                <c:pt idx="12">
                  <c:v>2.7943166108316698E-2</c:v>
                </c:pt>
                <c:pt idx="13">
                  <c:v>4.8925113387162163E-2</c:v>
                </c:pt>
                <c:pt idx="14">
                  <c:v>7.5697786359663455E-2</c:v>
                </c:pt>
                <c:pt idx="15">
                  <c:v>0.10826118502582056</c:v>
                </c:pt>
                <c:pt idx="16">
                  <c:v>0.1466153093856335</c:v>
                </c:pt>
                <c:pt idx="17">
                  <c:v>0.19076015943910227</c:v>
                </c:pt>
                <c:pt idx="18">
                  <c:v>0.24069573518622686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1A-4AC2-9D12-119122C5D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22920"/>
        <c:axId val="1"/>
      </c:scatterChart>
      <c:valAx>
        <c:axId val="73252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766301939530285"/>
              <c:y val="0.9072488112898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168831168831161E-3"/>
              <c:y val="0.350725550610521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522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 Residuals from quad fit</a:t>
            </a:r>
          </a:p>
        </c:rich>
      </c:tx>
      <c:layout>
        <c:manualLayout>
          <c:xMode val="edge"/>
          <c:yMode val="edge"/>
          <c:x val="0.2593192868719611"/>
          <c:y val="2.0231213872832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31442463533225"/>
          <c:y val="0.11560709956294533"/>
          <c:w val="0.83630470016207459"/>
          <c:h val="0.708093484823040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24317</c:v>
                </c:pt>
                <c:pt idx="141">
                  <c:v>24371</c:v>
                </c:pt>
                <c:pt idx="142">
                  <c:v>24443</c:v>
                </c:pt>
                <c:pt idx="143">
                  <c:v>24451</c:v>
                </c:pt>
                <c:pt idx="144">
                  <c:v>25012.5</c:v>
                </c:pt>
                <c:pt idx="145">
                  <c:v>25036</c:v>
                </c:pt>
                <c:pt idx="146">
                  <c:v>25045</c:v>
                </c:pt>
                <c:pt idx="147">
                  <c:v>25046.5</c:v>
                </c:pt>
                <c:pt idx="148">
                  <c:v>25087</c:v>
                </c:pt>
                <c:pt idx="149">
                  <c:v>25143.5</c:v>
                </c:pt>
                <c:pt idx="150">
                  <c:v>25550.5</c:v>
                </c:pt>
                <c:pt idx="151">
                  <c:v>25594.5</c:v>
                </c:pt>
                <c:pt idx="152">
                  <c:v>25605</c:v>
                </c:pt>
                <c:pt idx="153">
                  <c:v>25616</c:v>
                </c:pt>
                <c:pt idx="154">
                  <c:v>25616.5</c:v>
                </c:pt>
                <c:pt idx="155">
                  <c:v>25663</c:v>
                </c:pt>
                <c:pt idx="156">
                  <c:v>25663</c:v>
                </c:pt>
                <c:pt idx="157">
                  <c:v>25726</c:v>
                </c:pt>
                <c:pt idx="158">
                  <c:v>26146</c:v>
                </c:pt>
                <c:pt idx="159">
                  <c:v>26212.5</c:v>
                </c:pt>
                <c:pt idx="160">
                  <c:v>26241</c:v>
                </c:pt>
                <c:pt idx="161">
                  <c:v>26812</c:v>
                </c:pt>
                <c:pt idx="162">
                  <c:v>26855.5</c:v>
                </c:pt>
                <c:pt idx="163">
                  <c:v>27327</c:v>
                </c:pt>
                <c:pt idx="164">
                  <c:v>27370</c:v>
                </c:pt>
                <c:pt idx="165">
                  <c:v>27370</c:v>
                </c:pt>
                <c:pt idx="166">
                  <c:v>27381.5</c:v>
                </c:pt>
                <c:pt idx="167">
                  <c:v>27384.5</c:v>
                </c:pt>
                <c:pt idx="168">
                  <c:v>27386</c:v>
                </c:pt>
                <c:pt idx="169">
                  <c:v>27386</c:v>
                </c:pt>
                <c:pt idx="170">
                  <c:v>27386.5</c:v>
                </c:pt>
                <c:pt idx="171">
                  <c:v>27389.5</c:v>
                </c:pt>
                <c:pt idx="172">
                  <c:v>27865.5</c:v>
                </c:pt>
                <c:pt idx="173">
                  <c:v>27975</c:v>
                </c:pt>
                <c:pt idx="174">
                  <c:v>27981.5</c:v>
                </c:pt>
                <c:pt idx="175">
                  <c:v>28007</c:v>
                </c:pt>
                <c:pt idx="176">
                  <c:v>28524.5</c:v>
                </c:pt>
                <c:pt idx="177">
                  <c:v>28569</c:v>
                </c:pt>
                <c:pt idx="178">
                  <c:v>29011.5</c:v>
                </c:pt>
                <c:pt idx="179">
                  <c:v>29171</c:v>
                </c:pt>
                <c:pt idx="180">
                  <c:v>29818</c:v>
                </c:pt>
                <c:pt idx="181">
                  <c:v>30360</c:v>
                </c:pt>
                <c:pt idx="182">
                  <c:v>30395.5</c:v>
                </c:pt>
                <c:pt idx="183">
                  <c:v>30907</c:v>
                </c:pt>
                <c:pt idx="184">
                  <c:v>30992.5</c:v>
                </c:pt>
                <c:pt idx="185">
                  <c:v>31455.5</c:v>
                </c:pt>
                <c:pt idx="186">
                  <c:v>31518.5</c:v>
                </c:pt>
                <c:pt idx="187">
                  <c:v>31563.5</c:v>
                </c:pt>
                <c:pt idx="188">
                  <c:v>31568.5</c:v>
                </c:pt>
                <c:pt idx="189">
                  <c:v>31581.5</c:v>
                </c:pt>
                <c:pt idx="190">
                  <c:v>31581.5</c:v>
                </c:pt>
                <c:pt idx="191">
                  <c:v>31583</c:v>
                </c:pt>
                <c:pt idx="192">
                  <c:v>31588</c:v>
                </c:pt>
                <c:pt idx="193">
                  <c:v>31588</c:v>
                </c:pt>
                <c:pt idx="194">
                  <c:v>31651</c:v>
                </c:pt>
              </c:numCache>
            </c:numRef>
          </c:xVal>
          <c:yVal>
            <c:numRef>
              <c:f>'Active 1'!$V$21:$V$988</c:f>
              <c:numCache>
                <c:formatCode>General</c:formatCode>
                <c:ptCount val="968"/>
                <c:pt idx="0">
                  <c:v>-1.7240811610777063E-2</c:v>
                </c:pt>
                <c:pt idx="1">
                  <c:v>1.1151739575361724E-2</c:v>
                </c:pt>
                <c:pt idx="2">
                  <c:v>-1.5821871786586492E-2</c:v>
                </c:pt>
                <c:pt idx="3">
                  <c:v>-1.4044002604966771E-2</c:v>
                </c:pt>
                <c:pt idx="4">
                  <c:v>-2.3529993026298171E-2</c:v>
                </c:pt>
                <c:pt idx="5">
                  <c:v>-4.2292641882642062E-3</c:v>
                </c:pt>
                <c:pt idx="6">
                  <c:v>-3.8496311025900926E-2</c:v>
                </c:pt>
                <c:pt idx="7">
                  <c:v>-5.3448858179249714E-3</c:v>
                </c:pt>
                <c:pt idx="8">
                  <c:v>-9.7064582579638736E-3</c:v>
                </c:pt>
                <c:pt idx="9">
                  <c:v>-7.8860899482376401E-3</c:v>
                </c:pt>
                <c:pt idx="10">
                  <c:v>-5.2708718969767671E-3</c:v>
                </c:pt>
                <c:pt idx="11">
                  <c:v>9.8538969907824847E-3</c:v>
                </c:pt>
                <c:pt idx="12">
                  <c:v>-2.4092413340736238E-2</c:v>
                </c:pt>
                <c:pt idx="13">
                  <c:v>5.4687913228774754E-3</c:v>
                </c:pt>
                <c:pt idx="14">
                  <c:v>-1.2681898819437043E-2</c:v>
                </c:pt>
                <c:pt idx="15">
                  <c:v>-1.26983607295863E-2</c:v>
                </c:pt>
                <c:pt idx="16">
                  <c:v>-6.4645048298417052E-3</c:v>
                </c:pt>
                <c:pt idx="17">
                  <c:v>-5.1622590376533481E-3</c:v>
                </c:pt>
                <c:pt idx="18">
                  <c:v>-5.8078229793171905E-3</c:v>
                </c:pt>
                <c:pt idx="19">
                  <c:v>-5.707822981843403E-3</c:v>
                </c:pt>
                <c:pt idx="20">
                  <c:v>4.1471124256610009E-3</c:v>
                </c:pt>
                <c:pt idx="21">
                  <c:v>2.0554221126042327E-3</c:v>
                </c:pt>
                <c:pt idx="22">
                  <c:v>-3.5173274844498108E-3</c:v>
                </c:pt>
                <c:pt idx="23">
                  <c:v>1.5053544455536708E-3</c:v>
                </c:pt>
                <c:pt idx="24">
                  <c:v>2.5178300051430999E-3</c:v>
                </c:pt>
                <c:pt idx="25">
                  <c:v>2.5178300051430999E-3</c:v>
                </c:pt>
                <c:pt idx="26">
                  <c:v>4.162576169943439E-3</c:v>
                </c:pt>
                <c:pt idx="27">
                  <c:v>5.7147836267992559E-3</c:v>
                </c:pt>
                <c:pt idx="28">
                  <c:v>1.2634350294617127E-2</c:v>
                </c:pt>
                <c:pt idx="29">
                  <c:v>2.3404805053438928E-2</c:v>
                </c:pt>
                <c:pt idx="30">
                  <c:v>1.4826026210514506E-2</c:v>
                </c:pt>
                <c:pt idx="31">
                  <c:v>2.1666901928294856E-3</c:v>
                </c:pt>
                <c:pt idx="32">
                  <c:v>5.9444349432980674E-3</c:v>
                </c:pt>
                <c:pt idx="33">
                  <c:v>3.1916429984199472E-3</c:v>
                </c:pt>
                <c:pt idx="34">
                  <c:v>-1.5094958493690178E-3</c:v>
                </c:pt>
                <c:pt idx="36">
                  <c:v>1.9443711362529602E-2</c:v>
                </c:pt>
                <c:pt idx="38">
                  <c:v>-1.5968744866518563E-3</c:v>
                </c:pt>
                <c:pt idx="43">
                  <c:v>3.0547579940533084E-3</c:v>
                </c:pt>
                <c:pt idx="50">
                  <c:v>-9.9143538977475559E-4</c:v>
                </c:pt>
                <c:pt idx="66">
                  <c:v>-1.9068476626925551E-3</c:v>
                </c:pt>
                <c:pt idx="67">
                  <c:v>-1.0652541521464881E-2</c:v>
                </c:pt>
                <c:pt idx="68">
                  <c:v>5.1888714744466324E-4</c:v>
                </c:pt>
                <c:pt idx="69">
                  <c:v>8.5328031822388475E-3</c:v>
                </c:pt>
                <c:pt idx="70">
                  <c:v>-1.2576320211959008E-3</c:v>
                </c:pt>
                <c:pt idx="71">
                  <c:v>-5.2634232105471523E-3</c:v>
                </c:pt>
                <c:pt idx="72">
                  <c:v>-1.0360371242242476E-2</c:v>
                </c:pt>
                <c:pt idx="73">
                  <c:v>-1.6015551807639423E-2</c:v>
                </c:pt>
                <c:pt idx="74">
                  <c:v>-8.8227630870028953E-3</c:v>
                </c:pt>
                <c:pt idx="75">
                  <c:v>1.4128001957620512E-3</c:v>
                </c:pt>
                <c:pt idx="76">
                  <c:v>5.4128001965769584E-3</c:v>
                </c:pt>
                <c:pt idx="77">
                  <c:v>2.0969055536885745E-2</c:v>
                </c:pt>
                <c:pt idx="78">
                  <c:v>-1.6151548387904176E-2</c:v>
                </c:pt>
                <c:pt idx="79">
                  <c:v>-2.4118445056538276E-3</c:v>
                </c:pt>
                <c:pt idx="80">
                  <c:v>-2.8058829129700216E-3</c:v>
                </c:pt>
                <c:pt idx="81">
                  <c:v>-3.5653275780589133E-3</c:v>
                </c:pt>
                <c:pt idx="82">
                  <c:v>-1.275561656972439E-2</c:v>
                </c:pt>
                <c:pt idx="83">
                  <c:v>-7.5442386045210252E-4</c:v>
                </c:pt>
                <c:pt idx="84">
                  <c:v>-3.5442386328099484E-4</c:v>
                </c:pt>
                <c:pt idx="85">
                  <c:v>-9.7116854418111617E-3</c:v>
                </c:pt>
                <c:pt idx="86">
                  <c:v>-2.2879005843615477E-3</c:v>
                </c:pt>
                <c:pt idx="87">
                  <c:v>-2.8790058395409407E-4</c:v>
                </c:pt>
                <c:pt idx="88">
                  <c:v>-5.0181829150338364E-3</c:v>
                </c:pt>
                <c:pt idx="89">
                  <c:v>4.1454091810522176E-4</c:v>
                </c:pt>
                <c:pt idx="90">
                  <c:v>5.1145409157885569E-3</c:v>
                </c:pt>
                <c:pt idx="91">
                  <c:v>-7.752573371521021E-3</c:v>
                </c:pt>
                <c:pt idx="92">
                  <c:v>-2.1525733747457254E-3</c:v>
                </c:pt>
                <c:pt idx="93">
                  <c:v>-4.5257337403559195E-4</c:v>
                </c:pt>
                <c:pt idx="94">
                  <c:v>-4.2874970255293715E-3</c:v>
                </c:pt>
                <c:pt idx="95">
                  <c:v>-1.8618197410618792E-3</c:v>
                </c:pt>
                <c:pt idx="96">
                  <c:v>-1.1618197441934514E-3</c:v>
                </c:pt>
                <c:pt idx="97">
                  <c:v>-3.4793053103212152E-2</c:v>
                </c:pt>
                <c:pt idx="98">
                  <c:v>-3.4755652346891056E-2</c:v>
                </c:pt>
                <c:pt idx="99">
                  <c:v>-2.03053436144289E-3</c:v>
                </c:pt>
                <c:pt idx="100">
                  <c:v>-2.4221396480565149E-3</c:v>
                </c:pt>
                <c:pt idx="101">
                  <c:v>-1.885356466051577E-3</c:v>
                </c:pt>
                <c:pt idx="102">
                  <c:v>-1.885356466051577E-3</c:v>
                </c:pt>
                <c:pt idx="103">
                  <c:v>-4.0750066506263088E-3</c:v>
                </c:pt>
                <c:pt idx="104">
                  <c:v>-3.0750066467846032E-3</c:v>
                </c:pt>
                <c:pt idx="105">
                  <c:v>-1.0562877110237012E-3</c:v>
                </c:pt>
                <c:pt idx="106">
                  <c:v>1.4437122913046052E-3</c:v>
                </c:pt>
                <c:pt idx="107">
                  <c:v>-4.1188541778081067E-3</c:v>
                </c:pt>
                <c:pt idx="108">
                  <c:v>-4.1188541778081067E-3</c:v>
                </c:pt>
                <c:pt idx="109">
                  <c:v>-3.3188541761899337E-3</c:v>
                </c:pt>
                <c:pt idx="110">
                  <c:v>-2.664847964495981E-4</c:v>
                </c:pt>
                <c:pt idx="111">
                  <c:v>-1.1660098458351476E-3</c:v>
                </c:pt>
                <c:pt idx="112">
                  <c:v>-2.2519002516956377E-3</c:v>
                </c:pt>
                <c:pt idx="113">
                  <c:v>-2.6789321283474526E-3</c:v>
                </c:pt>
                <c:pt idx="114">
                  <c:v>-1.4249791728193351E-3</c:v>
                </c:pt>
                <c:pt idx="115">
                  <c:v>7.4851959624605557E-4</c:v>
                </c:pt>
                <c:pt idx="116">
                  <c:v>-1.5356244925243678E-3</c:v>
                </c:pt>
                <c:pt idx="117">
                  <c:v>-1.9519399247835689E-3</c:v>
                </c:pt>
                <c:pt idx="118">
                  <c:v>2.8728995369131649E-4</c:v>
                </c:pt>
                <c:pt idx="119">
                  <c:v>-8.8083984605716314E-4</c:v>
                </c:pt>
                <c:pt idx="120">
                  <c:v>-1.1963648946659855E-3</c:v>
                </c:pt>
                <c:pt idx="121">
                  <c:v>-1.4617780407217285E-3</c:v>
                </c:pt>
                <c:pt idx="123">
                  <c:v>-2.1162150997533213E-3</c:v>
                </c:pt>
                <c:pt idx="124">
                  <c:v>-3.1024602095839904E-3</c:v>
                </c:pt>
                <c:pt idx="125">
                  <c:v>-8.1743260705501308E-3</c:v>
                </c:pt>
                <c:pt idx="126">
                  <c:v>1.525427204387142E-3</c:v>
                </c:pt>
                <c:pt idx="127">
                  <c:v>7.537808798198653E-4</c:v>
                </c:pt>
                <c:pt idx="128">
                  <c:v>3.8100900893126011E-4</c:v>
                </c:pt>
                <c:pt idx="129">
                  <c:v>-1.2479055164982822E-3</c:v>
                </c:pt>
                <c:pt idx="130">
                  <c:v>3.6425847355389673E-4</c:v>
                </c:pt>
                <c:pt idx="131">
                  <c:v>2.7043172297901152E-3</c:v>
                </c:pt>
                <c:pt idx="132">
                  <c:v>7.5043172249472379E-3</c:v>
                </c:pt>
                <c:pt idx="133">
                  <c:v>1.430013686117837E-4</c:v>
                </c:pt>
                <c:pt idx="134">
                  <c:v>2.1570780798841893E-3</c:v>
                </c:pt>
                <c:pt idx="135">
                  <c:v>6.0162538992575287E-4</c:v>
                </c:pt>
                <c:pt idx="136">
                  <c:v>3.1354261941246575E-4</c:v>
                </c:pt>
                <c:pt idx="137">
                  <c:v>6.0890669311444712E-4</c:v>
                </c:pt>
                <c:pt idx="138">
                  <c:v>1.8673107188804938E-3</c:v>
                </c:pt>
                <c:pt idx="139">
                  <c:v>8.0915057269589918E-4</c:v>
                </c:pt>
                <c:pt idx="140">
                  <c:v>1.6933005682417956E-4</c:v>
                </c:pt>
                <c:pt idx="141">
                  <c:v>3.3994541598290351E-3</c:v>
                </c:pt>
                <c:pt idx="142">
                  <c:v>1.4700344476086813E-3</c:v>
                </c:pt>
                <c:pt idx="143">
                  <c:v>1.3998930262937026E-3</c:v>
                </c:pt>
                <c:pt idx="144">
                  <c:v>4.9896878227784214E-4</c:v>
                </c:pt>
                <c:pt idx="145">
                  <c:v>3.0920022254010693E-4</c:v>
                </c:pt>
                <c:pt idx="146">
                  <c:v>3.3068543346372326E-3</c:v>
                </c:pt>
                <c:pt idx="147">
                  <c:v>1.5781249493675431E-3</c:v>
                </c:pt>
                <c:pt idx="148">
                  <c:v>2.8918844172131641E-3</c:v>
                </c:pt>
                <c:pt idx="149">
                  <c:v>1.9472178549833352E-3</c:v>
                </c:pt>
                <c:pt idx="150">
                  <c:v>5.9309077446731417E-4</c:v>
                </c:pt>
                <c:pt idx="151">
                  <c:v>1.3754498350675715E-3</c:v>
                </c:pt>
                <c:pt idx="152">
                  <c:v>1.050601428970066E-3</c:v>
                </c:pt>
                <c:pt idx="153">
                  <c:v>1.8959222488518779E-3</c:v>
                </c:pt>
                <c:pt idx="154">
                  <c:v>-6.1333837745290248E-2</c:v>
                </c:pt>
                <c:pt idx="155">
                  <c:v>-2.2203171863577342E-6</c:v>
                </c:pt>
                <c:pt idx="156">
                  <c:v>-2.2203171863577342E-6</c:v>
                </c:pt>
                <c:pt idx="157">
                  <c:v>1.5244848520357401E-2</c:v>
                </c:pt>
                <c:pt idx="158">
                  <c:v>1.8600459502422784E-3</c:v>
                </c:pt>
                <c:pt idx="159">
                  <c:v>1.5778775951267865E-3</c:v>
                </c:pt>
                <c:pt idx="160">
                  <c:v>4.2703629954107258E-3</c:v>
                </c:pt>
                <c:pt idx="161">
                  <c:v>5.7500332244732333E-3</c:v>
                </c:pt>
                <c:pt idx="162">
                  <c:v>3.4268377081109747E-3</c:v>
                </c:pt>
                <c:pt idx="163">
                  <c:v>2.9156926987785048E-3</c:v>
                </c:pt>
                <c:pt idx="164">
                  <c:v>2.9784073670640898E-3</c:v>
                </c:pt>
                <c:pt idx="165">
                  <c:v>3.4284073666100701E-3</c:v>
                </c:pt>
                <c:pt idx="166">
                  <c:v>3.0109085032359595E-3</c:v>
                </c:pt>
                <c:pt idx="167">
                  <c:v>2.8289382792724971E-3</c:v>
                </c:pt>
                <c:pt idx="168">
                  <c:v>3.6679509977406988E-3</c:v>
                </c:pt>
                <c:pt idx="169">
                  <c:v>3.9379509945579039E-3</c:v>
                </c:pt>
                <c:pt idx="170">
                  <c:v>2.6076215796612678E-3</c:v>
                </c:pt>
                <c:pt idx="171">
                  <c:v>3.3256417035802677E-3</c:v>
                </c:pt>
                <c:pt idx="172">
                  <c:v>8.1781514693582968E-3</c:v>
                </c:pt>
                <c:pt idx="173">
                  <c:v>3.2983870749621058E-3</c:v>
                </c:pt>
                <c:pt idx="174">
                  <c:v>5.0016288100453998E-3</c:v>
                </c:pt>
                <c:pt idx="175">
                  <c:v>4.3448531142150637E-3</c:v>
                </c:pt>
                <c:pt idx="176">
                  <c:v>3.7610635750056076E-3</c:v>
                </c:pt>
                <c:pt idx="177">
                  <c:v>4.3285182303371417E-3</c:v>
                </c:pt>
                <c:pt idx="178">
                  <c:v>3.8872514839231598E-3</c:v>
                </c:pt>
                <c:pt idx="179">
                  <c:v>3.6371930419356047E-3</c:v>
                </c:pt>
                <c:pt idx="180">
                  <c:v>6.913288119201666E-3</c:v>
                </c:pt>
                <c:pt idx="181">
                  <c:v>5.9936704410798458E-3</c:v>
                </c:pt>
                <c:pt idx="182">
                  <c:v>5.4719524780451057E-3</c:v>
                </c:pt>
                <c:pt idx="183">
                  <c:v>6.170428270908912E-3</c:v>
                </c:pt>
                <c:pt idx="184">
                  <c:v>1.0788063296778283E-2</c:v>
                </c:pt>
                <c:pt idx="185">
                  <c:v>1.4159756218297292E-2</c:v>
                </c:pt>
                <c:pt idx="186">
                  <c:v>6.772025414949534E-3</c:v>
                </c:pt>
                <c:pt idx="187">
                  <c:v>0.12885208269910969</c:v>
                </c:pt>
                <c:pt idx="188">
                  <c:v>3.9115342223203509E-2</c:v>
                </c:pt>
                <c:pt idx="189">
                  <c:v>6.0417409297760516E-3</c:v>
                </c:pt>
                <c:pt idx="190">
                  <c:v>0.10493174095272384</c:v>
                </c:pt>
                <c:pt idx="191">
                  <c:v>6.7867031943282252E-3</c:v>
                </c:pt>
                <c:pt idx="192">
                  <c:v>-1.1340100175456058E-2</c:v>
                </c:pt>
                <c:pt idx="193">
                  <c:v>7.4298997905692943E-3</c:v>
                </c:pt>
                <c:pt idx="194">
                  <c:v>4.9767982626600649E-3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80-4C1E-893F-BCC70A2CE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444504"/>
        <c:axId val="1"/>
      </c:scatterChart>
      <c:valAx>
        <c:axId val="829444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792544570502436"/>
              <c:y val="0.90751566458816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037277147487843E-3"/>
              <c:y val="0.34971158951951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444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15.  UZ Leo -- [39800.373, 0.6180428]</a:t>
            </a:r>
          </a:p>
        </c:rich>
      </c:tx>
      <c:layout>
        <c:manualLayout>
          <c:xMode val="edge"/>
          <c:yMode val="edge"/>
          <c:x val="0.20169895960457171"/>
          <c:y val="1.838235294117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664746020655072E-2"/>
          <c:y val="0.13602941176470587"/>
          <c:w val="0.84925866104917447"/>
          <c:h val="0.735294117647058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24317</c:v>
                </c:pt>
                <c:pt idx="141">
                  <c:v>24371</c:v>
                </c:pt>
                <c:pt idx="142">
                  <c:v>24443</c:v>
                </c:pt>
                <c:pt idx="143">
                  <c:v>24451</c:v>
                </c:pt>
                <c:pt idx="144">
                  <c:v>25012.5</c:v>
                </c:pt>
                <c:pt idx="145">
                  <c:v>25036</c:v>
                </c:pt>
                <c:pt idx="146">
                  <c:v>25045</c:v>
                </c:pt>
                <c:pt idx="147">
                  <c:v>25046.5</c:v>
                </c:pt>
                <c:pt idx="148">
                  <c:v>25087</c:v>
                </c:pt>
                <c:pt idx="149">
                  <c:v>25143.5</c:v>
                </c:pt>
                <c:pt idx="150">
                  <c:v>25550.5</c:v>
                </c:pt>
                <c:pt idx="151">
                  <c:v>25594.5</c:v>
                </c:pt>
                <c:pt idx="152">
                  <c:v>25605</c:v>
                </c:pt>
                <c:pt idx="153">
                  <c:v>25616</c:v>
                </c:pt>
                <c:pt idx="154">
                  <c:v>25616.5</c:v>
                </c:pt>
                <c:pt idx="155">
                  <c:v>25663</c:v>
                </c:pt>
                <c:pt idx="156">
                  <c:v>25663</c:v>
                </c:pt>
                <c:pt idx="157">
                  <c:v>25726</c:v>
                </c:pt>
                <c:pt idx="158">
                  <c:v>26146</c:v>
                </c:pt>
                <c:pt idx="159">
                  <c:v>26212.5</c:v>
                </c:pt>
                <c:pt idx="160">
                  <c:v>26241</c:v>
                </c:pt>
                <c:pt idx="161">
                  <c:v>26812</c:v>
                </c:pt>
                <c:pt idx="162">
                  <c:v>26855.5</c:v>
                </c:pt>
                <c:pt idx="163">
                  <c:v>27327</c:v>
                </c:pt>
                <c:pt idx="164">
                  <c:v>27370</c:v>
                </c:pt>
                <c:pt idx="165">
                  <c:v>27370</c:v>
                </c:pt>
                <c:pt idx="166">
                  <c:v>27381.5</c:v>
                </c:pt>
                <c:pt idx="167">
                  <c:v>27384.5</c:v>
                </c:pt>
                <c:pt idx="168">
                  <c:v>27386</c:v>
                </c:pt>
                <c:pt idx="169">
                  <c:v>27386</c:v>
                </c:pt>
                <c:pt idx="170">
                  <c:v>27386.5</c:v>
                </c:pt>
                <c:pt idx="171">
                  <c:v>27389.5</c:v>
                </c:pt>
                <c:pt idx="172">
                  <c:v>27865.5</c:v>
                </c:pt>
                <c:pt idx="173">
                  <c:v>27975</c:v>
                </c:pt>
                <c:pt idx="174">
                  <c:v>27981.5</c:v>
                </c:pt>
                <c:pt idx="175">
                  <c:v>28007</c:v>
                </c:pt>
                <c:pt idx="176">
                  <c:v>28524.5</c:v>
                </c:pt>
                <c:pt idx="177">
                  <c:v>28569</c:v>
                </c:pt>
                <c:pt idx="178">
                  <c:v>29011.5</c:v>
                </c:pt>
                <c:pt idx="179">
                  <c:v>29171</c:v>
                </c:pt>
                <c:pt idx="180">
                  <c:v>29818</c:v>
                </c:pt>
                <c:pt idx="181">
                  <c:v>30360</c:v>
                </c:pt>
                <c:pt idx="182">
                  <c:v>30395.5</c:v>
                </c:pt>
                <c:pt idx="183">
                  <c:v>30907</c:v>
                </c:pt>
                <c:pt idx="184">
                  <c:v>30992.5</c:v>
                </c:pt>
                <c:pt idx="185">
                  <c:v>31455.5</c:v>
                </c:pt>
                <c:pt idx="186">
                  <c:v>31518.5</c:v>
                </c:pt>
                <c:pt idx="187">
                  <c:v>31563.5</c:v>
                </c:pt>
                <c:pt idx="188">
                  <c:v>31568.5</c:v>
                </c:pt>
                <c:pt idx="189">
                  <c:v>31581.5</c:v>
                </c:pt>
                <c:pt idx="190">
                  <c:v>31581.5</c:v>
                </c:pt>
                <c:pt idx="191">
                  <c:v>31583</c:v>
                </c:pt>
                <c:pt idx="192">
                  <c:v>31588</c:v>
                </c:pt>
                <c:pt idx="193">
                  <c:v>31588</c:v>
                </c:pt>
                <c:pt idx="194">
                  <c:v>31651</c:v>
                </c:pt>
              </c:numCache>
            </c:numRef>
          </c:xVal>
          <c:yVal>
            <c:numRef>
              <c:f>'Active 1'!$G$21:$G$988</c:f>
              <c:numCache>
                <c:formatCode>General</c:formatCode>
                <c:ptCount val="968"/>
                <c:pt idx="0">
                  <c:v>0.16313179999997374</c:v>
                </c:pt>
                <c:pt idx="1">
                  <c:v>0.1651345999998739</c:v>
                </c:pt>
                <c:pt idx="2">
                  <c:v>8.6216799998510396E-2</c:v>
                </c:pt>
                <c:pt idx="3">
                  <c:v>8.7547600000107195E-2</c:v>
                </c:pt>
                <c:pt idx="4">
                  <c:v>7.7884199999971315E-2</c:v>
                </c:pt>
                <c:pt idx="5">
                  <c:v>9.620340000037686E-2</c:v>
                </c:pt>
                <c:pt idx="6">
                  <c:v>6.1839600002713269E-2</c:v>
                </c:pt>
                <c:pt idx="7">
                  <c:v>9.468399999968824E-2</c:v>
                </c:pt>
                <c:pt idx="8">
                  <c:v>9.0191799998137867E-2</c:v>
                </c:pt>
                <c:pt idx="9">
                  <c:v>9.1586800004733959E-2</c:v>
                </c:pt>
                <c:pt idx="10">
                  <c:v>8.9460999999573687E-2</c:v>
                </c:pt>
                <c:pt idx="11">
                  <c:v>0.10358760000235634</c:v>
                </c:pt>
                <c:pt idx="12">
                  <c:v>5.8064000000740634E-2</c:v>
                </c:pt>
                <c:pt idx="13">
                  <c:v>8.748619999823859E-2</c:v>
                </c:pt>
                <c:pt idx="14">
                  <c:v>6.2815999997837935E-2</c:v>
                </c:pt>
                <c:pt idx="15">
                  <c:v>6.2794600002234802E-2</c:v>
                </c:pt>
                <c:pt idx="16">
                  <c:v>2.9543199998443015E-2</c:v>
                </c:pt>
                <c:pt idx="17">
                  <c:v>2.7394199998525437E-2</c:v>
                </c:pt>
                <c:pt idx="18">
                  <c:v>2.5413199997274205E-2</c:v>
                </c:pt>
                <c:pt idx="19">
                  <c:v>2.5513199994747993E-2</c:v>
                </c:pt>
                <c:pt idx="20">
                  <c:v>3.2206600000790786E-2</c:v>
                </c:pt>
                <c:pt idx="21">
                  <c:v>2.7510400002938695E-2</c:v>
                </c:pt>
                <c:pt idx="22">
                  <c:v>2.1493400003237184E-2</c:v>
                </c:pt>
                <c:pt idx="23">
                  <c:v>2.305079999496229E-2</c:v>
                </c:pt>
                <c:pt idx="24">
                  <c:v>2.3994399998628069E-2</c:v>
                </c:pt>
                <c:pt idx="25">
                  <c:v>2.3994399998628069E-2</c:v>
                </c:pt>
                <c:pt idx="26">
                  <c:v>2.2522200000821613E-2</c:v>
                </c:pt>
                <c:pt idx="27">
                  <c:v>1.6929799996432848E-2</c:v>
                </c:pt>
                <c:pt idx="28">
                  <c:v>2.1410999994259328E-2</c:v>
                </c:pt>
                <c:pt idx="29">
                  <c:v>3.0911600006220397E-2</c:v>
                </c:pt>
                <c:pt idx="30">
                  <c:v>2.0265999999537598E-2</c:v>
                </c:pt>
                <c:pt idx="31">
                  <c:v>5.8422000001883134E-3</c:v>
                </c:pt>
                <c:pt idx="32">
                  <c:v>8.4112000040477142E-3</c:v>
                </c:pt>
                <c:pt idx="33">
                  <c:v>5.5917999998200685E-3</c:v>
                </c:pt>
                <c:pt idx="34">
                  <c:v>-1.3801999957649969E-3</c:v>
                </c:pt>
                <c:pt idx="35">
                  <c:v>0</c:v>
                </c:pt>
                <c:pt idx="36">
                  <c:v>2.0083799994608853E-2</c:v>
                </c:pt>
                <c:pt idx="38">
                  <c:v>-8.7640000128885731E-4</c:v>
                </c:pt>
                <c:pt idx="43">
                  <c:v>4.6164000013959594E-3</c:v>
                </c:pt>
                <c:pt idx="50">
                  <c:v>2.7676000026986003E-3</c:v>
                </c:pt>
                <c:pt idx="66">
                  <c:v>9.0163999993819743E-3</c:v>
                </c:pt>
                <c:pt idx="67">
                  <c:v>3.3160000020870939E-4</c:v>
                </c:pt>
                <c:pt idx="68">
                  <c:v>1.6224800005147699E-2</c:v>
                </c:pt>
                <c:pt idx="69">
                  <c:v>2.7095000004919712E-2</c:v>
                </c:pt>
                <c:pt idx="70">
                  <c:v>2.0061600000190083E-2</c:v>
                </c:pt>
                <c:pt idx="71">
                  <c:v>1.9446999998763204E-2</c:v>
                </c:pt>
                <c:pt idx="72">
                  <c:v>1.4361400004418101E-2</c:v>
                </c:pt>
                <c:pt idx="73">
                  <c:v>9.0650000056484714E-3</c:v>
                </c:pt>
                <c:pt idx="74">
                  <c:v>1.6423799999756739E-2</c:v>
                </c:pt>
                <c:pt idx="75">
                  <c:v>2.9782600002363324E-2</c:v>
                </c:pt>
                <c:pt idx="76">
                  <c:v>3.3782600003178231E-2</c:v>
                </c:pt>
                <c:pt idx="77">
                  <c:v>5.2446800000325311E-2</c:v>
                </c:pt>
                <c:pt idx="78">
                  <c:v>1.5772200000355951E-2</c:v>
                </c:pt>
                <c:pt idx="79">
                  <c:v>2.9637599996931385E-2</c:v>
                </c:pt>
                <c:pt idx="80">
                  <c:v>2.9295200001797639E-2</c:v>
                </c:pt>
                <c:pt idx="81">
                  <c:v>3.2263000000966713E-2</c:v>
                </c:pt>
                <c:pt idx="82">
                  <c:v>3.2350600005884189E-2</c:v>
                </c:pt>
                <c:pt idx="83">
                  <c:v>4.8473599999852013E-2</c:v>
                </c:pt>
                <c:pt idx="84">
                  <c:v>4.8873599997023121E-2</c:v>
                </c:pt>
                <c:pt idx="85">
                  <c:v>3.9840199999161996E-2</c:v>
                </c:pt>
                <c:pt idx="86">
                  <c:v>4.7275999997509643E-2</c:v>
                </c:pt>
                <c:pt idx="87">
                  <c:v>4.9275999997917097E-2</c:v>
                </c:pt>
                <c:pt idx="88">
                  <c:v>4.459780000615865E-2</c:v>
                </c:pt>
                <c:pt idx="89">
                  <c:v>5.9131399997568224E-2</c:v>
                </c:pt>
                <c:pt idx="90">
                  <c:v>6.3831399995251559E-2</c:v>
                </c:pt>
                <c:pt idx="91">
                  <c:v>5.6984200004080776E-2</c:v>
                </c:pt>
                <c:pt idx="92">
                  <c:v>6.2584200000856072E-2</c:v>
                </c:pt>
                <c:pt idx="93">
                  <c:v>6.4284200001566205E-2</c:v>
                </c:pt>
                <c:pt idx="94">
                  <c:v>6.2547200002882164E-2</c:v>
                </c:pt>
                <c:pt idx="95">
                  <c:v>6.8375000002561137E-2</c:v>
                </c:pt>
                <c:pt idx="96">
                  <c:v>6.9074999999429565E-2</c:v>
                </c:pt>
                <c:pt idx="97">
                  <c:v>4.6251799998572096E-2</c:v>
                </c:pt>
                <c:pt idx="98">
                  <c:v>4.6668200004205573E-2</c:v>
                </c:pt>
                <c:pt idx="99">
                  <c:v>8.4654199999931734E-2</c:v>
                </c:pt>
                <c:pt idx="100">
                  <c:v>8.5015399999974761E-2</c:v>
                </c:pt>
                <c:pt idx="101">
                  <c:v>9.8532800002431031E-2</c:v>
                </c:pt>
                <c:pt idx="102">
                  <c:v>9.8532800002431031E-2</c:v>
                </c:pt>
                <c:pt idx="103">
                  <c:v>9.6382999996421859E-2</c:v>
                </c:pt>
                <c:pt idx="104">
                  <c:v>9.7383000000263564E-2</c:v>
                </c:pt>
                <c:pt idx="105">
                  <c:v>9.9418799996783491E-2</c:v>
                </c:pt>
                <c:pt idx="106">
                  <c:v>0.1019187999991118</c:v>
                </c:pt>
                <c:pt idx="107">
                  <c:v>9.6390399994561449E-2</c:v>
                </c:pt>
                <c:pt idx="108">
                  <c:v>9.6390399994561449E-2</c:v>
                </c:pt>
                <c:pt idx="109">
                  <c:v>9.7190399996179622E-2</c:v>
                </c:pt>
                <c:pt idx="110">
                  <c:v>0.10077879999880679</c:v>
                </c:pt>
                <c:pt idx="111">
                  <c:v>0.105693199999223</c:v>
                </c:pt>
                <c:pt idx="112">
                  <c:v>0.11255260000325507</c:v>
                </c:pt>
                <c:pt idx="113">
                  <c:v>0.1123751999984961</c:v>
                </c:pt>
                <c:pt idx="114">
                  <c:v>0.135258000002068</c:v>
                </c:pt>
                <c:pt idx="115">
                  <c:v>0.13781680000101915</c:v>
                </c:pt>
                <c:pt idx="116">
                  <c:v>0.1355526000043028</c:v>
                </c:pt>
                <c:pt idx="117">
                  <c:v>0.13566200000059325</c:v>
                </c:pt>
                <c:pt idx="118">
                  <c:v>0.14663460000156192</c:v>
                </c:pt>
                <c:pt idx="119">
                  <c:v>0.14587200000096345</c:v>
                </c:pt>
                <c:pt idx="120">
                  <c:v>0.1505784000037238</c:v>
                </c:pt>
                <c:pt idx="121">
                  <c:v>0.15183460000116611</c:v>
                </c:pt>
                <c:pt idx="123">
                  <c:v>0.15877940000063973</c:v>
                </c:pt>
                <c:pt idx="124">
                  <c:v>0.15791560000070604</c:v>
                </c:pt>
                <c:pt idx="125">
                  <c:v>0.15293740000197431</c:v>
                </c:pt>
                <c:pt idx="126">
                  <c:v>0.16268760000093607</c:v>
                </c:pt>
                <c:pt idx="127">
                  <c:v>0.1619591999988188</c:v>
                </c:pt>
                <c:pt idx="128">
                  <c:v>0.16183160000218777</c:v>
                </c:pt>
                <c:pt idx="129">
                  <c:v>0.1602603999999701</c:v>
                </c:pt>
                <c:pt idx="130">
                  <c:v>0.16219740000087768</c:v>
                </c:pt>
                <c:pt idx="131">
                  <c:v>0.16490600000543054</c:v>
                </c:pt>
                <c:pt idx="132">
                  <c:v>0.16970600000058766</c:v>
                </c:pt>
                <c:pt idx="133">
                  <c:v>0.16281499999604421</c:v>
                </c:pt>
                <c:pt idx="134">
                  <c:v>0.16485079999984009</c:v>
                </c:pt>
                <c:pt idx="135">
                  <c:v>0.17078000000037719</c:v>
                </c:pt>
                <c:pt idx="136">
                  <c:v>0.17855360000248766</c:v>
                </c:pt>
                <c:pt idx="137">
                  <c:v>0.18071059999783756</c:v>
                </c:pt>
                <c:pt idx="138">
                  <c:v>0.18218999999953667</c:v>
                </c:pt>
                <c:pt idx="139">
                  <c:v>0.18209360000037123</c:v>
                </c:pt>
                <c:pt idx="140">
                  <c:v>0.19593240000540391</c:v>
                </c:pt>
                <c:pt idx="141">
                  <c:v>0.20002119999844581</c:v>
                </c:pt>
                <c:pt idx="142">
                  <c:v>0.19923959999869112</c:v>
                </c:pt>
                <c:pt idx="143">
                  <c:v>0.19929719999345252</c:v>
                </c:pt>
                <c:pt idx="144">
                  <c:v>0.20746499999950174</c:v>
                </c:pt>
                <c:pt idx="145">
                  <c:v>0.20765920000121696</c:v>
                </c:pt>
                <c:pt idx="146">
                  <c:v>0.2108040000020992</c:v>
                </c:pt>
                <c:pt idx="147">
                  <c:v>0.20909979999851203</c:v>
                </c:pt>
                <c:pt idx="148">
                  <c:v>0.21107639999536332</c:v>
                </c:pt>
                <c:pt idx="149">
                  <c:v>0.21105820000229869</c:v>
                </c:pt>
                <c:pt idx="150">
                  <c:v>0.21643860000040149</c:v>
                </c:pt>
                <c:pt idx="151">
                  <c:v>0.21795539999584435</c:v>
                </c:pt>
                <c:pt idx="152">
                  <c:v>0.21780600000056438</c:v>
                </c:pt>
                <c:pt idx="153">
                  <c:v>0.21883520000119461</c:v>
                </c:pt>
                <c:pt idx="155">
                  <c:v>0.21772359999886248</c:v>
                </c:pt>
                <c:pt idx="156">
                  <c:v>0.21772359999886248</c:v>
                </c:pt>
                <c:pt idx="157">
                  <c:v>0.23402720000012778</c:v>
                </c:pt>
                <c:pt idx="158">
                  <c:v>0.227751200000057</c:v>
                </c:pt>
                <c:pt idx="159">
                  <c:v>0.22860499999660533</c:v>
                </c:pt>
                <c:pt idx="160">
                  <c:v>0.2317851999978302</c:v>
                </c:pt>
                <c:pt idx="161">
                  <c:v>0.24314640000375221</c:v>
                </c:pt>
                <c:pt idx="162">
                  <c:v>0.24158460000762716</c:v>
                </c:pt>
                <c:pt idx="163">
                  <c:v>0.24940439999772934</c:v>
                </c:pt>
                <c:pt idx="164">
                  <c:v>0.25023399999918183</c:v>
                </c:pt>
                <c:pt idx="165">
                  <c:v>0.25068399999872781</c:v>
                </c:pt>
                <c:pt idx="166">
                  <c:v>0.25047180000547087</c:v>
                </c:pt>
                <c:pt idx="167">
                  <c:v>0.25034340000274824</c:v>
                </c:pt>
                <c:pt idx="168">
                  <c:v>0.251209200003359</c:v>
                </c:pt>
                <c:pt idx="169">
                  <c:v>0.25147920000017621</c:v>
                </c:pt>
                <c:pt idx="170">
                  <c:v>0.25015780000103405</c:v>
                </c:pt>
                <c:pt idx="171">
                  <c:v>0.25092939999740338</c:v>
                </c:pt>
                <c:pt idx="172">
                  <c:v>0.26435660000424832</c:v>
                </c:pt>
                <c:pt idx="173">
                  <c:v>0.26147000000491971</c:v>
                </c:pt>
                <c:pt idx="174">
                  <c:v>0.26329180000175256</c:v>
                </c:pt>
                <c:pt idx="175">
                  <c:v>0.26310039999953005</c:v>
                </c:pt>
                <c:pt idx="176">
                  <c:v>0.27205140000296524</c:v>
                </c:pt>
                <c:pt idx="177">
                  <c:v>0.27344680000533117</c:v>
                </c:pt>
                <c:pt idx="178">
                  <c:v>0.2813077999962843</c:v>
                </c:pt>
                <c:pt idx="179">
                  <c:v>0.28408119999949122</c:v>
                </c:pt>
                <c:pt idx="180">
                  <c:v>0.29978960000153165</c:v>
                </c:pt>
                <c:pt idx="181">
                  <c:v>0.30949200000759447</c:v>
                </c:pt>
                <c:pt idx="182">
                  <c:v>0.30967260000034003</c:v>
                </c:pt>
                <c:pt idx="183">
                  <c:v>0.32058039999537868</c:v>
                </c:pt>
                <c:pt idx="184">
                  <c:v>0.32692099999985658</c:v>
                </c:pt>
                <c:pt idx="185">
                  <c:v>0.33970460019190796</c:v>
                </c:pt>
                <c:pt idx="186">
                  <c:v>0.33360820000234526</c:v>
                </c:pt>
                <c:pt idx="187">
                  <c:v>0.45661219979228918</c:v>
                </c:pt>
                <c:pt idx="188">
                  <c:v>0.36697820002154913</c:v>
                </c:pt>
                <c:pt idx="189">
                  <c:v>0.33417179984098766</c:v>
                </c:pt>
                <c:pt idx="190">
                  <c:v>0.43306179986393545</c:v>
                </c:pt>
                <c:pt idx="191">
                  <c:v>0.3349476000003051</c:v>
                </c:pt>
                <c:pt idx="192">
                  <c:v>0.31692360006854869</c:v>
                </c:pt>
                <c:pt idx="193">
                  <c:v>0.33569360003457405</c:v>
                </c:pt>
                <c:pt idx="194">
                  <c:v>0.33453720001853071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35-49A5-BAD0-C6B7CA055100}"/>
            </c:ext>
          </c:extLst>
        </c:ser>
        <c:ser>
          <c:idx val="8"/>
          <c:order val="1"/>
          <c:tx>
            <c:strRef>
              <c:f>'Active 1'!$Z$1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1'!$Y$2:$Y$20</c:f>
              <c:numCache>
                <c:formatCode>General</c:formatCode>
                <c:ptCount val="19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  <c:pt idx="15">
                  <c:v>18000</c:v>
                </c:pt>
                <c:pt idx="16">
                  <c:v>21000</c:v>
                </c:pt>
                <c:pt idx="17">
                  <c:v>24000</c:v>
                </c:pt>
                <c:pt idx="18">
                  <c:v>27000</c:v>
                </c:pt>
              </c:numCache>
            </c:numRef>
          </c:xVal>
          <c:yVal>
            <c:numRef>
              <c:f>'Active 1'!$Z$2:$Z$20</c:f>
              <c:numCache>
                <c:formatCode>General</c:formatCode>
                <c:ptCount val="19"/>
                <c:pt idx="0">
                  <c:v>0.22783640286732554</c:v>
                </c:pt>
                <c:pt idx="1">
                  <c:v>0.1793296418223011</c:v>
                </c:pt>
                <c:pt idx="2">
                  <c:v>0.13661360647093249</c:v>
                </c:pt>
                <c:pt idx="3">
                  <c:v>9.9688296813219682E-2</c:v>
                </c:pt>
                <c:pt idx="4">
                  <c:v>6.8553712849162729E-2</c:v>
                </c:pt>
                <c:pt idx="5">
                  <c:v>4.3209854578761572E-2</c:v>
                </c:pt>
                <c:pt idx="6">
                  <c:v>2.3656722002016257E-2</c:v>
                </c:pt>
                <c:pt idx="7">
                  <c:v>9.8943151189267685E-3</c:v>
                </c:pt>
                <c:pt idx="8">
                  <c:v>1.9226339294931031E-3</c:v>
                </c:pt>
                <c:pt idx="9">
                  <c:v>-2.5832156628473638E-4</c:v>
                </c:pt>
                <c:pt idx="10">
                  <c:v>3.3514486315932498E-3</c:v>
                </c:pt>
                <c:pt idx="11">
                  <c:v>1.275194452312706E-2</c:v>
                </c:pt>
                <c:pt idx="12">
                  <c:v>2.7943166108316698E-2</c:v>
                </c:pt>
                <c:pt idx="13">
                  <c:v>4.8925113387162163E-2</c:v>
                </c:pt>
                <c:pt idx="14">
                  <c:v>7.5697786359663455E-2</c:v>
                </c:pt>
                <c:pt idx="15">
                  <c:v>0.10826118502582056</c:v>
                </c:pt>
                <c:pt idx="16">
                  <c:v>0.1466153093856335</c:v>
                </c:pt>
                <c:pt idx="17">
                  <c:v>0.19076015943910227</c:v>
                </c:pt>
                <c:pt idx="18">
                  <c:v>0.24069573518622686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35-49A5-BAD0-C6B7CA055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425320"/>
        <c:axId val="1"/>
      </c:scatterChart>
      <c:valAx>
        <c:axId val="423425320"/>
        <c:scaling>
          <c:orientation val="minMax"/>
          <c:max val="3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4253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 O-C Diagr.</a:t>
            </a:r>
          </a:p>
        </c:rich>
      </c:tx>
      <c:layout>
        <c:manualLayout>
          <c:xMode val="edge"/>
          <c:yMode val="edge"/>
          <c:x val="0.38729229950643462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08027541742167"/>
          <c:y val="0.14848528789443624"/>
          <c:w val="0.82602179021324096"/>
          <c:h val="0.630304895551892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24317</c:v>
                </c:pt>
                <c:pt idx="141">
                  <c:v>24371</c:v>
                </c:pt>
                <c:pt idx="142">
                  <c:v>24443</c:v>
                </c:pt>
                <c:pt idx="143">
                  <c:v>24451</c:v>
                </c:pt>
                <c:pt idx="144">
                  <c:v>25012.5</c:v>
                </c:pt>
                <c:pt idx="145">
                  <c:v>25036</c:v>
                </c:pt>
                <c:pt idx="146">
                  <c:v>25045</c:v>
                </c:pt>
                <c:pt idx="147">
                  <c:v>25046.5</c:v>
                </c:pt>
                <c:pt idx="148">
                  <c:v>25087</c:v>
                </c:pt>
                <c:pt idx="149">
                  <c:v>25143.5</c:v>
                </c:pt>
                <c:pt idx="150">
                  <c:v>25550.5</c:v>
                </c:pt>
                <c:pt idx="151">
                  <c:v>25594.5</c:v>
                </c:pt>
                <c:pt idx="152">
                  <c:v>25605</c:v>
                </c:pt>
                <c:pt idx="153">
                  <c:v>25616</c:v>
                </c:pt>
                <c:pt idx="154">
                  <c:v>25616.5</c:v>
                </c:pt>
                <c:pt idx="155">
                  <c:v>25663</c:v>
                </c:pt>
                <c:pt idx="156">
                  <c:v>25663</c:v>
                </c:pt>
                <c:pt idx="157">
                  <c:v>25726</c:v>
                </c:pt>
                <c:pt idx="158">
                  <c:v>26146</c:v>
                </c:pt>
                <c:pt idx="159">
                  <c:v>26212.5</c:v>
                </c:pt>
                <c:pt idx="160">
                  <c:v>26241</c:v>
                </c:pt>
                <c:pt idx="161">
                  <c:v>26812</c:v>
                </c:pt>
                <c:pt idx="162">
                  <c:v>26855.5</c:v>
                </c:pt>
                <c:pt idx="163">
                  <c:v>27327</c:v>
                </c:pt>
                <c:pt idx="164">
                  <c:v>27370</c:v>
                </c:pt>
                <c:pt idx="165">
                  <c:v>27370</c:v>
                </c:pt>
                <c:pt idx="166">
                  <c:v>27381.5</c:v>
                </c:pt>
                <c:pt idx="167">
                  <c:v>27384.5</c:v>
                </c:pt>
                <c:pt idx="168">
                  <c:v>27386</c:v>
                </c:pt>
                <c:pt idx="169">
                  <c:v>27386</c:v>
                </c:pt>
                <c:pt idx="170">
                  <c:v>27386.5</c:v>
                </c:pt>
                <c:pt idx="171">
                  <c:v>27389.5</c:v>
                </c:pt>
                <c:pt idx="172">
                  <c:v>27865.5</c:v>
                </c:pt>
                <c:pt idx="173">
                  <c:v>27975</c:v>
                </c:pt>
                <c:pt idx="174">
                  <c:v>27981.5</c:v>
                </c:pt>
                <c:pt idx="175">
                  <c:v>28007</c:v>
                </c:pt>
                <c:pt idx="176">
                  <c:v>28524.5</c:v>
                </c:pt>
                <c:pt idx="177">
                  <c:v>28569</c:v>
                </c:pt>
                <c:pt idx="178">
                  <c:v>29011.5</c:v>
                </c:pt>
                <c:pt idx="179">
                  <c:v>29171</c:v>
                </c:pt>
                <c:pt idx="180">
                  <c:v>29818</c:v>
                </c:pt>
                <c:pt idx="181">
                  <c:v>30360</c:v>
                </c:pt>
                <c:pt idx="182">
                  <c:v>30395.5</c:v>
                </c:pt>
                <c:pt idx="183">
                  <c:v>30907</c:v>
                </c:pt>
                <c:pt idx="184">
                  <c:v>30992.5</c:v>
                </c:pt>
                <c:pt idx="185">
                  <c:v>31455.5</c:v>
                </c:pt>
                <c:pt idx="186">
                  <c:v>31518.5</c:v>
                </c:pt>
                <c:pt idx="187">
                  <c:v>31563.5</c:v>
                </c:pt>
                <c:pt idx="188">
                  <c:v>31568.5</c:v>
                </c:pt>
                <c:pt idx="189">
                  <c:v>31581.5</c:v>
                </c:pt>
                <c:pt idx="190">
                  <c:v>31581.5</c:v>
                </c:pt>
                <c:pt idx="191">
                  <c:v>31583</c:v>
                </c:pt>
                <c:pt idx="192">
                  <c:v>31588</c:v>
                </c:pt>
                <c:pt idx="193">
                  <c:v>31588</c:v>
                </c:pt>
                <c:pt idx="194">
                  <c:v>31651</c:v>
                </c:pt>
              </c:numCache>
            </c:numRef>
          </c:xVal>
          <c:yVal>
            <c:numRef>
              <c:f>'Active 1'!$H$21:$H$988</c:f>
              <c:numCache>
                <c:formatCode>General</c:formatCode>
                <c:ptCount val="968"/>
                <c:pt idx="0">
                  <c:v>0.16313179999997374</c:v>
                </c:pt>
                <c:pt idx="1">
                  <c:v>0.1651345999998739</c:v>
                </c:pt>
                <c:pt idx="2">
                  <c:v>8.6216799998510396E-2</c:v>
                </c:pt>
                <c:pt idx="3">
                  <c:v>8.7547600000107195E-2</c:v>
                </c:pt>
                <c:pt idx="4">
                  <c:v>7.7884199999971315E-2</c:v>
                </c:pt>
                <c:pt idx="5">
                  <c:v>9.620340000037686E-2</c:v>
                </c:pt>
                <c:pt idx="6">
                  <c:v>6.1839600002713269E-2</c:v>
                </c:pt>
                <c:pt idx="7">
                  <c:v>9.468399999968824E-2</c:v>
                </c:pt>
                <c:pt idx="8">
                  <c:v>9.0191799998137867E-2</c:v>
                </c:pt>
                <c:pt idx="9">
                  <c:v>9.1586800004733959E-2</c:v>
                </c:pt>
                <c:pt idx="10">
                  <c:v>8.9460999999573687E-2</c:v>
                </c:pt>
                <c:pt idx="11">
                  <c:v>0.10358760000235634</c:v>
                </c:pt>
                <c:pt idx="12">
                  <c:v>5.8064000000740634E-2</c:v>
                </c:pt>
                <c:pt idx="13">
                  <c:v>8.748619999823859E-2</c:v>
                </c:pt>
                <c:pt idx="15">
                  <c:v>6.2794600002234802E-2</c:v>
                </c:pt>
                <c:pt idx="18">
                  <c:v>2.5413199997274205E-2</c:v>
                </c:pt>
                <c:pt idx="19">
                  <c:v>2.5513199994747993E-2</c:v>
                </c:pt>
                <c:pt idx="20">
                  <c:v>3.2206600000790786E-2</c:v>
                </c:pt>
                <c:pt idx="21">
                  <c:v>2.7510400002938695E-2</c:v>
                </c:pt>
                <c:pt idx="22">
                  <c:v>2.1493400003237184E-2</c:v>
                </c:pt>
                <c:pt idx="25">
                  <c:v>2.3994399998628069E-2</c:v>
                </c:pt>
                <c:pt idx="27">
                  <c:v>1.6929799996432848E-2</c:v>
                </c:pt>
                <c:pt idx="34">
                  <c:v>-1.3801999957649969E-3</c:v>
                </c:pt>
                <c:pt idx="35">
                  <c:v>0</c:v>
                </c:pt>
                <c:pt idx="38">
                  <c:v>-8.7640000128885731E-4</c:v>
                </c:pt>
                <c:pt idx="94">
                  <c:v>6.2547200002882164E-2</c:v>
                </c:pt>
                <c:pt idx="117">
                  <c:v>0.13566200000059325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E4-40E4-9C07-F2C6972D8806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1'!$D$21:$D$988</c:f>
                <c:numCache>
                  <c:formatCode>General</c:formatCode>
                  <c:ptCount val="96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6.0000000000000001E-3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100">
                    <c:v>2E-3</c:v>
                  </c:pt>
                  <c:pt idx="101">
                    <c:v>2E-3</c:v>
                  </c:pt>
                  <c:pt idx="102">
                    <c:v>2E-3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8.9999999999999998E-4</c:v>
                  </c:pt>
                  <c:pt idx="106">
                    <c:v>5.9999999999999995E-4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1E-3</c:v>
                  </c:pt>
                  <c:pt idx="110">
                    <c:v>6.9999999999999999E-4</c:v>
                  </c:pt>
                  <c:pt idx="111">
                    <c:v>5.0000000000000001E-3</c:v>
                  </c:pt>
                  <c:pt idx="112">
                    <c:v>8.0000000000000004E-4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4.0000000000000002E-4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0.01</c:v>
                  </c:pt>
                  <c:pt idx="123">
                    <c:v>2.0000000000000001E-4</c:v>
                  </c:pt>
                  <c:pt idx="124">
                    <c:v>1.1000000000000001E-3</c:v>
                  </c:pt>
                  <c:pt idx="125">
                    <c:v>8.0000000000000004E-4</c:v>
                  </c:pt>
                  <c:pt idx="126">
                    <c:v>2.9999999999999997E-4</c:v>
                  </c:pt>
                  <c:pt idx="127">
                    <c:v>6.9999999999999999E-4</c:v>
                  </c:pt>
                  <c:pt idx="128">
                    <c:v>0</c:v>
                  </c:pt>
                  <c:pt idx="129">
                    <c:v>8.0000000000000004E-4</c:v>
                  </c:pt>
                  <c:pt idx="130">
                    <c:v>8.0000000000000004E-4</c:v>
                  </c:pt>
                  <c:pt idx="131">
                    <c:v>8.9999999999999998E-4</c:v>
                  </c:pt>
                  <c:pt idx="132">
                    <c:v>1.8E-3</c:v>
                  </c:pt>
                  <c:pt idx="133">
                    <c:v>5.0000000000000001E-4</c:v>
                  </c:pt>
                  <c:pt idx="134">
                    <c:v>4.0000000000000002E-4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5.0000000000000001E-4</c:v>
                  </c:pt>
                  <c:pt idx="138">
                    <c:v>5.0000000000000001E-4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1.4E-3</c:v>
                  </c:pt>
                  <c:pt idx="142">
                    <c:v>3.0000000000000001E-3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5.9999999999999995E-4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8.0000000000000004E-4</c:v>
                  </c:pt>
                  <c:pt idx="149">
                    <c:v>1.5E-3</c:v>
                  </c:pt>
                  <c:pt idx="150">
                    <c:v>2.9999999999999997E-4</c:v>
                  </c:pt>
                  <c:pt idx="151">
                    <c:v>0</c:v>
                  </c:pt>
                  <c:pt idx="152">
                    <c:v>2.9999999999999997E-4</c:v>
                  </c:pt>
                  <c:pt idx="153">
                    <c:v>1E-3</c:v>
                  </c:pt>
                  <c:pt idx="154">
                    <c:v>0</c:v>
                  </c:pt>
                  <c:pt idx="155">
                    <c:v>5.0000000000000001E-4</c:v>
                  </c:pt>
                  <c:pt idx="156">
                    <c:v>5.0000000000000001E-4</c:v>
                  </c:pt>
                  <c:pt idx="157">
                    <c:v>5.9999999999999995E-4</c:v>
                  </c:pt>
                  <c:pt idx="158">
                    <c:v>5.9999999999999995E-4</c:v>
                  </c:pt>
                  <c:pt idx="159">
                    <c:v>0</c:v>
                  </c:pt>
                  <c:pt idx="160">
                    <c:v>1.1000000000000001E-3</c:v>
                  </c:pt>
                  <c:pt idx="161">
                    <c:v>2.0999999999999999E-3</c:v>
                  </c:pt>
                  <c:pt idx="162">
                    <c:v>2.0000000000000001E-4</c:v>
                  </c:pt>
                  <c:pt idx="163">
                    <c:v>2.9999999999999997E-4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6.6E-3</c:v>
                  </c:pt>
                  <c:pt idx="167">
                    <c:v>3.7000000000000002E-3</c:v>
                  </c:pt>
                  <c:pt idx="168">
                    <c:v>2.9999999999999997E-4</c:v>
                  </c:pt>
                  <c:pt idx="169">
                    <c:v>4.3E-3</c:v>
                  </c:pt>
                  <c:pt idx="170">
                    <c:v>4.3E-3</c:v>
                  </c:pt>
                  <c:pt idx="171">
                    <c:v>4.8999999999999998E-3</c:v>
                  </c:pt>
                  <c:pt idx="172">
                    <c:v>8.0000000000000002E-3</c:v>
                  </c:pt>
                  <c:pt idx="173">
                    <c:v>5.7000000000000002E-3</c:v>
                  </c:pt>
                  <c:pt idx="174">
                    <c:v>1E-3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3.5000000000000001E-3</c:v>
                  </c:pt>
                  <c:pt idx="178">
                    <c:v>1E-4</c:v>
                  </c:pt>
                  <c:pt idx="179">
                    <c:v>1.1000000000000001E-3</c:v>
                  </c:pt>
                  <c:pt idx="180">
                    <c:v>8.0000000000000002E-3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6.9999999999999999E-4</c:v>
                  </c:pt>
                  <c:pt idx="184">
                    <c:v>0</c:v>
                  </c:pt>
                  <c:pt idx="185">
                    <c:v>6.0000000000000001E-3</c:v>
                  </c:pt>
                  <c:pt idx="186">
                    <c:v>6.9999999999999999E-4</c:v>
                  </c:pt>
                  <c:pt idx="187">
                    <c:v>5.0000000000000002E-5</c:v>
                  </c:pt>
                  <c:pt idx="188">
                    <c:v>5.0000000000000002E-5</c:v>
                  </c:pt>
                  <c:pt idx="189">
                    <c:v>9.0000000000000006E-5</c:v>
                  </c:pt>
                  <c:pt idx="190">
                    <c:v>6.9999999999999994E-5</c:v>
                  </c:pt>
                  <c:pt idx="191">
                    <c:v>5.9999999999999995E-4</c:v>
                  </c:pt>
                  <c:pt idx="192">
                    <c:v>6.0000000000000002E-5</c:v>
                  </c:pt>
                  <c:pt idx="193">
                    <c:v>6.0000000000000002E-5</c:v>
                  </c:pt>
                  <c:pt idx="194">
                    <c:v>0</c:v>
                  </c:pt>
                </c:numCache>
              </c:numRef>
            </c:plus>
            <c:minus>
              <c:numRef>
                <c:f>'Active 1'!$D$21:$D$988</c:f>
                <c:numCache>
                  <c:formatCode>General</c:formatCode>
                  <c:ptCount val="96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6.0000000000000001E-3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100">
                    <c:v>2E-3</c:v>
                  </c:pt>
                  <c:pt idx="101">
                    <c:v>2E-3</c:v>
                  </c:pt>
                  <c:pt idx="102">
                    <c:v>2E-3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8.9999999999999998E-4</c:v>
                  </c:pt>
                  <c:pt idx="106">
                    <c:v>5.9999999999999995E-4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1E-3</c:v>
                  </c:pt>
                  <c:pt idx="110">
                    <c:v>6.9999999999999999E-4</c:v>
                  </c:pt>
                  <c:pt idx="111">
                    <c:v>5.0000000000000001E-3</c:v>
                  </c:pt>
                  <c:pt idx="112">
                    <c:v>8.0000000000000004E-4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4.0000000000000002E-4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0.01</c:v>
                  </c:pt>
                  <c:pt idx="123">
                    <c:v>2.0000000000000001E-4</c:v>
                  </c:pt>
                  <c:pt idx="124">
                    <c:v>1.1000000000000001E-3</c:v>
                  </c:pt>
                  <c:pt idx="125">
                    <c:v>8.0000000000000004E-4</c:v>
                  </c:pt>
                  <c:pt idx="126">
                    <c:v>2.9999999999999997E-4</c:v>
                  </c:pt>
                  <c:pt idx="127">
                    <c:v>6.9999999999999999E-4</c:v>
                  </c:pt>
                  <c:pt idx="128">
                    <c:v>0</c:v>
                  </c:pt>
                  <c:pt idx="129">
                    <c:v>8.0000000000000004E-4</c:v>
                  </c:pt>
                  <c:pt idx="130">
                    <c:v>8.0000000000000004E-4</c:v>
                  </c:pt>
                  <c:pt idx="131">
                    <c:v>8.9999999999999998E-4</c:v>
                  </c:pt>
                  <c:pt idx="132">
                    <c:v>1.8E-3</c:v>
                  </c:pt>
                  <c:pt idx="133">
                    <c:v>5.0000000000000001E-4</c:v>
                  </c:pt>
                  <c:pt idx="134">
                    <c:v>4.0000000000000002E-4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5.0000000000000001E-4</c:v>
                  </c:pt>
                  <c:pt idx="138">
                    <c:v>5.0000000000000001E-4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1.4E-3</c:v>
                  </c:pt>
                  <c:pt idx="142">
                    <c:v>3.0000000000000001E-3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5.9999999999999995E-4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8.0000000000000004E-4</c:v>
                  </c:pt>
                  <c:pt idx="149">
                    <c:v>1.5E-3</c:v>
                  </c:pt>
                  <c:pt idx="150">
                    <c:v>2.9999999999999997E-4</c:v>
                  </c:pt>
                  <c:pt idx="151">
                    <c:v>0</c:v>
                  </c:pt>
                  <c:pt idx="152">
                    <c:v>2.9999999999999997E-4</c:v>
                  </c:pt>
                  <c:pt idx="153">
                    <c:v>1E-3</c:v>
                  </c:pt>
                  <c:pt idx="154">
                    <c:v>0</c:v>
                  </c:pt>
                  <c:pt idx="155">
                    <c:v>5.0000000000000001E-4</c:v>
                  </c:pt>
                  <c:pt idx="156">
                    <c:v>5.0000000000000001E-4</c:v>
                  </c:pt>
                  <c:pt idx="157">
                    <c:v>5.9999999999999995E-4</c:v>
                  </c:pt>
                  <c:pt idx="158">
                    <c:v>5.9999999999999995E-4</c:v>
                  </c:pt>
                  <c:pt idx="159">
                    <c:v>0</c:v>
                  </c:pt>
                  <c:pt idx="160">
                    <c:v>1.1000000000000001E-3</c:v>
                  </c:pt>
                  <c:pt idx="161">
                    <c:v>2.0999999999999999E-3</c:v>
                  </c:pt>
                  <c:pt idx="162">
                    <c:v>2.0000000000000001E-4</c:v>
                  </c:pt>
                  <c:pt idx="163">
                    <c:v>2.9999999999999997E-4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6.6E-3</c:v>
                  </c:pt>
                  <c:pt idx="167">
                    <c:v>3.7000000000000002E-3</c:v>
                  </c:pt>
                  <c:pt idx="168">
                    <c:v>2.9999999999999997E-4</c:v>
                  </c:pt>
                  <c:pt idx="169">
                    <c:v>4.3E-3</c:v>
                  </c:pt>
                  <c:pt idx="170">
                    <c:v>4.3E-3</c:v>
                  </c:pt>
                  <c:pt idx="171">
                    <c:v>4.8999999999999998E-3</c:v>
                  </c:pt>
                  <c:pt idx="172">
                    <c:v>8.0000000000000002E-3</c:v>
                  </c:pt>
                  <c:pt idx="173">
                    <c:v>5.7000000000000002E-3</c:v>
                  </c:pt>
                  <c:pt idx="174">
                    <c:v>1E-3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3.5000000000000001E-3</c:v>
                  </c:pt>
                  <c:pt idx="178">
                    <c:v>1E-4</c:v>
                  </c:pt>
                  <c:pt idx="179">
                    <c:v>1.1000000000000001E-3</c:v>
                  </c:pt>
                  <c:pt idx="180">
                    <c:v>8.0000000000000002E-3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6.9999999999999999E-4</c:v>
                  </c:pt>
                  <c:pt idx="184">
                    <c:v>0</c:v>
                  </c:pt>
                  <c:pt idx="185">
                    <c:v>6.0000000000000001E-3</c:v>
                  </c:pt>
                  <c:pt idx="186">
                    <c:v>6.9999999999999999E-4</c:v>
                  </c:pt>
                  <c:pt idx="187">
                    <c:v>5.0000000000000002E-5</c:v>
                  </c:pt>
                  <c:pt idx="188">
                    <c:v>5.0000000000000002E-5</c:v>
                  </c:pt>
                  <c:pt idx="189">
                    <c:v>9.0000000000000006E-5</c:v>
                  </c:pt>
                  <c:pt idx="190">
                    <c:v>6.9999999999999994E-5</c:v>
                  </c:pt>
                  <c:pt idx="191">
                    <c:v>5.9999999999999995E-4</c:v>
                  </c:pt>
                  <c:pt idx="192">
                    <c:v>6.0000000000000002E-5</c:v>
                  </c:pt>
                  <c:pt idx="193">
                    <c:v>6.0000000000000002E-5</c:v>
                  </c:pt>
                  <c:pt idx="19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24317</c:v>
                </c:pt>
                <c:pt idx="141">
                  <c:v>24371</c:v>
                </c:pt>
                <c:pt idx="142">
                  <c:v>24443</c:v>
                </c:pt>
                <c:pt idx="143">
                  <c:v>24451</c:v>
                </c:pt>
                <c:pt idx="144">
                  <c:v>25012.5</c:v>
                </c:pt>
                <c:pt idx="145">
                  <c:v>25036</c:v>
                </c:pt>
                <c:pt idx="146">
                  <c:v>25045</c:v>
                </c:pt>
                <c:pt idx="147">
                  <c:v>25046.5</c:v>
                </c:pt>
                <c:pt idx="148">
                  <c:v>25087</c:v>
                </c:pt>
                <c:pt idx="149">
                  <c:v>25143.5</c:v>
                </c:pt>
                <c:pt idx="150">
                  <c:v>25550.5</c:v>
                </c:pt>
                <c:pt idx="151">
                  <c:v>25594.5</c:v>
                </c:pt>
                <c:pt idx="152">
                  <c:v>25605</c:v>
                </c:pt>
                <c:pt idx="153">
                  <c:v>25616</c:v>
                </c:pt>
                <c:pt idx="154">
                  <c:v>25616.5</c:v>
                </c:pt>
                <c:pt idx="155">
                  <c:v>25663</c:v>
                </c:pt>
                <c:pt idx="156">
                  <c:v>25663</c:v>
                </c:pt>
                <c:pt idx="157">
                  <c:v>25726</c:v>
                </c:pt>
                <c:pt idx="158">
                  <c:v>26146</c:v>
                </c:pt>
                <c:pt idx="159">
                  <c:v>26212.5</c:v>
                </c:pt>
                <c:pt idx="160">
                  <c:v>26241</c:v>
                </c:pt>
                <c:pt idx="161">
                  <c:v>26812</c:v>
                </c:pt>
                <c:pt idx="162">
                  <c:v>26855.5</c:v>
                </c:pt>
                <c:pt idx="163">
                  <c:v>27327</c:v>
                </c:pt>
                <c:pt idx="164">
                  <c:v>27370</c:v>
                </c:pt>
                <c:pt idx="165">
                  <c:v>27370</c:v>
                </c:pt>
                <c:pt idx="166">
                  <c:v>27381.5</c:v>
                </c:pt>
                <c:pt idx="167">
                  <c:v>27384.5</c:v>
                </c:pt>
                <c:pt idx="168">
                  <c:v>27386</c:v>
                </c:pt>
                <c:pt idx="169">
                  <c:v>27386</c:v>
                </c:pt>
                <c:pt idx="170">
                  <c:v>27386.5</c:v>
                </c:pt>
                <c:pt idx="171">
                  <c:v>27389.5</c:v>
                </c:pt>
                <c:pt idx="172">
                  <c:v>27865.5</c:v>
                </c:pt>
                <c:pt idx="173">
                  <c:v>27975</c:v>
                </c:pt>
                <c:pt idx="174">
                  <c:v>27981.5</c:v>
                </c:pt>
                <c:pt idx="175">
                  <c:v>28007</c:v>
                </c:pt>
                <c:pt idx="176">
                  <c:v>28524.5</c:v>
                </c:pt>
                <c:pt idx="177">
                  <c:v>28569</c:v>
                </c:pt>
                <c:pt idx="178">
                  <c:v>29011.5</c:v>
                </c:pt>
                <c:pt idx="179">
                  <c:v>29171</c:v>
                </c:pt>
                <c:pt idx="180">
                  <c:v>29818</c:v>
                </c:pt>
                <c:pt idx="181">
                  <c:v>30360</c:v>
                </c:pt>
                <c:pt idx="182">
                  <c:v>30395.5</c:v>
                </c:pt>
                <c:pt idx="183">
                  <c:v>30907</c:v>
                </c:pt>
                <c:pt idx="184">
                  <c:v>30992.5</c:v>
                </c:pt>
                <c:pt idx="185">
                  <c:v>31455.5</c:v>
                </c:pt>
                <c:pt idx="186">
                  <c:v>31518.5</c:v>
                </c:pt>
                <c:pt idx="187">
                  <c:v>31563.5</c:v>
                </c:pt>
                <c:pt idx="188">
                  <c:v>31568.5</c:v>
                </c:pt>
                <c:pt idx="189">
                  <c:v>31581.5</c:v>
                </c:pt>
                <c:pt idx="190">
                  <c:v>31581.5</c:v>
                </c:pt>
                <c:pt idx="191">
                  <c:v>31583</c:v>
                </c:pt>
                <c:pt idx="192">
                  <c:v>31588</c:v>
                </c:pt>
                <c:pt idx="193">
                  <c:v>31588</c:v>
                </c:pt>
                <c:pt idx="194">
                  <c:v>31651</c:v>
                </c:pt>
              </c:numCache>
            </c:numRef>
          </c:xVal>
          <c:yVal>
            <c:numRef>
              <c:f>'Active 1'!$I$21:$I$988</c:f>
              <c:numCache>
                <c:formatCode>General</c:formatCode>
                <c:ptCount val="968"/>
                <c:pt idx="14">
                  <c:v>6.2815999997837935E-2</c:v>
                </c:pt>
                <c:pt idx="16">
                  <c:v>2.9543199998443015E-2</c:v>
                </c:pt>
                <c:pt idx="17">
                  <c:v>2.7394199998525437E-2</c:v>
                </c:pt>
                <c:pt idx="66">
                  <c:v>9.0163999993819743E-3</c:v>
                </c:pt>
                <c:pt idx="67">
                  <c:v>3.3160000020870939E-4</c:v>
                </c:pt>
                <c:pt idx="69">
                  <c:v>2.7095000004919712E-2</c:v>
                </c:pt>
                <c:pt idx="71">
                  <c:v>1.9446999998763204E-2</c:v>
                </c:pt>
                <c:pt idx="72">
                  <c:v>1.4361400004418101E-2</c:v>
                </c:pt>
                <c:pt idx="74">
                  <c:v>1.6423799999756739E-2</c:v>
                </c:pt>
                <c:pt idx="75">
                  <c:v>2.9782600002363324E-2</c:v>
                </c:pt>
                <c:pt idx="76">
                  <c:v>3.3782600003178231E-2</c:v>
                </c:pt>
                <c:pt idx="77">
                  <c:v>5.2446800000325311E-2</c:v>
                </c:pt>
                <c:pt idx="81">
                  <c:v>3.2263000000966713E-2</c:v>
                </c:pt>
                <c:pt idx="82">
                  <c:v>3.2350600005884189E-2</c:v>
                </c:pt>
                <c:pt idx="88">
                  <c:v>4.459780000615865E-2</c:v>
                </c:pt>
                <c:pt idx="93">
                  <c:v>6.4284200001566205E-2</c:v>
                </c:pt>
                <c:pt idx="95">
                  <c:v>6.8375000002561137E-2</c:v>
                </c:pt>
                <c:pt idx="96">
                  <c:v>6.9074999999429565E-2</c:v>
                </c:pt>
                <c:pt idx="97">
                  <c:v>4.6251799998572096E-2</c:v>
                </c:pt>
                <c:pt idx="98">
                  <c:v>4.6668200004205573E-2</c:v>
                </c:pt>
                <c:pt idx="111">
                  <c:v>0.105693199999223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E4-40E4-9C07-F2C6972D880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24317</c:v>
                </c:pt>
                <c:pt idx="141">
                  <c:v>24371</c:v>
                </c:pt>
                <c:pt idx="142">
                  <c:v>24443</c:v>
                </c:pt>
                <c:pt idx="143">
                  <c:v>24451</c:v>
                </c:pt>
                <c:pt idx="144">
                  <c:v>25012.5</c:v>
                </c:pt>
                <c:pt idx="145">
                  <c:v>25036</c:v>
                </c:pt>
                <c:pt idx="146">
                  <c:v>25045</c:v>
                </c:pt>
                <c:pt idx="147">
                  <c:v>25046.5</c:v>
                </c:pt>
                <c:pt idx="148">
                  <c:v>25087</c:v>
                </c:pt>
                <c:pt idx="149">
                  <c:v>25143.5</c:v>
                </c:pt>
                <c:pt idx="150">
                  <c:v>25550.5</c:v>
                </c:pt>
                <c:pt idx="151">
                  <c:v>25594.5</c:v>
                </c:pt>
                <c:pt idx="152">
                  <c:v>25605</c:v>
                </c:pt>
                <c:pt idx="153">
                  <c:v>25616</c:v>
                </c:pt>
                <c:pt idx="154">
                  <c:v>25616.5</c:v>
                </c:pt>
                <c:pt idx="155">
                  <c:v>25663</c:v>
                </c:pt>
                <c:pt idx="156">
                  <c:v>25663</c:v>
                </c:pt>
                <c:pt idx="157">
                  <c:v>25726</c:v>
                </c:pt>
                <c:pt idx="158">
                  <c:v>26146</c:v>
                </c:pt>
                <c:pt idx="159">
                  <c:v>26212.5</c:v>
                </c:pt>
                <c:pt idx="160">
                  <c:v>26241</c:v>
                </c:pt>
                <c:pt idx="161">
                  <c:v>26812</c:v>
                </c:pt>
                <c:pt idx="162">
                  <c:v>26855.5</c:v>
                </c:pt>
                <c:pt idx="163">
                  <c:v>27327</c:v>
                </c:pt>
                <c:pt idx="164">
                  <c:v>27370</c:v>
                </c:pt>
                <c:pt idx="165">
                  <c:v>27370</c:v>
                </c:pt>
                <c:pt idx="166">
                  <c:v>27381.5</c:v>
                </c:pt>
                <c:pt idx="167">
                  <c:v>27384.5</c:v>
                </c:pt>
                <c:pt idx="168">
                  <c:v>27386</c:v>
                </c:pt>
                <c:pt idx="169">
                  <c:v>27386</c:v>
                </c:pt>
                <c:pt idx="170">
                  <c:v>27386.5</c:v>
                </c:pt>
                <c:pt idx="171">
                  <c:v>27389.5</c:v>
                </c:pt>
                <c:pt idx="172">
                  <c:v>27865.5</c:v>
                </c:pt>
                <c:pt idx="173">
                  <c:v>27975</c:v>
                </c:pt>
                <c:pt idx="174">
                  <c:v>27981.5</c:v>
                </c:pt>
                <c:pt idx="175">
                  <c:v>28007</c:v>
                </c:pt>
                <c:pt idx="176">
                  <c:v>28524.5</c:v>
                </c:pt>
                <c:pt idx="177">
                  <c:v>28569</c:v>
                </c:pt>
                <c:pt idx="178">
                  <c:v>29011.5</c:v>
                </c:pt>
                <c:pt idx="179">
                  <c:v>29171</c:v>
                </c:pt>
                <c:pt idx="180">
                  <c:v>29818</c:v>
                </c:pt>
                <c:pt idx="181">
                  <c:v>30360</c:v>
                </c:pt>
                <c:pt idx="182">
                  <c:v>30395.5</c:v>
                </c:pt>
                <c:pt idx="183">
                  <c:v>30907</c:v>
                </c:pt>
                <c:pt idx="184">
                  <c:v>30992.5</c:v>
                </c:pt>
                <c:pt idx="185">
                  <c:v>31455.5</c:v>
                </c:pt>
                <c:pt idx="186">
                  <c:v>31518.5</c:v>
                </c:pt>
                <c:pt idx="187">
                  <c:v>31563.5</c:v>
                </c:pt>
                <c:pt idx="188">
                  <c:v>31568.5</c:v>
                </c:pt>
                <c:pt idx="189">
                  <c:v>31581.5</c:v>
                </c:pt>
                <c:pt idx="190">
                  <c:v>31581.5</c:v>
                </c:pt>
                <c:pt idx="191">
                  <c:v>31583</c:v>
                </c:pt>
                <c:pt idx="192">
                  <c:v>31588</c:v>
                </c:pt>
                <c:pt idx="193">
                  <c:v>31588</c:v>
                </c:pt>
                <c:pt idx="194">
                  <c:v>31651</c:v>
                </c:pt>
              </c:numCache>
            </c:numRef>
          </c:xVal>
          <c:yVal>
            <c:numRef>
              <c:f>'Active 1'!$J$21:$J$988</c:f>
              <c:numCache>
                <c:formatCode>General</c:formatCode>
                <c:ptCount val="968"/>
                <c:pt idx="23">
                  <c:v>2.305079999496229E-2</c:v>
                </c:pt>
                <c:pt idx="24">
                  <c:v>2.3994399998628069E-2</c:v>
                </c:pt>
                <c:pt idx="26">
                  <c:v>2.2522200000821613E-2</c:v>
                </c:pt>
                <c:pt idx="28">
                  <c:v>2.1410999994259328E-2</c:v>
                </c:pt>
                <c:pt idx="29">
                  <c:v>3.0911600006220397E-2</c:v>
                </c:pt>
                <c:pt idx="30">
                  <c:v>2.0265999999537598E-2</c:v>
                </c:pt>
                <c:pt idx="31">
                  <c:v>5.8422000001883134E-3</c:v>
                </c:pt>
                <c:pt idx="32">
                  <c:v>8.4112000040477142E-3</c:v>
                </c:pt>
                <c:pt idx="33">
                  <c:v>5.5917999998200685E-3</c:v>
                </c:pt>
                <c:pt idx="36">
                  <c:v>2.0083799994608853E-2</c:v>
                </c:pt>
                <c:pt idx="43">
                  <c:v>4.6164000013959594E-3</c:v>
                </c:pt>
                <c:pt idx="50">
                  <c:v>2.7676000026986003E-3</c:v>
                </c:pt>
                <c:pt idx="68">
                  <c:v>1.6224800005147699E-2</c:v>
                </c:pt>
                <c:pt idx="70">
                  <c:v>2.0061600000190083E-2</c:v>
                </c:pt>
                <c:pt idx="73">
                  <c:v>9.0650000056484714E-3</c:v>
                </c:pt>
                <c:pt idx="78">
                  <c:v>1.5772200000355951E-2</c:v>
                </c:pt>
                <c:pt idx="79">
                  <c:v>2.9637599996931385E-2</c:v>
                </c:pt>
                <c:pt idx="80">
                  <c:v>2.9295200001797639E-2</c:v>
                </c:pt>
                <c:pt idx="83">
                  <c:v>4.8473599999852013E-2</c:v>
                </c:pt>
                <c:pt idx="84">
                  <c:v>4.8873599997023121E-2</c:v>
                </c:pt>
                <c:pt idx="85">
                  <c:v>3.9840199999161996E-2</c:v>
                </c:pt>
                <c:pt idx="86">
                  <c:v>4.7275999997509643E-2</c:v>
                </c:pt>
                <c:pt idx="87">
                  <c:v>4.9275999997917097E-2</c:v>
                </c:pt>
                <c:pt idx="89">
                  <c:v>5.9131399997568224E-2</c:v>
                </c:pt>
                <c:pt idx="90">
                  <c:v>6.3831399995251559E-2</c:v>
                </c:pt>
                <c:pt idx="91">
                  <c:v>5.6984200004080776E-2</c:v>
                </c:pt>
                <c:pt idx="92">
                  <c:v>6.2584200000856072E-2</c:v>
                </c:pt>
                <c:pt idx="99">
                  <c:v>8.4654199999931734E-2</c:v>
                </c:pt>
                <c:pt idx="100">
                  <c:v>8.5015399999974761E-2</c:v>
                </c:pt>
                <c:pt idx="101">
                  <c:v>9.8532800002431031E-2</c:v>
                </c:pt>
                <c:pt idx="102">
                  <c:v>9.8532800002431031E-2</c:v>
                </c:pt>
                <c:pt idx="103">
                  <c:v>9.6382999996421859E-2</c:v>
                </c:pt>
                <c:pt idx="104">
                  <c:v>9.7383000000263564E-2</c:v>
                </c:pt>
                <c:pt idx="105">
                  <c:v>9.9418799996783491E-2</c:v>
                </c:pt>
                <c:pt idx="106">
                  <c:v>0.1019187999991118</c:v>
                </c:pt>
                <c:pt idx="107">
                  <c:v>9.6390399994561449E-2</c:v>
                </c:pt>
                <c:pt idx="108">
                  <c:v>9.6390399994561449E-2</c:v>
                </c:pt>
                <c:pt idx="109">
                  <c:v>9.7190399996179622E-2</c:v>
                </c:pt>
                <c:pt idx="110">
                  <c:v>0.10077879999880679</c:v>
                </c:pt>
                <c:pt idx="112">
                  <c:v>0.11255260000325507</c:v>
                </c:pt>
                <c:pt idx="121">
                  <c:v>0.15183460000116611</c:v>
                </c:pt>
                <c:pt idx="123">
                  <c:v>0.15877940000063973</c:v>
                </c:pt>
                <c:pt idx="131">
                  <c:v>0.16490600000543054</c:v>
                </c:pt>
                <c:pt idx="133">
                  <c:v>0.16281499999604421</c:v>
                </c:pt>
                <c:pt idx="134">
                  <c:v>0.16485079999984009</c:v>
                </c:pt>
                <c:pt idx="137">
                  <c:v>0.18071059999783756</c:v>
                </c:pt>
                <c:pt idx="138">
                  <c:v>0.18218999999953667</c:v>
                </c:pt>
                <c:pt idx="140">
                  <c:v>0.19593240000540391</c:v>
                </c:pt>
                <c:pt idx="142">
                  <c:v>0.19923959999869112</c:v>
                </c:pt>
                <c:pt idx="143">
                  <c:v>0.19929719999345252</c:v>
                </c:pt>
                <c:pt idx="144">
                  <c:v>0.20746499999950174</c:v>
                </c:pt>
                <c:pt idx="148">
                  <c:v>0.21107639999536332</c:v>
                </c:pt>
                <c:pt idx="153">
                  <c:v>0.21883520000119461</c:v>
                </c:pt>
                <c:pt idx="161">
                  <c:v>0.24314640000375221</c:v>
                </c:pt>
                <c:pt idx="162">
                  <c:v>0.24158460000762716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E4-40E4-9C07-F2C6972D880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24317</c:v>
                </c:pt>
                <c:pt idx="141">
                  <c:v>24371</c:v>
                </c:pt>
                <c:pt idx="142">
                  <c:v>24443</c:v>
                </c:pt>
                <c:pt idx="143">
                  <c:v>24451</c:v>
                </c:pt>
                <c:pt idx="144">
                  <c:v>25012.5</c:v>
                </c:pt>
                <c:pt idx="145">
                  <c:v>25036</c:v>
                </c:pt>
                <c:pt idx="146">
                  <c:v>25045</c:v>
                </c:pt>
                <c:pt idx="147">
                  <c:v>25046.5</c:v>
                </c:pt>
                <c:pt idx="148">
                  <c:v>25087</c:v>
                </c:pt>
                <c:pt idx="149">
                  <c:v>25143.5</c:v>
                </c:pt>
                <c:pt idx="150">
                  <c:v>25550.5</c:v>
                </c:pt>
                <c:pt idx="151">
                  <c:v>25594.5</c:v>
                </c:pt>
                <c:pt idx="152">
                  <c:v>25605</c:v>
                </c:pt>
                <c:pt idx="153">
                  <c:v>25616</c:v>
                </c:pt>
                <c:pt idx="154">
                  <c:v>25616.5</c:v>
                </c:pt>
                <c:pt idx="155">
                  <c:v>25663</c:v>
                </c:pt>
                <c:pt idx="156">
                  <c:v>25663</c:v>
                </c:pt>
                <c:pt idx="157">
                  <c:v>25726</c:v>
                </c:pt>
                <c:pt idx="158">
                  <c:v>26146</c:v>
                </c:pt>
                <c:pt idx="159">
                  <c:v>26212.5</c:v>
                </c:pt>
                <c:pt idx="160">
                  <c:v>26241</c:v>
                </c:pt>
                <c:pt idx="161">
                  <c:v>26812</c:v>
                </c:pt>
                <c:pt idx="162">
                  <c:v>26855.5</c:v>
                </c:pt>
                <c:pt idx="163">
                  <c:v>27327</c:v>
                </c:pt>
                <c:pt idx="164">
                  <c:v>27370</c:v>
                </c:pt>
                <c:pt idx="165">
                  <c:v>27370</c:v>
                </c:pt>
                <c:pt idx="166">
                  <c:v>27381.5</c:v>
                </c:pt>
                <c:pt idx="167">
                  <c:v>27384.5</c:v>
                </c:pt>
                <c:pt idx="168">
                  <c:v>27386</c:v>
                </c:pt>
                <c:pt idx="169">
                  <c:v>27386</c:v>
                </c:pt>
                <c:pt idx="170">
                  <c:v>27386.5</c:v>
                </c:pt>
                <c:pt idx="171">
                  <c:v>27389.5</c:v>
                </c:pt>
                <c:pt idx="172">
                  <c:v>27865.5</c:v>
                </c:pt>
                <c:pt idx="173">
                  <c:v>27975</c:v>
                </c:pt>
                <c:pt idx="174">
                  <c:v>27981.5</c:v>
                </c:pt>
                <c:pt idx="175">
                  <c:v>28007</c:v>
                </c:pt>
                <c:pt idx="176">
                  <c:v>28524.5</c:v>
                </c:pt>
                <c:pt idx="177">
                  <c:v>28569</c:v>
                </c:pt>
                <c:pt idx="178">
                  <c:v>29011.5</c:v>
                </c:pt>
                <c:pt idx="179">
                  <c:v>29171</c:v>
                </c:pt>
                <c:pt idx="180">
                  <c:v>29818</c:v>
                </c:pt>
                <c:pt idx="181">
                  <c:v>30360</c:v>
                </c:pt>
                <c:pt idx="182">
                  <c:v>30395.5</c:v>
                </c:pt>
                <c:pt idx="183">
                  <c:v>30907</c:v>
                </c:pt>
                <c:pt idx="184">
                  <c:v>30992.5</c:v>
                </c:pt>
                <c:pt idx="185">
                  <c:v>31455.5</c:v>
                </c:pt>
                <c:pt idx="186">
                  <c:v>31518.5</c:v>
                </c:pt>
                <c:pt idx="187">
                  <c:v>31563.5</c:v>
                </c:pt>
                <c:pt idx="188">
                  <c:v>31568.5</c:v>
                </c:pt>
                <c:pt idx="189">
                  <c:v>31581.5</c:v>
                </c:pt>
                <c:pt idx="190">
                  <c:v>31581.5</c:v>
                </c:pt>
                <c:pt idx="191">
                  <c:v>31583</c:v>
                </c:pt>
                <c:pt idx="192">
                  <c:v>31588</c:v>
                </c:pt>
                <c:pt idx="193">
                  <c:v>31588</c:v>
                </c:pt>
                <c:pt idx="194">
                  <c:v>31651</c:v>
                </c:pt>
              </c:numCache>
            </c:numRef>
          </c:xVal>
          <c:yVal>
            <c:numRef>
              <c:f>'Active 1'!$K$21:$K$988</c:f>
              <c:numCache>
                <c:formatCode>General</c:formatCode>
                <c:ptCount val="968"/>
                <c:pt idx="113">
                  <c:v>0.1123751999984961</c:v>
                </c:pt>
                <c:pt idx="114">
                  <c:v>0.135258000002068</c:v>
                </c:pt>
                <c:pt idx="115">
                  <c:v>0.13781680000101915</c:v>
                </c:pt>
                <c:pt idx="116">
                  <c:v>0.1355526000043028</c:v>
                </c:pt>
                <c:pt idx="118">
                  <c:v>0.14663460000156192</c:v>
                </c:pt>
                <c:pt idx="119">
                  <c:v>0.14587200000096345</c:v>
                </c:pt>
                <c:pt idx="120">
                  <c:v>0.1505784000037238</c:v>
                </c:pt>
                <c:pt idx="124">
                  <c:v>0.15791560000070604</c:v>
                </c:pt>
                <c:pt idx="125">
                  <c:v>0.15293740000197431</c:v>
                </c:pt>
                <c:pt idx="126">
                  <c:v>0.16268760000093607</c:v>
                </c:pt>
                <c:pt idx="127">
                  <c:v>0.1619591999988188</c:v>
                </c:pt>
                <c:pt idx="128">
                  <c:v>0.16183160000218777</c:v>
                </c:pt>
                <c:pt idx="129">
                  <c:v>0.1602603999999701</c:v>
                </c:pt>
                <c:pt idx="130">
                  <c:v>0.16219740000087768</c:v>
                </c:pt>
                <c:pt idx="132">
                  <c:v>0.16970600000058766</c:v>
                </c:pt>
                <c:pt idx="135">
                  <c:v>0.17078000000037719</c:v>
                </c:pt>
                <c:pt idx="136">
                  <c:v>0.17855360000248766</c:v>
                </c:pt>
                <c:pt idx="139">
                  <c:v>0.18209360000037123</c:v>
                </c:pt>
                <c:pt idx="141">
                  <c:v>0.20002119999844581</c:v>
                </c:pt>
                <c:pt idx="145">
                  <c:v>0.20765920000121696</c:v>
                </c:pt>
                <c:pt idx="146">
                  <c:v>0.2108040000020992</c:v>
                </c:pt>
                <c:pt idx="147">
                  <c:v>0.20909979999851203</c:v>
                </c:pt>
                <c:pt idx="149">
                  <c:v>0.21105820000229869</c:v>
                </c:pt>
                <c:pt idx="150">
                  <c:v>0.21643860000040149</c:v>
                </c:pt>
                <c:pt idx="151">
                  <c:v>0.21795539999584435</c:v>
                </c:pt>
                <c:pt idx="152">
                  <c:v>0.21780600000056438</c:v>
                </c:pt>
                <c:pt idx="154">
                  <c:v>0.15561380000144709</c:v>
                </c:pt>
                <c:pt idx="155">
                  <c:v>0.21772359999886248</c:v>
                </c:pt>
                <c:pt idx="156">
                  <c:v>0.21772359999886248</c:v>
                </c:pt>
                <c:pt idx="157">
                  <c:v>0.23402720000012778</c:v>
                </c:pt>
                <c:pt idx="158">
                  <c:v>0.227751200000057</c:v>
                </c:pt>
                <c:pt idx="159">
                  <c:v>0.22860499999660533</c:v>
                </c:pt>
                <c:pt idx="160">
                  <c:v>0.2317851999978302</c:v>
                </c:pt>
                <c:pt idx="163">
                  <c:v>0.24940439999772934</c:v>
                </c:pt>
                <c:pt idx="164">
                  <c:v>0.25023399999918183</c:v>
                </c:pt>
                <c:pt idx="165">
                  <c:v>0.25068399999872781</c:v>
                </c:pt>
                <c:pt idx="166">
                  <c:v>0.25047180000547087</c:v>
                </c:pt>
                <c:pt idx="167">
                  <c:v>0.25034340000274824</c:v>
                </c:pt>
                <c:pt idx="168">
                  <c:v>0.251209200003359</c:v>
                </c:pt>
                <c:pt idx="169">
                  <c:v>0.25147920000017621</c:v>
                </c:pt>
                <c:pt idx="170">
                  <c:v>0.25015780000103405</c:v>
                </c:pt>
                <c:pt idx="171">
                  <c:v>0.25092939999740338</c:v>
                </c:pt>
                <c:pt idx="172">
                  <c:v>0.26435660000424832</c:v>
                </c:pt>
                <c:pt idx="173">
                  <c:v>0.26147000000491971</c:v>
                </c:pt>
                <c:pt idx="174">
                  <c:v>0.26329180000175256</c:v>
                </c:pt>
                <c:pt idx="175">
                  <c:v>0.26310039999953005</c:v>
                </c:pt>
                <c:pt idx="176">
                  <c:v>0.27205140000296524</c:v>
                </c:pt>
                <c:pt idx="177">
                  <c:v>0.27344680000533117</c:v>
                </c:pt>
                <c:pt idx="178">
                  <c:v>0.2813077999962843</c:v>
                </c:pt>
                <c:pt idx="179">
                  <c:v>0.28408119999949122</c:v>
                </c:pt>
                <c:pt idx="180">
                  <c:v>0.29978960000153165</c:v>
                </c:pt>
                <c:pt idx="181">
                  <c:v>0.30949200000759447</c:v>
                </c:pt>
                <c:pt idx="182">
                  <c:v>0.30967260000034003</c:v>
                </c:pt>
                <c:pt idx="183">
                  <c:v>0.32058039999537868</c:v>
                </c:pt>
                <c:pt idx="184">
                  <c:v>0.32692099999985658</c:v>
                </c:pt>
                <c:pt idx="185">
                  <c:v>0.33970460019190796</c:v>
                </c:pt>
                <c:pt idx="186">
                  <c:v>0.33360820000234526</c:v>
                </c:pt>
                <c:pt idx="187">
                  <c:v>0.45661219979228918</c:v>
                </c:pt>
                <c:pt idx="188">
                  <c:v>0.36697820002154913</c:v>
                </c:pt>
                <c:pt idx="189">
                  <c:v>0.33417179984098766</c:v>
                </c:pt>
                <c:pt idx="190">
                  <c:v>0.43306179986393545</c:v>
                </c:pt>
                <c:pt idx="191">
                  <c:v>0.3349476000003051</c:v>
                </c:pt>
                <c:pt idx="192">
                  <c:v>0.31692360006854869</c:v>
                </c:pt>
                <c:pt idx="193">
                  <c:v>0.33569360003457405</c:v>
                </c:pt>
                <c:pt idx="194">
                  <c:v>0.33453720001853071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E4-40E4-9C07-F2C6972D880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24317</c:v>
                </c:pt>
                <c:pt idx="141">
                  <c:v>24371</c:v>
                </c:pt>
                <c:pt idx="142">
                  <c:v>24443</c:v>
                </c:pt>
                <c:pt idx="143">
                  <c:v>24451</c:v>
                </c:pt>
                <c:pt idx="144">
                  <c:v>25012.5</c:v>
                </c:pt>
                <c:pt idx="145">
                  <c:v>25036</c:v>
                </c:pt>
                <c:pt idx="146">
                  <c:v>25045</c:v>
                </c:pt>
                <c:pt idx="147">
                  <c:v>25046.5</c:v>
                </c:pt>
                <c:pt idx="148">
                  <c:v>25087</c:v>
                </c:pt>
                <c:pt idx="149">
                  <c:v>25143.5</c:v>
                </c:pt>
                <c:pt idx="150">
                  <c:v>25550.5</c:v>
                </c:pt>
                <c:pt idx="151">
                  <c:v>25594.5</c:v>
                </c:pt>
                <c:pt idx="152">
                  <c:v>25605</c:v>
                </c:pt>
                <c:pt idx="153">
                  <c:v>25616</c:v>
                </c:pt>
                <c:pt idx="154">
                  <c:v>25616.5</c:v>
                </c:pt>
                <c:pt idx="155">
                  <c:v>25663</c:v>
                </c:pt>
                <c:pt idx="156">
                  <c:v>25663</c:v>
                </c:pt>
                <c:pt idx="157">
                  <c:v>25726</c:v>
                </c:pt>
                <c:pt idx="158">
                  <c:v>26146</c:v>
                </c:pt>
                <c:pt idx="159">
                  <c:v>26212.5</c:v>
                </c:pt>
                <c:pt idx="160">
                  <c:v>26241</c:v>
                </c:pt>
                <c:pt idx="161">
                  <c:v>26812</c:v>
                </c:pt>
                <c:pt idx="162">
                  <c:v>26855.5</c:v>
                </c:pt>
                <c:pt idx="163">
                  <c:v>27327</c:v>
                </c:pt>
                <c:pt idx="164">
                  <c:v>27370</c:v>
                </c:pt>
                <c:pt idx="165">
                  <c:v>27370</c:v>
                </c:pt>
                <c:pt idx="166">
                  <c:v>27381.5</c:v>
                </c:pt>
                <c:pt idx="167">
                  <c:v>27384.5</c:v>
                </c:pt>
                <c:pt idx="168">
                  <c:v>27386</c:v>
                </c:pt>
                <c:pt idx="169">
                  <c:v>27386</c:v>
                </c:pt>
                <c:pt idx="170">
                  <c:v>27386.5</c:v>
                </c:pt>
                <c:pt idx="171">
                  <c:v>27389.5</c:v>
                </c:pt>
                <c:pt idx="172">
                  <c:v>27865.5</c:v>
                </c:pt>
                <c:pt idx="173">
                  <c:v>27975</c:v>
                </c:pt>
                <c:pt idx="174">
                  <c:v>27981.5</c:v>
                </c:pt>
                <c:pt idx="175">
                  <c:v>28007</c:v>
                </c:pt>
                <c:pt idx="176">
                  <c:v>28524.5</c:v>
                </c:pt>
                <c:pt idx="177">
                  <c:v>28569</c:v>
                </c:pt>
                <c:pt idx="178">
                  <c:v>29011.5</c:v>
                </c:pt>
                <c:pt idx="179">
                  <c:v>29171</c:v>
                </c:pt>
                <c:pt idx="180">
                  <c:v>29818</c:v>
                </c:pt>
                <c:pt idx="181">
                  <c:v>30360</c:v>
                </c:pt>
                <c:pt idx="182">
                  <c:v>30395.5</c:v>
                </c:pt>
                <c:pt idx="183">
                  <c:v>30907</c:v>
                </c:pt>
                <c:pt idx="184">
                  <c:v>30992.5</c:v>
                </c:pt>
                <c:pt idx="185">
                  <c:v>31455.5</c:v>
                </c:pt>
                <c:pt idx="186">
                  <c:v>31518.5</c:v>
                </c:pt>
                <c:pt idx="187">
                  <c:v>31563.5</c:v>
                </c:pt>
                <c:pt idx="188">
                  <c:v>31568.5</c:v>
                </c:pt>
                <c:pt idx="189">
                  <c:v>31581.5</c:v>
                </c:pt>
                <c:pt idx="190">
                  <c:v>31581.5</c:v>
                </c:pt>
                <c:pt idx="191">
                  <c:v>31583</c:v>
                </c:pt>
                <c:pt idx="192">
                  <c:v>31588</c:v>
                </c:pt>
                <c:pt idx="193">
                  <c:v>31588</c:v>
                </c:pt>
                <c:pt idx="194">
                  <c:v>31651</c:v>
                </c:pt>
              </c:numCache>
            </c:numRef>
          </c:xVal>
          <c:yVal>
            <c:numRef>
              <c:f>'Active 1'!$L$21:$L$988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E4-40E4-9C07-F2C6972D880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24317</c:v>
                </c:pt>
                <c:pt idx="141">
                  <c:v>24371</c:v>
                </c:pt>
                <c:pt idx="142">
                  <c:v>24443</c:v>
                </c:pt>
                <c:pt idx="143">
                  <c:v>24451</c:v>
                </c:pt>
                <c:pt idx="144">
                  <c:v>25012.5</c:v>
                </c:pt>
                <c:pt idx="145">
                  <c:v>25036</c:v>
                </c:pt>
                <c:pt idx="146">
                  <c:v>25045</c:v>
                </c:pt>
                <c:pt idx="147">
                  <c:v>25046.5</c:v>
                </c:pt>
                <c:pt idx="148">
                  <c:v>25087</c:v>
                </c:pt>
                <c:pt idx="149">
                  <c:v>25143.5</c:v>
                </c:pt>
                <c:pt idx="150">
                  <c:v>25550.5</c:v>
                </c:pt>
                <c:pt idx="151">
                  <c:v>25594.5</c:v>
                </c:pt>
                <c:pt idx="152">
                  <c:v>25605</c:v>
                </c:pt>
                <c:pt idx="153">
                  <c:v>25616</c:v>
                </c:pt>
                <c:pt idx="154">
                  <c:v>25616.5</c:v>
                </c:pt>
                <c:pt idx="155">
                  <c:v>25663</c:v>
                </c:pt>
                <c:pt idx="156">
                  <c:v>25663</c:v>
                </c:pt>
                <c:pt idx="157">
                  <c:v>25726</c:v>
                </c:pt>
                <c:pt idx="158">
                  <c:v>26146</c:v>
                </c:pt>
                <c:pt idx="159">
                  <c:v>26212.5</c:v>
                </c:pt>
                <c:pt idx="160">
                  <c:v>26241</c:v>
                </c:pt>
                <c:pt idx="161">
                  <c:v>26812</c:v>
                </c:pt>
                <c:pt idx="162">
                  <c:v>26855.5</c:v>
                </c:pt>
                <c:pt idx="163">
                  <c:v>27327</c:v>
                </c:pt>
                <c:pt idx="164">
                  <c:v>27370</c:v>
                </c:pt>
                <c:pt idx="165">
                  <c:v>27370</c:v>
                </c:pt>
                <c:pt idx="166">
                  <c:v>27381.5</c:v>
                </c:pt>
                <c:pt idx="167">
                  <c:v>27384.5</c:v>
                </c:pt>
                <c:pt idx="168">
                  <c:v>27386</c:v>
                </c:pt>
                <c:pt idx="169">
                  <c:v>27386</c:v>
                </c:pt>
                <c:pt idx="170">
                  <c:v>27386.5</c:v>
                </c:pt>
                <c:pt idx="171">
                  <c:v>27389.5</c:v>
                </c:pt>
                <c:pt idx="172">
                  <c:v>27865.5</c:v>
                </c:pt>
                <c:pt idx="173">
                  <c:v>27975</c:v>
                </c:pt>
                <c:pt idx="174">
                  <c:v>27981.5</c:v>
                </c:pt>
                <c:pt idx="175">
                  <c:v>28007</c:v>
                </c:pt>
                <c:pt idx="176">
                  <c:v>28524.5</c:v>
                </c:pt>
                <c:pt idx="177">
                  <c:v>28569</c:v>
                </c:pt>
                <c:pt idx="178">
                  <c:v>29011.5</c:v>
                </c:pt>
                <c:pt idx="179">
                  <c:v>29171</c:v>
                </c:pt>
                <c:pt idx="180">
                  <c:v>29818</c:v>
                </c:pt>
                <c:pt idx="181">
                  <c:v>30360</c:v>
                </c:pt>
                <c:pt idx="182">
                  <c:v>30395.5</c:v>
                </c:pt>
                <c:pt idx="183">
                  <c:v>30907</c:v>
                </c:pt>
                <c:pt idx="184">
                  <c:v>30992.5</c:v>
                </c:pt>
                <c:pt idx="185">
                  <c:v>31455.5</c:v>
                </c:pt>
                <c:pt idx="186">
                  <c:v>31518.5</c:v>
                </c:pt>
                <c:pt idx="187">
                  <c:v>31563.5</c:v>
                </c:pt>
                <c:pt idx="188">
                  <c:v>31568.5</c:v>
                </c:pt>
                <c:pt idx="189">
                  <c:v>31581.5</c:v>
                </c:pt>
                <c:pt idx="190">
                  <c:v>31581.5</c:v>
                </c:pt>
                <c:pt idx="191">
                  <c:v>31583</c:v>
                </c:pt>
                <c:pt idx="192">
                  <c:v>31588</c:v>
                </c:pt>
                <c:pt idx="193">
                  <c:v>31588</c:v>
                </c:pt>
                <c:pt idx="194">
                  <c:v>31651</c:v>
                </c:pt>
              </c:numCache>
            </c:numRef>
          </c:xVal>
          <c:yVal>
            <c:numRef>
              <c:f>'Active 1'!$M$21:$M$988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E4-40E4-9C07-F2C6972D880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24317</c:v>
                </c:pt>
                <c:pt idx="141">
                  <c:v>24371</c:v>
                </c:pt>
                <c:pt idx="142">
                  <c:v>24443</c:v>
                </c:pt>
                <c:pt idx="143">
                  <c:v>24451</c:v>
                </c:pt>
                <c:pt idx="144">
                  <c:v>25012.5</c:v>
                </c:pt>
                <c:pt idx="145">
                  <c:v>25036</c:v>
                </c:pt>
                <c:pt idx="146">
                  <c:v>25045</c:v>
                </c:pt>
                <c:pt idx="147">
                  <c:v>25046.5</c:v>
                </c:pt>
                <c:pt idx="148">
                  <c:v>25087</c:v>
                </c:pt>
                <c:pt idx="149">
                  <c:v>25143.5</c:v>
                </c:pt>
                <c:pt idx="150">
                  <c:v>25550.5</c:v>
                </c:pt>
                <c:pt idx="151">
                  <c:v>25594.5</c:v>
                </c:pt>
                <c:pt idx="152">
                  <c:v>25605</c:v>
                </c:pt>
                <c:pt idx="153">
                  <c:v>25616</c:v>
                </c:pt>
                <c:pt idx="154">
                  <c:v>25616.5</c:v>
                </c:pt>
                <c:pt idx="155">
                  <c:v>25663</c:v>
                </c:pt>
                <c:pt idx="156">
                  <c:v>25663</c:v>
                </c:pt>
                <c:pt idx="157">
                  <c:v>25726</c:v>
                </c:pt>
                <c:pt idx="158">
                  <c:v>26146</c:v>
                </c:pt>
                <c:pt idx="159">
                  <c:v>26212.5</c:v>
                </c:pt>
                <c:pt idx="160">
                  <c:v>26241</c:v>
                </c:pt>
                <c:pt idx="161">
                  <c:v>26812</c:v>
                </c:pt>
                <c:pt idx="162">
                  <c:v>26855.5</c:v>
                </c:pt>
                <c:pt idx="163">
                  <c:v>27327</c:v>
                </c:pt>
                <c:pt idx="164">
                  <c:v>27370</c:v>
                </c:pt>
                <c:pt idx="165">
                  <c:v>27370</c:v>
                </c:pt>
                <c:pt idx="166">
                  <c:v>27381.5</c:v>
                </c:pt>
                <c:pt idx="167">
                  <c:v>27384.5</c:v>
                </c:pt>
                <c:pt idx="168">
                  <c:v>27386</c:v>
                </c:pt>
                <c:pt idx="169">
                  <c:v>27386</c:v>
                </c:pt>
                <c:pt idx="170">
                  <c:v>27386.5</c:v>
                </c:pt>
                <c:pt idx="171">
                  <c:v>27389.5</c:v>
                </c:pt>
                <c:pt idx="172">
                  <c:v>27865.5</c:v>
                </c:pt>
                <c:pt idx="173">
                  <c:v>27975</c:v>
                </c:pt>
                <c:pt idx="174">
                  <c:v>27981.5</c:v>
                </c:pt>
                <c:pt idx="175">
                  <c:v>28007</c:v>
                </c:pt>
                <c:pt idx="176">
                  <c:v>28524.5</c:v>
                </c:pt>
                <c:pt idx="177">
                  <c:v>28569</c:v>
                </c:pt>
                <c:pt idx="178">
                  <c:v>29011.5</c:v>
                </c:pt>
                <c:pt idx="179">
                  <c:v>29171</c:v>
                </c:pt>
                <c:pt idx="180">
                  <c:v>29818</c:v>
                </c:pt>
                <c:pt idx="181">
                  <c:v>30360</c:v>
                </c:pt>
                <c:pt idx="182">
                  <c:v>30395.5</c:v>
                </c:pt>
                <c:pt idx="183">
                  <c:v>30907</c:v>
                </c:pt>
                <c:pt idx="184">
                  <c:v>30992.5</c:v>
                </c:pt>
                <c:pt idx="185">
                  <c:v>31455.5</c:v>
                </c:pt>
                <c:pt idx="186">
                  <c:v>31518.5</c:v>
                </c:pt>
                <c:pt idx="187">
                  <c:v>31563.5</c:v>
                </c:pt>
                <c:pt idx="188">
                  <c:v>31568.5</c:v>
                </c:pt>
                <c:pt idx="189">
                  <c:v>31581.5</c:v>
                </c:pt>
                <c:pt idx="190">
                  <c:v>31581.5</c:v>
                </c:pt>
                <c:pt idx="191">
                  <c:v>31583</c:v>
                </c:pt>
                <c:pt idx="192">
                  <c:v>31588</c:v>
                </c:pt>
                <c:pt idx="193">
                  <c:v>31588</c:v>
                </c:pt>
                <c:pt idx="194">
                  <c:v>31651</c:v>
                </c:pt>
              </c:numCache>
            </c:numRef>
          </c:xVal>
          <c:yVal>
            <c:numRef>
              <c:f>'Active 1'!$N$21:$N$988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E4-40E4-9C07-F2C6972D880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24317</c:v>
                </c:pt>
                <c:pt idx="141">
                  <c:v>24371</c:v>
                </c:pt>
                <c:pt idx="142">
                  <c:v>24443</c:v>
                </c:pt>
                <c:pt idx="143">
                  <c:v>24451</c:v>
                </c:pt>
                <c:pt idx="144">
                  <c:v>25012.5</c:v>
                </c:pt>
                <c:pt idx="145">
                  <c:v>25036</c:v>
                </c:pt>
                <c:pt idx="146">
                  <c:v>25045</c:v>
                </c:pt>
                <c:pt idx="147">
                  <c:v>25046.5</c:v>
                </c:pt>
                <c:pt idx="148">
                  <c:v>25087</c:v>
                </c:pt>
                <c:pt idx="149">
                  <c:v>25143.5</c:v>
                </c:pt>
                <c:pt idx="150">
                  <c:v>25550.5</c:v>
                </c:pt>
                <c:pt idx="151">
                  <c:v>25594.5</c:v>
                </c:pt>
                <c:pt idx="152">
                  <c:v>25605</c:v>
                </c:pt>
                <c:pt idx="153">
                  <c:v>25616</c:v>
                </c:pt>
                <c:pt idx="154">
                  <c:v>25616.5</c:v>
                </c:pt>
                <c:pt idx="155">
                  <c:v>25663</c:v>
                </c:pt>
                <c:pt idx="156">
                  <c:v>25663</c:v>
                </c:pt>
                <c:pt idx="157">
                  <c:v>25726</c:v>
                </c:pt>
                <c:pt idx="158">
                  <c:v>26146</c:v>
                </c:pt>
                <c:pt idx="159">
                  <c:v>26212.5</c:v>
                </c:pt>
                <c:pt idx="160">
                  <c:v>26241</c:v>
                </c:pt>
                <c:pt idx="161">
                  <c:v>26812</c:v>
                </c:pt>
                <c:pt idx="162">
                  <c:v>26855.5</c:v>
                </c:pt>
                <c:pt idx="163">
                  <c:v>27327</c:v>
                </c:pt>
                <c:pt idx="164">
                  <c:v>27370</c:v>
                </c:pt>
                <c:pt idx="165">
                  <c:v>27370</c:v>
                </c:pt>
                <c:pt idx="166">
                  <c:v>27381.5</c:v>
                </c:pt>
                <c:pt idx="167">
                  <c:v>27384.5</c:v>
                </c:pt>
                <c:pt idx="168">
                  <c:v>27386</c:v>
                </c:pt>
                <c:pt idx="169">
                  <c:v>27386</c:v>
                </c:pt>
                <c:pt idx="170">
                  <c:v>27386.5</c:v>
                </c:pt>
                <c:pt idx="171">
                  <c:v>27389.5</c:v>
                </c:pt>
                <c:pt idx="172">
                  <c:v>27865.5</c:v>
                </c:pt>
                <c:pt idx="173">
                  <c:v>27975</c:v>
                </c:pt>
                <c:pt idx="174">
                  <c:v>27981.5</c:v>
                </c:pt>
                <c:pt idx="175">
                  <c:v>28007</c:v>
                </c:pt>
                <c:pt idx="176">
                  <c:v>28524.5</c:v>
                </c:pt>
                <c:pt idx="177">
                  <c:v>28569</c:v>
                </c:pt>
                <c:pt idx="178">
                  <c:v>29011.5</c:v>
                </c:pt>
                <c:pt idx="179">
                  <c:v>29171</c:v>
                </c:pt>
                <c:pt idx="180">
                  <c:v>29818</c:v>
                </c:pt>
                <c:pt idx="181">
                  <c:v>30360</c:v>
                </c:pt>
                <c:pt idx="182">
                  <c:v>30395.5</c:v>
                </c:pt>
                <c:pt idx="183">
                  <c:v>30907</c:v>
                </c:pt>
                <c:pt idx="184">
                  <c:v>30992.5</c:v>
                </c:pt>
                <c:pt idx="185">
                  <c:v>31455.5</c:v>
                </c:pt>
                <c:pt idx="186">
                  <c:v>31518.5</c:v>
                </c:pt>
                <c:pt idx="187">
                  <c:v>31563.5</c:v>
                </c:pt>
                <c:pt idx="188">
                  <c:v>31568.5</c:v>
                </c:pt>
                <c:pt idx="189">
                  <c:v>31581.5</c:v>
                </c:pt>
                <c:pt idx="190">
                  <c:v>31581.5</c:v>
                </c:pt>
                <c:pt idx="191">
                  <c:v>31583</c:v>
                </c:pt>
                <c:pt idx="192">
                  <c:v>31588</c:v>
                </c:pt>
                <c:pt idx="193">
                  <c:v>31588</c:v>
                </c:pt>
                <c:pt idx="194">
                  <c:v>31651</c:v>
                </c:pt>
              </c:numCache>
            </c:numRef>
          </c:xVal>
          <c:yVal>
            <c:numRef>
              <c:f>'Active 1'!$O$21:$O$988</c:f>
              <c:numCache>
                <c:formatCode>General</c:formatCode>
                <c:ptCount val="968"/>
                <c:pt idx="1">
                  <c:v>-0.74819561110517085</c:v>
                </c:pt>
                <c:pt idx="2">
                  <c:v>-0.665779266313825</c:v>
                </c:pt>
                <c:pt idx="3">
                  <c:v>-0.66498826411206235</c:v>
                </c:pt>
                <c:pt idx="4">
                  <c:v>-0.66467389144213107</c:v>
                </c:pt>
                <c:pt idx="5">
                  <c:v>-0.66292963017670581</c:v>
                </c:pt>
                <c:pt idx="6">
                  <c:v>-0.66275723226093697</c:v>
                </c:pt>
                <c:pt idx="7">
                  <c:v>-0.66220961535202427</c:v>
                </c:pt>
                <c:pt idx="8">
                  <c:v>-0.66197637111304308</c:v>
                </c:pt>
                <c:pt idx="9">
                  <c:v>-0.66121579207288672</c:v>
                </c:pt>
                <c:pt idx="11">
                  <c:v>-0.65079078869580975</c:v>
                </c:pt>
                <c:pt idx="12">
                  <c:v>-0.62874413758514336</c:v>
                </c:pt>
                <c:pt idx="13">
                  <c:v>-0.62847032913068701</c:v>
                </c:pt>
                <c:pt idx="15">
                  <c:v>-0.61534780542452228</c:v>
                </c:pt>
                <c:pt idx="19">
                  <c:v>-0.5048001772012588</c:v>
                </c:pt>
                <c:pt idx="22">
                  <c:v>-0.48394002939323633</c:v>
                </c:pt>
                <c:pt idx="94">
                  <c:v>-1.1032264331733321E-2</c:v>
                </c:pt>
                <c:pt idx="95">
                  <c:v>-3.7002823846257749E-3</c:v>
                </c:pt>
                <c:pt idx="96">
                  <c:v>-3.7002823846257749E-3</c:v>
                </c:pt>
                <c:pt idx="97">
                  <c:v>1.8488343480203229E-2</c:v>
                </c:pt>
                <c:pt idx="98">
                  <c:v>1.9238781466490829E-2</c:v>
                </c:pt>
                <c:pt idx="103">
                  <c:v>5.4915008976759716E-2</c:v>
                </c:pt>
                <c:pt idx="104">
                  <c:v>5.4915008976759716E-2</c:v>
                </c:pt>
                <c:pt idx="105">
                  <c:v>5.4945432138365946E-2</c:v>
                </c:pt>
                <c:pt idx="106">
                  <c:v>5.4945432138365946E-2</c:v>
                </c:pt>
                <c:pt idx="107">
                  <c:v>5.5006278461578462E-2</c:v>
                </c:pt>
                <c:pt idx="108">
                  <c:v>5.5006278461578462E-2</c:v>
                </c:pt>
                <c:pt idx="109">
                  <c:v>5.5006278461578462E-2</c:v>
                </c:pt>
                <c:pt idx="110">
                  <c:v>5.5959537525241132E-2</c:v>
                </c:pt>
                <c:pt idx="111">
                  <c:v>6.6141155609467928E-2</c:v>
                </c:pt>
                <c:pt idx="112">
                  <c:v>7.9618616201039105E-2</c:v>
                </c:pt>
                <c:pt idx="113">
                  <c:v>8.0034399409657897E-2</c:v>
                </c:pt>
                <c:pt idx="114">
                  <c:v>0.11449370045567658</c:v>
                </c:pt>
                <c:pt idx="115">
                  <c:v>0.11508188158006416</c:v>
                </c:pt>
                <c:pt idx="116">
                  <c:v>0.11511230474167045</c:v>
                </c:pt>
                <c:pt idx="117">
                  <c:v>0.1159134479973018</c:v>
                </c:pt>
                <c:pt idx="118">
                  <c:v>0.12900554854186042</c:v>
                </c:pt>
                <c:pt idx="119">
                  <c:v>0.12960387072011675</c:v>
                </c:pt>
                <c:pt idx="120">
                  <c:v>0.13694599372109306</c:v>
                </c:pt>
                <c:pt idx="121">
                  <c:v>0.13914660241061222</c:v>
                </c:pt>
                <c:pt idx="122">
                  <c:v>0.14009986147427489</c:v>
                </c:pt>
                <c:pt idx="123">
                  <c:v>0.14997724794243911</c:v>
                </c:pt>
                <c:pt idx="124">
                  <c:v>0.15014964585820789</c:v>
                </c:pt>
                <c:pt idx="125">
                  <c:v>0.15028147955850168</c:v>
                </c:pt>
                <c:pt idx="126">
                  <c:v>0.15035246693558296</c:v>
                </c:pt>
                <c:pt idx="127">
                  <c:v>0.15041331325879548</c:v>
                </c:pt>
                <c:pt idx="128">
                  <c:v>0.15075810909033305</c:v>
                </c:pt>
                <c:pt idx="129">
                  <c:v>0.15083923752128303</c:v>
                </c:pt>
                <c:pt idx="130">
                  <c:v>0.15129558494537687</c:v>
                </c:pt>
                <c:pt idx="131">
                  <c:v>0.15181277869268323</c:v>
                </c:pt>
                <c:pt idx="132">
                  <c:v>0.15181277869268323</c:v>
                </c:pt>
                <c:pt idx="133">
                  <c:v>0.15247194719415208</c:v>
                </c:pt>
                <c:pt idx="134">
                  <c:v>0.15250237035575831</c:v>
                </c:pt>
                <c:pt idx="135">
                  <c:v>0.16286652740962265</c:v>
                </c:pt>
                <c:pt idx="136">
                  <c:v>0.17377830137239964</c:v>
                </c:pt>
                <c:pt idx="137">
                  <c:v>0.17626285957024379</c:v>
                </c:pt>
                <c:pt idx="138">
                  <c:v>0.17655695013243761</c:v>
                </c:pt>
                <c:pt idx="139">
                  <c:v>0.17783472291990032</c:v>
                </c:pt>
                <c:pt idx="140">
                  <c:v>0.19667680100804119</c:v>
                </c:pt>
                <c:pt idx="141">
                  <c:v>0.19777203482586642</c:v>
                </c:pt>
                <c:pt idx="142">
                  <c:v>0.19923234658296668</c:v>
                </c:pt>
                <c:pt idx="143">
                  <c:v>0.1993946034448667</c:v>
                </c:pt>
                <c:pt idx="144">
                  <c:v>0.21078300693947494</c:v>
                </c:pt>
                <c:pt idx="145">
                  <c:v>0.2112596364713063</c:v>
                </c:pt>
                <c:pt idx="146">
                  <c:v>0.21144217544094379</c:v>
                </c:pt>
                <c:pt idx="147">
                  <c:v>0.21147259860255008</c:v>
                </c:pt>
                <c:pt idx="148">
                  <c:v>0.21229402396591901</c:v>
                </c:pt>
                <c:pt idx="149">
                  <c:v>0.21343996305308799</c:v>
                </c:pt>
                <c:pt idx="150">
                  <c:v>0.22169478090225192</c:v>
                </c:pt>
                <c:pt idx="151">
                  <c:v>0.22258719364270207</c:v>
                </c:pt>
                <c:pt idx="152">
                  <c:v>0.22280015577394585</c:v>
                </c:pt>
                <c:pt idx="153">
                  <c:v>0.22302325895905839</c:v>
                </c:pt>
                <c:pt idx="154">
                  <c:v>0.22303340001292715</c:v>
                </c:pt>
                <c:pt idx="155">
                  <c:v>0.22397651802272112</c:v>
                </c:pt>
                <c:pt idx="156">
                  <c:v>0.22397651802272112</c:v>
                </c:pt>
                <c:pt idx="157">
                  <c:v>0.22525429081018378</c:v>
                </c:pt>
                <c:pt idx="158">
                  <c:v>0.23377277605993529</c:v>
                </c:pt>
                <c:pt idx="159">
                  <c:v>0.23512153622447929</c:v>
                </c:pt>
                <c:pt idx="160">
                  <c:v>0.23569957629499816</c:v>
                </c:pt>
                <c:pt idx="161">
                  <c:v>0.24728065981311276</c:v>
                </c:pt>
                <c:pt idx="162">
                  <c:v>0.24816293149969415</c:v>
                </c:pt>
                <c:pt idx="163">
                  <c:v>0.25772594529792703</c:v>
                </c:pt>
                <c:pt idx="164">
                  <c:v>0.25859807593063977</c:v>
                </c:pt>
                <c:pt idx="165">
                  <c:v>0.25859807593063977</c:v>
                </c:pt>
                <c:pt idx="166">
                  <c:v>0.25883132016962107</c:v>
                </c:pt>
                <c:pt idx="167">
                  <c:v>0.25889216649283353</c:v>
                </c:pt>
                <c:pt idx="168">
                  <c:v>0.25892258965443982</c:v>
                </c:pt>
                <c:pt idx="169">
                  <c:v>0.25892258965443982</c:v>
                </c:pt>
                <c:pt idx="170">
                  <c:v>0.25893273070830858</c:v>
                </c:pt>
                <c:pt idx="171">
                  <c:v>0.25899357703152104</c:v>
                </c:pt>
                <c:pt idx="172">
                  <c:v>0.26864786031457277</c:v>
                </c:pt>
                <c:pt idx="173">
                  <c:v>0.2708687511118294</c:v>
                </c:pt>
                <c:pt idx="174">
                  <c:v>0.27100058481212319</c:v>
                </c:pt>
                <c:pt idx="175">
                  <c:v>0.27151777855942949</c:v>
                </c:pt>
                <c:pt idx="176">
                  <c:v>0.28201376931358768</c:v>
                </c:pt>
                <c:pt idx="177">
                  <c:v>0.2829163231079066</c:v>
                </c:pt>
                <c:pt idx="178">
                  <c:v>0.29189115578175195</c:v>
                </c:pt>
                <c:pt idx="179">
                  <c:v>0.29512615196588377</c:v>
                </c:pt>
                <c:pt idx="180">
                  <c:v>0.30824867567204861</c:v>
                </c:pt>
                <c:pt idx="181">
                  <c:v>0.31924157806577558</c:v>
                </c:pt>
                <c:pt idx="182">
                  <c:v>0.31996159289045689</c:v>
                </c:pt>
                <c:pt idx="183">
                  <c:v>0.33033589099819005</c:v>
                </c:pt>
                <c:pt idx="184">
                  <c:v>0.33207001120974655</c:v>
                </c:pt>
                <c:pt idx="185">
                  <c:v>0.3414606270922107</c:v>
                </c:pt>
                <c:pt idx="186">
                  <c:v>0.34273839987967347</c:v>
                </c:pt>
                <c:pt idx="187">
                  <c:v>0.34365109472786115</c:v>
                </c:pt>
                <c:pt idx="188">
                  <c:v>0.34375250526654866</c:v>
                </c:pt>
                <c:pt idx="189">
                  <c:v>0.34401617266713624</c:v>
                </c:pt>
                <c:pt idx="190">
                  <c:v>0.34401617266713624</c:v>
                </c:pt>
                <c:pt idx="191">
                  <c:v>0.34404659582874242</c:v>
                </c:pt>
                <c:pt idx="192">
                  <c:v>0.34414800636743004</c:v>
                </c:pt>
                <c:pt idx="193">
                  <c:v>0.34414800636743004</c:v>
                </c:pt>
                <c:pt idx="194">
                  <c:v>0.3454257791548927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E4-40E4-9C07-F2C6972D8806}"/>
            </c:ext>
          </c:extLst>
        </c:ser>
        <c:ser>
          <c:idx val="8"/>
          <c:order val="8"/>
          <c:tx>
            <c:strRef>
              <c:f>'Active 1'!$Z$1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1'!$Y$2:$Y$20</c:f>
              <c:numCache>
                <c:formatCode>General</c:formatCode>
                <c:ptCount val="19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  <c:pt idx="15">
                  <c:v>18000</c:v>
                </c:pt>
                <c:pt idx="16">
                  <c:v>21000</c:v>
                </c:pt>
                <c:pt idx="17">
                  <c:v>24000</c:v>
                </c:pt>
                <c:pt idx="18">
                  <c:v>27000</c:v>
                </c:pt>
              </c:numCache>
            </c:numRef>
          </c:xVal>
          <c:yVal>
            <c:numRef>
              <c:f>'Active 1'!$Z$2:$Z$20</c:f>
              <c:numCache>
                <c:formatCode>General</c:formatCode>
                <c:ptCount val="19"/>
                <c:pt idx="0">
                  <c:v>0.22783640286732554</c:v>
                </c:pt>
                <c:pt idx="1">
                  <c:v>0.1793296418223011</c:v>
                </c:pt>
                <c:pt idx="2">
                  <c:v>0.13661360647093249</c:v>
                </c:pt>
                <c:pt idx="3">
                  <c:v>9.9688296813219682E-2</c:v>
                </c:pt>
                <c:pt idx="4">
                  <c:v>6.8553712849162729E-2</c:v>
                </c:pt>
                <c:pt idx="5">
                  <c:v>4.3209854578761572E-2</c:v>
                </c:pt>
                <c:pt idx="6">
                  <c:v>2.3656722002016257E-2</c:v>
                </c:pt>
                <c:pt idx="7">
                  <c:v>9.8943151189267685E-3</c:v>
                </c:pt>
                <c:pt idx="8">
                  <c:v>1.9226339294931031E-3</c:v>
                </c:pt>
                <c:pt idx="9">
                  <c:v>-2.5832156628473638E-4</c:v>
                </c:pt>
                <c:pt idx="10">
                  <c:v>3.3514486315932498E-3</c:v>
                </c:pt>
                <c:pt idx="11">
                  <c:v>1.275194452312706E-2</c:v>
                </c:pt>
                <c:pt idx="12">
                  <c:v>2.7943166108316698E-2</c:v>
                </c:pt>
                <c:pt idx="13">
                  <c:v>4.8925113387162163E-2</c:v>
                </c:pt>
                <c:pt idx="14">
                  <c:v>7.5697786359663455E-2</c:v>
                </c:pt>
                <c:pt idx="15">
                  <c:v>0.10826118502582056</c:v>
                </c:pt>
                <c:pt idx="16">
                  <c:v>0.1466153093856335</c:v>
                </c:pt>
                <c:pt idx="17">
                  <c:v>0.19076015943910227</c:v>
                </c:pt>
                <c:pt idx="18">
                  <c:v>0.24069573518622686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E4-40E4-9C07-F2C6972D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19968"/>
        <c:axId val="1"/>
      </c:scatterChart>
      <c:valAx>
        <c:axId val="73251996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2391826588996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11497730711045E-2"/>
              <c:y val="0.37272822715342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519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18472766547146"/>
          <c:y val="0.92121498449057504"/>
          <c:w val="0.6974286156741753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-- O-C Diagram</a:t>
            </a:r>
          </a:p>
        </c:rich>
      </c:tx>
      <c:layout>
        <c:manualLayout>
          <c:xMode val="edge"/>
          <c:yMode val="edge"/>
          <c:x val="0.39907216934310125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285420944558527E-2"/>
          <c:y val="0.11337893587668268"/>
          <c:w val="0.90603299582241736"/>
          <c:h val="0.7755119213965096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Q_fit!$D$21:$D$119</c:f>
              <c:numCache>
                <c:formatCode>General</c:formatCode>
                <c:ptCount val="99"/>
                <c:pt idx="0">
                  <c:v>-2.4068499999999999</c:v>
                </c:pt>
                <c:pt idx="1">
                  <c:v>-2.22695</c:v>
                </c:pt>
                <c:pt idx="2">
                  <c:v>-1.8206</c:v>
                </c:pt>
                <c:pt idx="3">
                  <c:v>-1.8167</c:v>
                </c:pt>
                <c:pt idx="4">
                  <c:v>-1.81515</c:v>
                </c:pt>
                <c:pt idx="5">
                  <c:v>-1.8065500000000001</c:v>
                </c:pt>
                <c:pt idx="6">
                  <c:v>-1.8057000000000001</c:v>
                </c:pt>
                <c:pt idx="7">
                  <c:v>-1.8029999999999999</c:v>
                </c:pt>
                <c:pt idx="8">
                  <c:v>-1.80185</c:v>
                </c:pt>
                <c:pt idx="9">
                  <c:v>-1.7981</c:v>
                </c:pt>
                <c:pt idx="10">
                  <c:v>-1.7557499999999999</c:v>
                </c:pt>
                <c:pt idx="11">
                  <c:v>-1.7466999999999999</c:v>
                </c:pt>
                <c:pt idx="12">
                  <c:v>-1.6379999999999999</c:v>
                </c:pt>
                <c:pt idx="13">
                  <c:v>-1.6366499999999999</c:v>
                </c:pt>
                <c:pt idx="14">
                  <c:v>-1.5720000000000001</c:v>
                </c:pt>
                <c:pt idx="15">
                  <c:v>-1.57195</c:v>
                </c:pt>
                <c:pt idx="16">
                  <c:v>-1.0993999999999999</c:v>
                </c:pt>
                <c:pt idx="17">
                  <c:v>-1.04765</c:v>
                </c:pt>
                <c:pt idx="18">
                  <c:v>-1.0268999999999999</c:v>
                </c:pt>
                <c:pt idx="19">
                  <c:v>-1.0268999999999999</c:v>
                </c:pt>
                <c:pt idx="20">
                  <c:v>-0.97594999999999998</c:v>
                </c:pt>
                <c:pt idx="21">
                  <c:v>-0.93179999999999996</c:v>
                </c:pt>
                <c:pt idx="22">
                  <c:v>-0.92405000000000004</c:v>
                </c:pt>
                <c:pt idx="23">
                  <c:v>-0.86109999999999998</c:v>
                </c:pt>
                <c:pt idx="24">
                  <c:v>-0.85980000000000001</c:v>
                </c:pt>
                <c:pt idx="25">
                  <c:v>-0.85980000000000001</c:v>
                </c:pt>
                <c:pt idx="26">
                  <c:v>-0.79864999999999997</c:v>
                </c:pt>
                <c:pt idx="27">
                  <c:v>-0.63534999999999997</c:v>
                </c:pt>
                <c:pt idx="28">
                  <c:v>-0.56825000000000003</c:v>
                </c:pt>
                <c:pt idx="29">
                  <c:v>-0.52969999999999995</c:v>
                </c:pt>
                <c:pt idx="30">
                  <c:v>-0.45950000000000002</c:v>
                </c:pt>
                <c:pt idx="31">
                  <c:v>-0.38865</c:v>
                </c:pt>
                <c:pt idx="32">
                  <c:v>-0.33040000000000003</c:v>
                </c:pt>
                <c:pt idx="33">
                  <c:v>-0.32684999999999997</c:v>
                </c:pt>
                <c:pt idx="34">
                  <c:v>-0.15285000000000001</c:v>
                </c:pt>
                <c:pt idx="35">
                  <c:v>0</c:v>
                </c:pt>
                <c:pt idx="36">
                  <c:v>0.13414999999999999</c:v>
                </c:pt>
                <c:pt idx="37">
                  <c:v>0.14130000000000001</c:v>
                </c:pt>
                <c:pt idx="38">
                  <c:v>0.20369999999999999</c:v>
                </c:pt>
                <c:pt idx="39">
                  <c:v>0.31830000000000003</c:v>
                </c:pt>
                <c:pt idx="40">
                  <c:v>0.55369999999999997</c:v>
                </c:pt>
                <c:pt idx="41">
                  <c:v>0.55530000000000002</c:v>
                </c:pt>
                <c:pt idx="42">
                  <c:v>0.66839999999999999</c:v>
                </c:pt>
                <c:pt idx="43">
                  <c:v>0.72875000000000001</c:v>
                </c:pt>
                <c:pt idx="44">
                  <c:v>0.78280000000000005</c:v>
                </c:pt>
                <c:pt idx="45">
                  <c:v>0.84475</c:v>
                </c:pt>
                <c:pt idx="46">
                  <c:v>0.84494999999999998</c:v>
                </c:pt>
                <c:pt idx="47">
                  <c:v>0.85124999999999995</c:v>
                </c:pt>
                <c:pt idx="48">
                  <c:v>0.85414999999999996</c:v>
                </c:pt>
                <c:pt idx="49">
                  <c:v>0.90705000000000002</c:v>
                </c:pt>
                <c:pt idx="50">
                  <c:v>0.90705000000000002</c:v>
                </c:pt>
                <c:pt idx="51">
                  <c:v>0.95689999999999997</c:v>
                </c:pt>
                <c:pt idx="52">
                  <c:v>0.96384999999999998</c:v>
                </c:pt>
                <c:pt idx="53">
                  <c:v>0.96579999999999999</c:v>
                </c:pt>
                <c:pt idx="54">
                  <c:v>0.96660000000000001</c:v>
                </c:pt>
                <c:pt idx="55">
                  <c:v>1.02275</c:v>
                </c:pt>
                <c:pt idx="56">
                  <c:v>1.1510499999999999</c:v>
                </c:pt>
                <c:pt idx="57">
                  <c:v>1.2038</c:v>
                </c:pt>
                <c:pt idx="58">
                  <c:v>1.2038</c:v>
                </c:pt>
                <c:pt idx="59">
                  <c:v>1.2078500000000001</c:v>
                </c:pt>
                <c:pt idx="60">
                  <c:v>1.208</c:v>
                </c:pt>
                <c:pt idx="61">
                  <c:v>1.208</c:v>
                </c:pt>
                <c:pt idx="62">
                  <c:v>1.20865</c:v>
                </c:pt>
                <c:pt idx="63">
                  <c:v>1.31745</c:v>
                </c:pt>
                <c:pt idx="64">
                  <c:v>1.31745</c:v>
                </c:pt>
                <c:pt idx="65">
                  <c:v>1.3848499999999999</c:v>
                </c:pt>
                <c:pt idx="66">
                  <c:v>1.3848499999999999</c:v>
                </c:pt>
                <c:pt idx="67">
                  <c:v>1.3848499999999999</c:v>
                </c:pt>
                <c:pt idx="68">
                  <c:v>1.4076</c:v>
                </c:pt>
                <c:pt idx="69">
                  <c:v>1.4437500000000001</c:v>
                </c:pt>
                <c:pt idx="70">
                  <c:v>1.4437500000000001</c:v>
                </c:pt>
                <c:pt idx="71">
                  <c:v>1.55315</c:v>
                </c:pt>
                <c:pt idx="72">
                  <c:v>1.5568500000000001</c:v>
                </c:pt>
                <c:pt idx="73">
                  <c:v>1.6073500000000001</c:v>
                </c:pt>
                <c:pt idx="74">
                  <c:v>1.6144499999999999</c:v>
                </c:pt>
                <c:pt idx="75">
                  <c:v>1.7323999999999999</c:v>
                </c:pt>
                <c:pt idx="76">
                  <c:v>1.7323999999999999</c:v>
                </c:pt>
                <c:pt idx="77">
                  <c:v>1.73275</c:v>
                </c:pt>
                <c:pt idx="78">
                  <c:v>1.73275</c:v>
                </c:pt>
                <c:pt idx="79">
                  <c:v>1.7329000000000001</c:v>
                </c:pt>
                <c:pt idx="80">
                  <c:v>1.7329000000000001</c:v>
                </c:pt>
                <c:pt idx="81">
                  <c:v>1.7332000000000001</c:v>
                </c:pt>
                <c:pt idx="82">
                  <c:v>1.7332000000000001</c:v>
                </c:pt>
                <c:pt idx="83">
                  <c:v>1.7332000000000001</c:v>
                </c:pt>
                <c:pt idx="84">
                  <c:v>1.7379</c:v>
                </c:pt>
                <c:pt idx="85">
                  <c:v>1.7881</c:v>
                </c:pt>
                <c:pt idx="86">
                  <c:v>1.8545499999999999</c:v>
                </c:pt>
                <c:pt idx="87">
                  <c:v>1.8566</c:v>
                </c:pt>
                <c:pt idx="88">
                  <c:v>2.0265</c:v>
                </c:pt>
                <c:pt idx="89">
                  <c:v>2.0293999999999999</c:v>
                </c:pt>
                <c:pt idx="90">
                  <c:v>2.02955</c:v>
                </c:pt>
                <c:pt idx="91">
                  <c:v>2.0335000000000001</c:v>
                </c:pt>
                <c:pt idx="92">
                  <c:v>2.0980500000000002</c:v>
                </c:pt>
                <c:pt idx="93">
                  <c:v>2.101</c:v>
                </c:pt>
                <c:pt idx="94">
                  <c:v>2.1372</c:v>
                </c:pt>
                <c:pt idx="95">
                  <c:v>2.14805</c:v>
                </c:pt>
                <c:pt idx="96">
                  <c:v>2.2014499999999999</c:v>
                </c:pt>
                <c:pt idx="97">
                  <c:v>2.2023000000000001</c:v>
                </c:pt>
                <c:pt idx="98">
                  <c:v>2.20295</c:v>
                </c:pt>
              </c:numCache>
            </c:numRef>
          </c:xVal>
          <c:yVal>
            <c:numRef>
              <c:f>Q_fit!$E$21:$E$119</c:f>
              <c:numCache>
                <c:formatCode>General</c:formatCode>
                <c:ptCount val="99"/>
                <c:pt idx="0">
                  <c:v>0.16313179999997374</c:v>
                </c:pt>
                <c:pt idx="1">
                  <c:v>0.1651345999998739</c:v>
                </c:pt>
                <c:pt idx="2">
                  <c:v>8.6216799998510396E-2</c:v>
                </c:pt>
                <c:pt idx="3">
                  <c:v>8.7547600000107195E-2</c:v>
                </c:pt>
                <c:pt idx="4">
                  <c:v>7.7884199999971315E-2</c:v>
                </c:pt>
                <c:pt idx="5">
                  <c:v>9.620340000037686E-2</c:v>
                </c:pt>
                <c:pt idx="6">
                  <c:v>6.1839600002713269E-2</c:v>
                </c:pt>
                <c:pt idx="7">
                  <c:v>9.468399999968824E-2</c:v>
                </c:pt>
                <c:pt idx="8">
                  <c:v>9.0191799998137867E-2</c:v>
                </c:pt>
                <c:pt idx="9">
                  <c:v>9.1586800004733959E-2</c:v>
                </c:pt>
                <c:pt idx="10">
                  <c:v>8.9460999999573687E-2</c:v>
                </c:pt>
                <c:pt idx="11">
                  <c:v>0.10358760000235634</c:v>
                </c:pt>
                <c:pt idx="12">
                  <c:v>5.8064000000740634E-2</c:v>
                </c:pt>
                <c:pt idx="13">
                  <c:v>8.748619999823859E-2</c:v>
                </c:pt>
                <c:pt idx="14">
                  <c:v>6.2815999997837935E-2</c:v>
                </c:pt>
                <c:pt idx="15">
                  <c:v>6.2794600002234802E-2</c:v>
                </c:pt>
                <c:pt idx="16">
                  <c:v>2.9543199998443015E-2</c:v>
                </c:pt>
                <c:pt idx="17">
                  <c:v>2.7394199998525437E-2</c:v>
                </c:pt>
                <c:pt idx="18">
                  <c:v>2.5413199997274205E-2</c:v>
                </c:pt>
                <c:pt idx="19">
                  <c:v>2.5513199994747993E-2</c:v>
                </c:pt>
                <c:pt idx="20">
                  <c:v>3.2206600000790786E-2</c:v>
                </c:pt>
                <c:pt idx="21">
                  <c:v>2.7510400002938695E-2</c:v>
                </c:pt>
                <c:pt idx="22">
                  <c:v>2.1493400003237184E-2</c:v>
                </c:pt>
                <c:pt idx="23">
                  <c:v>2.305079999496229E-2</c:v>
                </c:pt>
                <c:pt idx="24">
                  <c:v>2.3994399998628069E-2</c:v>
                </c:pt>
                <c:pt idx="25">
                  <c:v>2.3994399998628069E-2</c:v>
                </c:pt>
                <c:pt idx="26">
                  <c:v>2.2522200000821613E-2</c:v>
                </c:pt>
                <c:pt idx="27">
                  <c:v>1.6929799996432848E-2</c:v>
                </c:pt>
                <c:pt idx="28">
                  <c:v>2.1410999994259328E-2</c:v>
                </c:pt>
                <c:pt idx="29">
                  <c:v>3.0911600006220397E-2</c:v>
                </c:pt>
                <c:pt idx="30">
                  <c:v>2.0265999999537598E-2</c:v>
                </c:pt>
                <c:pt idx="31">
                  <c:v>5.8422000001883134E-3</c:v>
                </c:pt>
                <c:pt idx="32">
                  <c:v>8.4112000040477142E-3</c:v>
                </c:pt>
                <c:pt idx="33">
                  <c:v>5.5917999998200685E-3</c:v>
                </c:pt>
                <c:pt idx="34">
                  <c:v>-1.3801999957649969E-3</c:v>
                </c:pt>
                <c:pt idx="35">
                  <c:v>0</c:v>
                </c:pt>
                <c:pt idx="36">
                  <c:v>2.0083799994608853E-2</c:v>
                </c:pt>
                <c:pt idx="37">
                  <c:v>-8.7640000128885731E-4</c:v>
                </c:pt>
                <c:pt idx="38">
                  <c:v>4.6164000013959594E-3</c:v>
                </c:pt>
                <c:pt idx="39">
                  <c:v>2.7676000026986003E-3</c:v>
                </c:pt>
                <c:pt idx="40">
                  <c:v>9.0163999993819743E-3</c:v>
                </c:pt>
                <c:pt idx="41">
                  <c:v>3.3160000020870939E-4</c:v>
                </c:pt>
                <c:pt idx="42">
                  <c:v>1.6224800005147699E-2</c:v>
                </c:pt>
                <c:pt idx="43">
                  <c:v>2.7095000004919712E-2</c:v>
                </c:pt>
                <c:pt idx="44">
                  <c:v>2.0061600000190083E-2</c:v>
                </c:pt>
                <c:pt idx="45">
                  <c:v>1.9446999998763204E-2</c:v>
                </c:pt>
                <c:pt idx="46">
                  <c:v>1.4361400004418101E-2</c:v>
                </c:pt>
                <c:pt idx="47">
                  <c:v>9.0650000056484714E-3</c:v>
                </c:pt>
                <c:pt idx="48">
                  <c:v>1.6423799999756739E-2</c:v>
                </c:pt>
                <c:pt idx="49">
                  <c:v>2.9782600002363324E-2</c:v>
                </c:pt>
                <c:pt idx="50">
                  <c:v>3.3782600003178231E-2</c:v>
                </c:pt>
                <c:pt idx="51">
                  <c:v>5.2446800000325311E-2</c:v>
                </c:pt>
                <c:pt idx="52">
                  <c:v>1.5772200000355951E-2</c:v>
                </c:pt>
                <c:pt idx="53">
                  <c:v>2.9637599996931385E-2</c:v>
                </c:pt>
                <c:pt idx="54">
                  <c:v>2.9295200001797639E-2</c:v>
                </c:pt>
                <c:pt idx="55">
                  <c:v>3.2263000000966713E-2</c:v>
                </c:pt>
                <c:pt idx="56">
                  <c:v>3.2350600005884189E-2</c:v>
                </c:pt>
                <c:pt idx="57">
                  <c:v>4.8473599999852013E-2</c:v>
                </c:pt>
                <c:pt idx="58">
                  <c:v>4.8873599997023121E-2</c:v>
                </c:pt>
                <c:pt idx="59">
                  <c:v>3.9840199999161996E-2</c:v>
                </c:pt>
                <c:pt idx="60">
                  <c:v>4.7275999997509643E-2</c:v>
                </c:pt>
                <c:pt idx="61">
                  <c:v>4.9275999997917097E-2</c:v>
                </c:pt>
                <c:pt idx="62">
                  <c:v>4.459780000615865E-2</c:v>
                </c:pt>
                <c:pt idx="63">
                  <c:v>5.9131399997568224E-2</c:v>
                </c:pt>
                <c:pt idx="64">
                  <c:v>6.3831399995251559E-2</c:v>
                </c:pt>
                <c:pt idx="65">
                  <c:v>6.4284200001566205E-2</c:v>
                </c:pt>
                <c:pt idx="66">
                  <c:v>5.6984200004080776E-2</c:v>
                </c:pt>
                <c:pt idx="67">
                  <c:v>6.2584200000856072E-2</c:v>
                </c:pt>
                <c:pt idx="68">
                  <c:v>6.2547200002882164E-2</c:v>
                </c:pt>
                <c:pt idx="69">
                  <c:v>6.8375000002561137E-2</c:v>
                </c:pt>
                <c:pt idx="70">
                  <c:v>6.9074999999429565E-2</c:v>
                </c:pt>
                <c:pt idx="71">
                  <c:v>4.6251799998572096E-2</c:v>
                </c:pt>
                <c:pt idx="72">
                  <c:v>4.6668200004205573E-2</c:v>
                </c:pt>
                <c:pt idx="73">
                  <c:v>8.4654199999931734E-2</c:v>
                </c:pt>
                <c:pt idx="74">
                  <c:v>8.5015399999974761E-2</c:v>
                </c:pt>
                <c:pt idx="75">
                  <c:v>9.8532800002431031E-2</c:v>
                </c:pt>
                <c:pt idx="76">
                  <c:v>9.8532800002431031E-2</c:v>
                </c:pt>
                <c:pt idx="77">
                  <c:v>9.6382999996421859E-2</c:v>
                </c:pt>
                <c:pt idx="78">
                  <c:v>9.7383000000263564E-2</c:v>
                </c:pt>
                <c:pt idx="79">
                  <c:v>9.9418799996783491E-2</c:v>
                </c:pt>
                <c:pt idx="80">
                  <c:v>0.1019187999991118</c:v>
                </c:pt>
                <c:pt idx="81">
                  <c:v>9.6390399994561449E-2</c:v>
                </c:pt>
                <c:pt idx="82">
                  <c:v>9.6390399994561449E-2</c:v>
                </c:pt>
                <c:pt idx="83">
                  <c:v>9.7190399996179622E-2</c:v>
                </c:pt>
                <c:pt idx="84">
                  <c:v>0.10077879999880679</c:v>
                </c:pt>
                <c:pt idx="85">
                  <c:v>0.105693199999223</c:v>
                </c:pt>
                <c:pt idx="86">
                  <c:v>0.11255260000325507</c:v>
                </c:pt>
                <c:pt idx="87">
                  <c:v>0.1123751999984961</c:v>
                </c:pt>
                <c:pt idx="88">
                  <c:v>0.135258000002068</c:v>
                </c:pt>
                <c:pt idx="89">
                  <c:v>0.13781680000101915</c:v>
                </c:pt>
                <c:pt idx="90">
                  <c:v>0.1355526000043028</c:v>
                </c:pt>
                <c:pt idx="91">
                  <c:v>0.13566200000059325</c:v>
                </c:pt>
                <c:pt idx="92">
                  <c:v>0.14663460000156192</c:v>
                </c:pt>
                <c:pt idx="93">
                  <c:v>0.14587200000096345</c:v>
                </c:pt>
                <c:pt idx="94">
                  <c:v>0.1505784000037238</c:v>
                </c:pt>
                <c:pt idx="95">
                  <c:v>0.15183460000116611</c:v>
                </c:pt>
                <c:pt idx="96">
                  <c:v>0.15877940000063973</c:v>
                </c:pt>
                <c:pt idx="97">
                  <c:v>0.15791560000070604</c:v>
                </c:pt>
                <c:pt idx="98">
                  <c:v>0.15293740000197431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01-4449-83E9-97A1E92AF162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Q_fit!$U$2:$U$22</c:f>
              <c:numCache>
                <c:formatCode>General</c:formatCode>
                <c:ptCount val="21"/>
                <c:pt idx="0">
                  <c:v>-2.5</c:v>
                </c:pt>
                <c:pt idx="1">
                  <c:v>-2.25</c:v>
                </c:pt>
                <c:pt idx="2">
                  <c:v>-2</c:v>
                </c:pt>
                <c:pt idx="3">
                  <c:v>-1.75</c:v>
                </c:pt>
                <c:pt idx="4">
                  <c:v>-1.5</c:v>
                </c:pt>
                <c:pt idx="5">
                  <c:v>-1.25</c:v>
                </c:pt>
                <c:pt idx="6">
                  <c:v>-1</c:v>
                </c:pt>
                <c:pt idx="7">
                  <c:v>-0.75</c:v>
                </c:pt>
                <c:pt idx="8">
                  <c:v>-0.5</c:v>
                </c:pt>
                <c:pt idx="9">
                  <c:v>-0.25</c:v>
                </c:pt>
                <c:pt idx="10">
                  <c:v>0</c:v>
                </c:pt>
                <c:pt idx="11">
                  <c:v>0.25</c:v>
                </c:pt>
                <c:pt idx="12">
                  <c:v>0.5</c:v>
                </c:pt>
                <c:pt idx="13">
                  <c:v>0.75</c:v>
                </c:pt>
                <c:pt idx="14">
                  <c:v>1</c:v>
                </c:pt>
                <c:pt idx="15">
                  <c:v>1.25</c:v>
                </c:pt>
                <c:pt idx="16">
                  <c:v>1.5</c:v>
                </c:pt>
                <c:pt idx="17">
                  <c:v>1.75</c:v>
                </c:pt>
                <c:pt idx="18">
                  <c:v>2</c:v>
                </c:pt>
                <c:pt idx="19">
                  <c:v>2.25</c:v>
                </c:pt>
                <c:pt idx="20">
                  <c:v>2.5</c:v>
                </c:pt>
              </c:numCache>
            </c:numRef>
          </c:xVal>
          <c:yVal>
            <c:numRef>
              <c:f>Q_fit!$V$2:$V$22</c:f>
              <c:numCache>
                <c:formatCode>General</c:formatCode>
                <c:ptCount val="21"/>
                <c:pt idx="0">
                  <c:v>0.19571246140096382</c:v>
                </c:pt>
                <c:pt idx="1">
                  <c:v>0.15791202111465416</c:v>
                </c:pt>
                <c:pt idx="2">
                  <c:v>0.12415127269932409</c:v>
                </c:pt>
                <c:pt idx="3">
                  <c:v>9.4430216154973656E-2</c:v>
                </c:pt>
                <c:pt idx="4">
                  <c:v>6.8748851481602827E-2</c:v>
                </c:pt>
                <c:pt idx="5">
                  <c:v>4.7107178679211603E-2</c:v>
                </c:pt>
                <c:pt idx="6">
                  <c:v>2.9505197747799992E-2</c:v>
                </c:pt>
                <c:pt idx="7">
                  <c:v>1.5942908687367991E-2</c:v>
                </c:pt>
                <c:pt idx="8">
                  <c:v>6.4203114979156008E-3</c:v>
                </c:pt>
                <c:pt idx="9">
                  <c:v>9.3740617944282128E-4</c:v>
                </c:pt>
                <c:pt idx="10">
                  <c:v>-5.058072680503478E-4</c:v>
                </c:pt>
                <c:pt idx="11">
                  <c:v>2.0906711554360934E-3</c:v>
                </c:pt>
                <c:pt idx="12">
                  <c:v>8.7268414499021441E-3</c:v>
                </c:pt>
                <c:pt idx="13">
                  <c:v>1.9402703615347808E-2</c:v>
                </c:pt>
                <c:pt idx="14">
                  <c:v>3.4118257651773079E-2</c:v>
                </c:pt>
                <c:pt idx="15">
                  <c:v>5.2873503559177963E-2</c:v>
                </c:pt>
                <c:pt idx="16">
                  <c:v>7.5668441337562453E-2</c:v>
                </c:pt>
                <c:pt idx="17">
                  <c:v>0.10250307098692656</c:v>
                </c:pt>
                <c:pt idx="18">
                  <c:v>0.13337739250727026</c:v>
                </c:pt>
                <c:pt idx="19">
                  <c:v>0.16829140589859359</c:v>
                </c:pt>
                <c:pt idx="20">
                  <c:v>0.20724511116089653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01-4449-83E9-97A1E92AF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448112"/>
        <c:axId val="1"/>
      </c:scatterChart>
      <c:valAx>
        <c:axId val="829448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0417669949028994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5.8004640371229696E-3"/>
              <c:y val="0.424037233441057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4481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206496519721577"/>
          <c:y val="0.94104308390022673"/>
          <c:w val="0.44315545243619492"/>
          <c:h val="0.990929705215419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-- O-C Diagram</a:t>
            </a:r>
          </a:p>
        </c:rich>
      </c:tx>
      <c:layout>
        <c:manualLayout>
          <c:xMode val="edge"/>
          <c:yMode val="edge"/>
          <c:x val="0.3969010727056019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29916567342076E-2"/>
          <c:y val="0.11337893587668268"/>
          <c:w val="0.90345649582836707"/>
          <c:h val="0.77551192139650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(4)'!$E$20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(4)'!$D$21:$D$119</c:f>
              <c:numCache>
                <c:formatCode>General</c:formatCode>
                <c:ptCount val="99"/>
                <c:pt idx="0">
                  <c:v>-2.4068499999999999</c:v>
                </c:pt>
                <c:pt idx="1">
                  <c:v>-1.7557499999999999</c:v>
                </c:pt>
                <c:pt idx="2">
                  <c:v>-1.5720000000000001</c:v>
                </c:pt>
                <c:pt idx="3">
                  <c:v>-1.0993999999999999</c:v>
                </c:pt>
                <c:pt idx="4">
                  <c:v>-1.04765</c:v>
                </c:pt>
                <c:pt idx="5">
                  <c:v>-1.0268999999999999</c:v>
                </c:pt>
                <c:pt idx="6">
                  <c:v>-0.97594999999999998</c:v>
                </c:pt>
                <c:pt idx="7">
                  <c:v>-0.93179999999999996</c:v>
                </c:pt>
                <c:pt idx="8">
                  <c:v>-0.86109999999999998</c:v>
                </c:pt>
                <c:pt idx="9">
                  <c:v>-0.85980000000000001</c:v>
                </c:pt>
                <c:pt idx="10">
                  <c:v>-0.85980000000000001</c:v>
                </c:pt>
                <c:pt idx="11">
                  <c:v>-0.79864999999999997</c:v>
                </c:pt>
                <c:pt idx="12">
                  <c:v>-0.63534999999999997</c:v>
                </c:pt>
                <c:pt idx="13">
                  <c:v>-0.56825000000000003</c:v>
                </c:pt>
                <c:pt idx="14">
                  <c:v>-0.52969999999999995</c:v>
                </c:pt>
                <c:pt idx="15">
                  <c:v>-0.45950000000000002</c:v>
                </c:pt>
                <c:pt idx="16">
                  <c:v>-0.38865</c:v>
                </c:pt>
                <c:pt idx="17">
                  <c:v>-0.33040000000000003</c:v>
                </c:pt>
                <c:pt idx="18">
                  <c:v>-0.32684999999999997</c:v>
                </c:pt>
                <c:pt idx="19">
                  <c:v>-0.15285000000000001</c:v>
                </c:pt>
                <c:pt idx="20">
                  <c:v>0.13414999999999999</c:v>
                </c:pt>
                <c:pt idx="21">
                  <c:v>0.14130000000000001</c:v>
                </c:pt>
                <c:pt idx="22">
                  <c:v>0.20369999999999999</c:v>
                </c:pt>
                <c:pt idx="23">
                  <c:v>0.31830000000000003</c:v>
                </c:pt>
                <c:pt idx="24">
                  <c:v>0.55369999999999997</c:v>
                </c:pt>
                <c:pt idx="25">
                  <c:v>0.55530000000000002</c:v>
                </c:pt>
                <c:pt idx="26">
                  <c:v>0.66839999999999999</c:v>
                </c:pt>
                <c:pt idx="27">
                  <c:v>0.72875000000000001</c:v>
                </c:pt>
                <c:pt idx="28">
                  <c:v>0.78280000000000005</c:v>
                </c:pt>
                <c:pt idx="29">
                  <c:v>0.84475</c:v>
                </c:pt>
                <c:pt idx="30">
                  <c:v>0.84494999999999998</c:v>
                </c:pt>
                <c:pt idx="31">
                  <c:v>0.85124999999999995</c:v>
                </c:pt>
                <c:pt idx="32">
                  <c:v>0.85414999999999996</c:v>
                </c:pt>
                <c:pt idx="33">
                  <c:v>0.90705000000000002</c:v>
                </c:pt>
                <c:pt idx="34">
                  <c:v>0.90705000000000002</c:v>
                </c:pt>
                <c:pt idx="35">
                  <c:v>0.95689999999999997</c:v>
                </c:pt>
                <c:pt idx="36">
                  <c:v>0.96384999999999998</c:v>
                </c:pt>
                <c:pt idx="37">
                  <c:v>0.96579999999999999</c:v>
                </c:pt>
                <c:pt idx="38">
                  <c:v>0.96660000000000001</c:v>
                </c:pt>
                <c:pt idx="39">
                  <c:v>1.02275</c:v>
                </c:pt>
                <c:pt idx="40">
                  <c:v>1.1510499999999999</c:v>
                </c:pt>
                <c:pt idx="41">
                  <c:v>1.2038</c:v>
                </c:pt>
                <c:pt idx="42">
                  <c:v>1.2038</c:v>
                </c:pt>
                <c:pt idx="43">
                  <c:v>1.2078500000000001</c:v>
                </c:pt>
                <c:pt idx="44">
                  <c:v>1.208</c:v>
                </c:pt>
                <c:pt idx="45">
                  <c:v>1.208</c:v>
                </c:pt>
                <c:pt idx="46">
                  <c:v>1.20865</c:v>
                </c:pt>
                <c:pt idx="47">
                  <c:v>1.31745</c:v>
                </c:pt>
                <c:pt idx="48">
                  <c:v>1.31745</c:v>
                </c:pt>
                <c:pt idx="49">
                  <c:v>1.3848499999999999</c:v>
                </c:pt>
                <c:pt idx="50">
                  <c:v>1.3848499999999999</c:v>
                </c:pt>
                <c:pt idx="51">
                  <c:v>1.3848499999999999</c:v>
                </c:pt>
                <c:pt idx="52">
                  <c:v>1.6073500000000001</c:v>
                </c:pt>
                <c:pt idx="53">
                  <c:v>1.6144499999999999</c:v>
                </c:pt>
                <c:pt idx="54">
                  <c:v>1.7323999999999999</c:v>
                </c:pt>
                <c:pt idx="55">
                  <c:v>1.7323999999999999</c:v>
                </c:pt>
                <c:pt idx="56">
                  <c:v>1.73275</c:v>
                </c:pt>
                <c:pt idx="57">
                  <c:v>1.73275</c:v>
                </c:pt>
                <c:pt idx="58">
                  <c:v>1.7329000000000001</c:v>
                </c:pt>
                <c:pt idx="59">
                  <c:v>1.7329000000000001</c:v>
                </c:pt>
                <c:pt idx="60">
                  <c:v>1.7332000000000001</c:v>
                </c:pt>
                <c:pt idx="61">
                  <c:v>1.7332000000000001</c:v>
                </c:pt>
                <c:pt idx="62">
                  <c:v>1.7332000000000001</c:v>
                </c:pt>
                <c:pt idx="63">
                  <c:v>1.7379</c:v>
                </c:pt>
                <c:pt idx="64">
                  <c:v>1.7881</c:v>
                </c:pt>
                <c:pt idx="65">
                  <c:v>1.8545499999999999</c:v>
                </c:pt>
                <c:pt idx="66">
                  <c:v>2.0980500000000002</c:v>
                </c:pt>
                <c:pt idx="67">
                  <c:v>2.101</c:v>
                </c:pt>
                <c:pt idx="68">
                  <c:v>2.14805</c:v>
                </c:pt>
                <c:pt idx="69">
                  <c:v>2.2014499999999999</c:v>
                </c:pt>
                <c:pt idx="70">
                  <c:v>2.2023000000000001</c:v>
                </c:pt>
                <c:pt idx="71">
                  <c:v>2.20295</c:v>
                </c:pt>
                <c:pt idx="72">
                  <c:v>2.2033</c:v>
                </c:pt>
                <c:pt idx="73">
                  <c:v>2.2035999999999998</c:v>
                </c:pt>
                <c:pt idx="74">
                  <c:v>2.2057000000000002</c:v>
                </c:pt>
                <c:pt idx="75">
                  <c:v>2.2079499999999999</c:v>
                </c:pt>
                <c:pt idx="76">
                  <c:v>2.2105000000000001</c:v>
                </c:pt>
                <c:pt idx="77">
                  <c:v>2.2105000000000001</c:v>
                </c:pt>
                <c:pt idx="78">
                  <c:v>2.2137500000000001</c:v>
                </c:pt>
                <c:pt idx="79">
                  <c:v>2.2139000000000002</c:v>
                </c:pt>
                <c:pt idx="80">
                  <c:v>2.3310499999999998</c:v>
                </c:pt>
                <c:pt idx="81">
                  <c:v>2.3325</c:v>
                </c:pt>
                <c:pt idx="82">
                  <c:v>2.3388</c:v>
                </c:pt>
                <c:pt idx="83">
                  <c:v>2.4317000000000002</c:v>
                </c:pt>
                <c:pt idx="84">
                  <c:v>2.4371</c:v>
                </c:pt>
                <c:pt idx="85">
                  <c:v>2.4443000000000001</c:v>
                </c:pt>
                <c:pt idx="86">
                  <c:v>2.4451000000000001</c:v>
                </c:pt>
                <c:pt idx="87">
                  <c:v>2.5012500000000002</c:v>
                </c:pt>
                <c:pt idx="88">
                  <c:v>2.5036</c:v>
                </c:pt>
                <c:pt idx="89">
                  <c:v>2.5045000000000002</c:v>
                </c:pt>
                <c:pt idx="90">
                  <c:v>2.5046499999999998</c:v>
                </c:pt>
                <c:pt idx="91">
                  <c:v>2.5087000000000002</c:v>
                </c:pt>
                <c:pt idx="92">
                  <c:v>2.5143499999999999</c:v>
                </c:pt>
                <c:pt idx="93">
                  <c:v>2.55505</c:v>
                </c:pt>
                <c:pt idx="94">
                  <c:v>2.5605000000000002</c:v>
                </c:pt>
                <c:pt idx="95">
                  <c:v>2.5615999999999999</c:v>
                </c:pt>
                <c:pt idx="96">
                  <c:v>2.5663</c:v>
                </c:pt>
                <c:pt idx="97">
                  <c:v>2.6145999999999998</c:v>
                </c:pt>
                <c:pt idx="98">
                  <c:v>2.6240999999999999</c:v>
                </c:pt>
              </c:numCache>
            </c:numRef>
          </c:xVal>
          <c:yVal>
            <c:numRef>
              <c:f>'Q_fit (4)'!$E$21:$E$119</c:f>
              <c:numCache>
                <c:formatCode>General</c:formatCode>
                <c:ptCount val="99"/>
                <c:pt idx="0">
                  <c:v>0.16313179999997374</c:v>
                </c:pt>
                <c:pt idx="1">
                  <c:v>8.9460999999573687E-2</c:v>
                </c:pt>
                <c:pt idx="2">
                  <c:v>6.2815999997837935E-2</c:v>
                </c:pt>
                <c:pt idx="3">
                  <c:v>2.9543199998443015E-2</c:v>
                </c:pt>
                <c:pt idx="4">
                  <c:v>2.7394199998525437E-2</c:v>
                </c:pt>
                <c:pt idx="5">
                  <c:v>2.5413199997274205E-2</c:v>
                </c:pt>
                <c:pt idx="6">
                  <c:v>3.2206600000790786E-2</c:v>
                </c:pt>
                <c:pt idx="7">
                  <c:v>2.7510400002938695E-2</c:v>
                </c:pt>
                <c:pt idx="8">
                  <c:v>2.305079999496229E-2</c:v>
                </c:pt>
                <c:pt idx="9">
                  <c:v>2.3994399998628069E-2</c:v>
                </c:pt>
                <c:pt idx="10">
                  <c:v>2.3994399998628069E-2</c:v>
                </c:pt>
                <c:pt idx="11">
                  <c:v>2.2522200000821613E-2</c:v>
                </c:pt>
                <c:pt idx="12">
                  <c:v>1.6929799996432848E-2</c:v>
                </c:pt>
                <c:pt idx="13">
                  <c:v>2.1410999994259328E-2</c:v>
                </c:pt>
                <c:pt idx="14">
                  <c:v>3.0911600006220397E-2</c:v>
                </c:pt>
                <c:pt idx="15">
                  <c:v>2.0265999999537598E-2</c:v>
                </c:pt>
                <c:pt idx="16">
                  <c:v>5.8422000001883134E-3</c:v>
                </c:pt>
                <c:pt idx="17">
                  <c:v>8.4112000040477142E-3</c:v>
                </c:pt>
                <c:pt idx="18">
                  <c:v>5.5917999998200685E-3</c:v>
                </c:pt>
                <c:pt idx="19">
                  <c:v>-1.3801999957649969E-3</c:v>
                </c:pt>
                <c:pt idx="20">
                  <c:v>2.0083799994608853E-2</c:v>
                </c:pt>
                <c:pt idx="21">
                  <c:v>-8.7640000128885731E-4</c:v>
                </c:pt>
                <c:pt idx="22">
                  <c:v>4.6164000013959594E-3</c:v>
                </c:pt>
                <c:pt idx="23">
                  <c:v>2.7676000026986003E-3</c:v>
                </c:pt>
                <c:pt idx="24">
                  <c:v>9.0163999993819743E-3</c:v>
                </c:pt>
                <c:pt idx="25">
                  <c:v>3.3160000020870939E-4</c:v>
                </c:pt>
                <c:pt idx="26">
                  <c:v>1.6224800005147699E-2</c:v>
                </c:pt>
                <c:pt idx="27">
                  <c:v>2.7095000004919712E-2</c:v>
                </c:pt>
                <c:pt idx="28">
                  <c:v>2.0061600000190083E-2</c:v>
                </c:pt>
                <c:pt idx="29">
                  <c:v>1.9446999998763204E-2</c:v>
                </c:pt>
                <c:pt idx="30">
                  <c:v>1.4361400004418101E-2</c:v>
                </c:pt>
                <c:pt idx="31">
                  <c:v>9.0650000056484714E-3</c:v>
                </c:pt>
                <c:pt idx="32">
                  <c:v>1.6423799999756739E-2</c:v>
                </c:pt>
                <c:pt idx="33">
                  <c:v>2.9782600002363324E-2</c:v>
                </c:pt>
                <c:pt idx="34">
                  <c:v>3.3782600003178231E-2</c:v>
                </c:pt>
                <c:pt idx="35">
                  <c:v>5.2446800000325311E-2</c:v>
                </c:pt>
                <c:pt idx="36">
                  <c:v>1.5772200000355951E-2</c:v>
                </c:pt>
                <c:pt idx="37">
                  <c:v>2.9637599996931385E-2</c:v>
                </c:pt>
                <c:pt idx="38">
                  <c:v>2.9295200001797639E-2</c:v>
                </c:pt>
                <c:pt idx="39">
                  <c:v>3.2263000000966713E-2</c:v>
                </c:pt>
                <c:pt idx="40">
                  <c:v>3.2350600005884189E-2</c:v>
                </c:pt>
                <c:pt idx="41">
                  <c:v>4.8473599999852013E-2</c:v>
                </c:pt>
                <c:pt idx="42">
                  <c:v>4.8873599997023121E-2</c:v>
                </c:pt>
                <c:pt idx="43">
                  <c:v>3.9840199999161996E-2</c:v>
                </c:pt>
                <c:pt idx="44">
                  <c:v>4.7275999997509643E-2</c:v>
                </c:pt>
                <c:pt idx="45">
                  <c:v>4.9275999997917097E-2</c:v>
                </c:pt>
                <c:pt idx="46">
                  <c:v>4.459780000615865E-2</c:v>
                </c:pt>
                <c:pt idx="47">
                  <c:v>5.9131399997568224E-2</c:v>
                </c:pt>
                <c:pt idx="48">
                  <c:v>6.3831399995251559E-2</c:v>
                </c:pt>
                <c:pt idx="49">
                  <c:v>6.4284200001566205E-2</c:v>
                </c:pt>
                <c:pt idx="50">
                  <c:v>5.6984200004080776E-2</c:v>
                </c:pt>
                <c:pt idx="51">
                  <c:v>6.2584200000856072E-2</c:v>
                </c:pt>
                <c:pt idx="52">
                  <c:v>8.4654199999931734E-2</c:v>
                </c:pt>
                <c:pt idx="53">
                  <c:v>8.5015399999974761E-2</c:v>
                </c:pt>
                <c:pt idx="54">
                  <c:v>9.8532800002431031E-2</c:v>
                </c:pt>
                <c:pt idx="55">
                  <c:v>9.8532800002431031E-2</c:v>
                </c:pt>
                <c:pt idx="56">
                  <c:v>9.6382999996421859E-2</c:v>
                </c:pt>
                <c:pt idx="57">
                  <c:v>9.7383000000263564E-2</c:v>
                </c:pt>
                <c:pt idx="58">
                  <c:v>9.9418799996783491E-2</c:v>
                </c:pt>
                <c:pt idx="59">
                  <c:v>0.1019187999991118</c:v>
                </c:pt>
                <c:pt idx="60">
                  <c:v>9.6390399994561449E-2</c:v>
                </c:pt>
                <c:pt idx="61">
                  <c:v>9.6390399994561449E-2</c:v>
                </c:pt>
                <c:pt idx="62">
                  <c:v>9.7190399996179622E-2</c:v>
                </c:pt>
                <c:pt idx="63">
                  <c:v>0.10077879999880679</c:v>
                </c:pt>
                <c:pt idx="64">
                  <c:v>0.105693199999223</c:v>
                </c:pt>
                <c:pt idx="65">
                  <c:v>0.11255260000325507</c:v>
                </c:pt>
                <c:pt idx="66">
                  <c:v>0.14663460000156192</c:v>
                </c:pt>
                <c:pt idx="67">
                  <c:v>0.14587200000096345</c:v>
                </c:pt>
                <c:pt idx="68">
                  <c:v>0.15183460000116611</c:v>
                </c:pt>
                <c:pt idx="69">
                  <c:v>0.15877940000063973</c:v>
                </c:pt>
                <c:pt idx="70">
                  <c:v>0.15791560000070604</c:v>
                </c:pt>
                <c:pt idx="71">
                  <c:v>0.15293740000197431</c:v>
                </c:pt>
                <c:pt idx="72">
                  <c:v>0.16268760000093607</c:v>
                </c:pt>
                <c:pt idx="73">
                  <c:v>0.1619591999988188</c:v>
                </c:pt>
                <c:pt idx="74">
                  <c:v>0.1602603999999701</c:v>
                </c:pt>
                <c:pt idx="75">
                  <c:v>0.16219740000087768</c:v>
                </c:pt>
                <c:pt idx="76">
                  <c:v>0.16490600000543054</c:v>
                </c:pt>
                <c:pt idx="77">
                  <c:v>0.16970600000058766</c:v>
                </c:pt>
                <c:pt idx="78">
                  <c:v>0.16281499999604421</c:v>
                </c:pt>
                <c:pt idx="79">
                  <c:v>0.16485079999984009</c:v>
                </c:pt>
                <c:pt idx="80">
                  <c:v>0.18071059999783756</c:v>
                </c:pt>
                <c:pt idx="81">
                  <c:v>0.18218999999953667</c:v>
                </c:pt>
                <c:pt idx="82">
                  <c:v>0.18209360000037123</c:v>
                </c:pt>
                <c:pt idx="83">
                  <c:v>0.19593240000540391</c:v>
                </c:pt>
                <c:pt idx="84">
                  <c:v>0.20002119999844581</c:v>
                </c:pt>
                <c:pt idx="85">
                  <c:v>0.19923959999869112</c:v>
                </c:pt>
                <c:pt idx="86">
                  <c:v>0.19929719999345252</c:v>
                </c:pt>
                <c:pt idx="87">
                  <c:v>0.20746499999950174</c:v>
                </c:pt>
                <c:pt idx="88">
                  <c:v>0.20765920000121696</c:v>
                </c:pt>
                <c:pt idx="89">
                  <c:v>0.2108040000020992</c:v>
                </c:pt>
                <c:pt idx="90">
                  <c:v>0.20909979999851203</c:v>
                </c:pt>
                <c:pt idx="91">
                  <c:v>0.21107639999536332</c:v>
                </c:pt>
                <c:pt idx="92">
                  <c:v>0.21105820000229869</c:v>
                </c:pt>
                <c:pt idx="93">
                  <c:v>0.21643860000040149</c:v>
                </c:pt>
                <c:pt idx="94">
                  <c:v>0.21780600000056438</c:v>
                </c:pt>
                <c:pt idx="95">
                  <c:v>0.21883520000119461</c:v>
                </c:pt>
                <c:pt idx="96">
                  <c:v>0.21772359999886248</c:v>
                </c:pt>
                <c:pt idx="97">
                  <c:v>0.227751200000057</c:v>
                </c:pt>
                <c:pt idx="98">
                  <c:v>0.2317851999978302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33-4FA3-8B2C-55B5F320DC59}"/>
            </c:ext>
          </c:extLst>
        </c:ser>
        <c:ser>
          <c:idx val="1"/>
          <c:order val="1"/>
          <c:tx>
            <c:strRef>
              <c:f>'Q_fit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(4)'!$U$2:$U$22</c:f>
              <c:numCache>
                <c:formatCode>General</c:formatCode>
                <c:ptCount val="21"/>
                <c:pt idx="0">
                  <c:v>-2.5</c:v>
                </c:pt>
                <c:pt idx="1">
                  <c:v>-2.25</c:v>
                </c:pt>
                <c:pt idx="2">
                  <c:v>-2</c:v>
                </c:pt>
                <c:pt idx="3">
                  <c:v>-1.75</c:v>
                </c:pt>
                <c:pt idx="4">
                  <c:v>-1.5</c:v>
                </c:pt>
                <c:pt idx="5">
                  <c:v>-1.25</c:v>
                </c:pt>
                <c:pt idx="6">
                  <c:v>-1</c:v>
                </c:pt>
                <c:pt idx="7">
                  <c:v>-0.75</c:v>
                </c:pt>
                <c:pt idx="8">
                  <c:v>-0.5</c:v>
                </c:pt>
                <c:pt idx="9">
                  <c:v>-0.25</c:v>
                </c:pt>
                <c:pt idx="10">
                  <c:v>0</c:v>
                </c:pt>
                <c:pt idx="11">
                  <c:v>0.25</c:v>
                </c:pt>
                <c:pt idx="12">
                  <c:v>0.5</c:v>
                </c:pt>
                <c:pt idx="13">
                  <c:v>0.75</c:v>
                </c:pt>
                <c:pt idx="14">
                  <c:v>1</c:v>
                </c:pt>
                <c:pt idx="15">
                  <c:v>1.25</c:v>
                </c:pt>
                <c:pt idx="16">
                  <c:v>1.5</c:v>
                </c:pt>
                <c:pt idx="17">
                  <c:v>1.75</c:v>
                </c:pt>
                <c:pt idx="18">
                  <c:v>2</c:v>
                </c:pt>
                <c:pt idx="19">
                  <c:v>2.25</c:v>
                </c:pt>
                <c:pt idx="20">
                  <c:v>2.5</c:v>
                </c:pt>
              </c:numCache>
            </c:numRef>
          </c:xVal>
          <c:yVal>
            <c:numRef>
              <c:f>'Q_fit (4)'!$V$2:$V$22</c:f>
              <c:numCache>
                <c:formatCode>General</c:formatCode>
                <c:ptCount val="21"/>
                <c:pt idx="0">
                  <c:v>0.19214874913031441</c:v>
                </c:pt>
                <c:pt idx="1">
                  <c:v>0.15490484661042234</c:v>
                </c:pt>
                <c:pt idx="2">
                  <c:v>0.12165786701401415</c:v>
                </c:pt>
                <c:pt idx="3">
                  <c:v>9.2407810341089858E-2</c:v>
                </c:pt>
                <c:pt idx="4">
                  <c:v>6.7154676591649448E-2</c:v>
                </c:pt>
                <c:pt idx="5">
                  <c:v>4.5898465765692932E-2</c:v>
                </c:pt>
                <c:pt idx="6">
                  <c:v>2.8639177863220303E-2</c:v>
                </c:pt>
                <c:pt idx="7">
                  <c:v>1.5376812884231563E-2</c:v>
                </c:pt>
                <c:pt idx="8">
                  <c:v>6.1113708287267154E-3</c:v>
                </c:pt>
                <c:pt idx="9">
                  <c:v>8.4285169670575487E-4</c:v>
                </c:pt>
                <c:pt idx="10">
                  <c:v>-4.287445118313161E-4</c:v>
                </c:pt>
                <c:pt idx="11">
                  <c:v>2.296582203115502E-3</c:v>
                </c:pt>
                <c:pt idx="12">
                  <c:v>9.0188318415462092E-3</c:v>
                </c:pt>
                <c:pt idx="13">
                  <c:v>1.9738004403460803E-2</c:v>
                </c:pt>
                <c:pt idx="14">
                  <c:v>3.4454099888859294E-2</c:v>
                </c:pt>
                <c:pt idx="15">
                  <c:v>5.3167118297741671E-2</c:v>
                </c:pt>
                <c:pt idx="16">
                  <c:v>7.5877059630107921E-2</c:v>
                </c:pt>
                <c:pt idx="17">
                  <c:v>0.10258392388595809</c:v>
                </c:pt>
                <c:pt idx="18">
                  <c:v>0.13328771106529214</c:v>
                </c:pt>
                <c:pt idx="19">
                  <c:v>0.16798842116811005</c:v>
                </c:pt>
                <c:pt idx="20">
                  <c:v>0.20668605419441188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33-4FA3-8B2C-55B5F320D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127992"/>
        <c:axId val="1"/>
      </c:scatterChart>
      <c:valAx>
        <c:axId val="835127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0441001191895114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5.9594755661501785E-3"/>
              <c:y val="0.424037233441057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12799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08462455303931"/>
          <c:y val="0.94104308390022673"/>
          <c:w val="0.44576877234803336"/>
          <c:h val="0.990929705215419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 O-C Diagr.</a:t>
            </a:r>
          </a:p>
        </c:rich>
      </c:tx>
      <c:layout>
        <c:manualLayout>
          <c:xMode val="edge"/>
          <c:yMode val="edge"/>
          <c:x val="0.427317073170731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609756097560977E-2"/>
          <c:y val="0.14723926380368099"/>
          <c:w val="0.8731707317073170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(2)'!$F$21:$F$910</c:f>
              <c:numCache>
                <c:formatCode>General</c:formatCode>
                <c:ptCount val="890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</c:numCache>
            </c:numRef>
          </c:xVal>
          <c:yVal>
            <c:numRef>
              <c:f>'A (2)'!$H$21:$H$910</c:f>
              <c:numCache>
                <c:formatCode>General</c:formatCode>
                <c:ptCount val="890"/>
                <c:pt idx="1">
                  <c:v>9.2234449999523349E-2</c:v>
                </c:pt>
                <c:pt idx="5">
                  <c:v>2.7457800002594013E-2</c:v>
                </c:pt>
                <c:pt idx="6">
                  <c:v>3.4200249996501952E-2</c:v>
                </c:pt>
                <c:pt idx="12">
                  <c:v>2.2996949999651406E-2</c:v>
                </c:pt>
                <c:pt idx="13">
                  <c:v>3.245900000911206E-2</c:v>
                </c:pt>
                <c:pt idx="14">
                  <c:v>2.1743199999036733E-2</c:v>
                </c:pt>
                <c:pt idx="15">
                  <c:v>7.2485499986214563E-3</c:v>
                </c:pt>
                <c:pt idx="16">
                  <c:v>9.7593000027700327E-3</c:v>
                </c:pt>
                <c:pt idx="17">
                  <c:v>6.936350000614766E-3</c:v>
                </c:pt>
                <c:pt idx="19">
                  <c:v>2.0967349999409635E-2</c:v>
                </c:pt>
                <c:pt idx="20">
                  <c:v>-3.9334449997113552E-2</c:v>
                </c:pt>
                <c:pt idx="22">
                  <c:v>-4.2169000007561408E-3</c:v>
                </c:pt>
                <c:pt idx="23">
                  <c:v>-2.2169000003486872E-3</c:v>
                </c:pt>
                <c:pt idx="24">
                  <c:v>-1.8945749994600192E-2</c:v>
                </c:pt>
                <c:pt idx="25">
                  <c:v>-5.2408999981707893E-3</c:v>
                </c:pt>
                <c:pt idx="26">
                  <c:v>5.430400007753633E-3</c:v>
                </c:pt>
                <c:pt idx="27">
                  <c:v>-5.8409999473951757E-4</c:v>
                </c:pt>
                <c:pt idx="28">
                  <c:v>9.4159000072977506E-3</c:v>
                </c:pt>
                <c:pt idx="29">
                  <c:v>5.8581999983289279E-3</c:v>
                </c:pt>
                <c:pt idx="30">
                  <c:v>-6.0476400001789443E-2</c:v>
                </c:pt>
                <c:pt idx="31">
                  <c:v>-8.1683499956852756E-3</c:v>
                </c:pt>
                <c:pt idx="32">
                  <c:v>-1.4447199995629489E-2</c:v>
                </c:pt>
                <c:pt idx="34">
                  <c:v>4.7112650005146861E-2</c:v>
                </c:pt>
                <c:pt idx="35">
                  <c:v>7.365350000327453E-3</c:v>
                </c:pt>
                <c:pt idx="36">
                  <c:v>-1.4157599995087367E-2</c:v>
                </c:pt>
                <c:pt idx="37">
                  <c:v>2.722034999897005E-2</c:v>
                </c:pt>
                <c:pt idx="38">
                  <c:v>-2.3373499934677966E-3</c:v>
                </c:pt>
                <c:pt idx="39">
                  <c:v>2.0662650000303984E-2</c:v>
                </c:pt>
                <c:pt idx="40">
                  <c:v>-2.8306999956839718E-3</c:v>
                </c:pt>
                <c:pt idx="41">
                  <c:v>3.6040600003616419E-2</c:v>
                </c:pt>
                <c:pt idx="42">
                  <c:v>3.5024300006625708E-2</c:v>
                </c:pt>
                <c:pt idx="43">
                  <c:v>-6.1594299993885215E-2</c:v>
                </c:pt>
                <c:pt idx="44">
                  <c:v>-1.7787349999707658E-2</c:v>
                </c:pt>
                <c:pt idx="45">
                  <c:v>-1.6902750001463573E-2</c:v>
                </c:pt>
                <c:pt idx="46">
                  <c:v>2.2935950008104555E-2</c:v>
                </c:pt>
                <c:pt idx="47">
                  <c:v>2.0592749999195803E-2</c:v>
                </c:pt>
                <c:pt idx="48">
                  <c:v>3.0413000000407919E-2</c:v>
                </c:pt>
                <c:pt idx="51">
                  <c:v>1.6574100009165704E-2</c:v>
                </c:pt>
                <c:pt idx="52">
                  <c:v>1.6574100009165704E-2</c:v>
                </c:pt>
                <c:pt idx="54">
                  <c:v>1.9619950006017461E-2</c:v>
                </c:pt>
                <c:pt idx="55">
                  <c:v>1.4534150002873503E-2</c:v>
                </c:pt>
                <c:pt idx="61">
                  <c:v>1.5826050002942793E-2</c:v>
                </c:pt>
                <c:pt idx="62">
                  <c:v>2.968949999922188E-2</c:v>
                </c:pt>
                <c:pt idx="63">
                  <c:v>2.9346300005272496E-2</c:v>
                </c:pt>
                <c:pt idx="64">
                  <c:v>3.2257950006169267E-2</c:v>
                </c:pt>
                <c:pt idx="70">
                  <c:v>4.4406850007362664E-2</c:v>
                </c:pt>
                <c:pt idx="75">
                  <c:v>6.3917049999872688E-2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64-4438-A49E-8C11626BBA23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(2)'!$D$21:$D$910</c:f>
                <c:numCache>
                  <c:formatCode>General</c:formatCode>
                  <c:ptCount val="89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6.0000000000000001E-3</c:v>
                  </c:pt>
                </c:numCache>
              </c:numRef>
            </c:plus>
            <c:minus>
              <c:numRef>
                <c:f>'A (2)'!$D$21:$D$910</c:f>
                <c:numCache>
                  <c:formatCode>General</c:formatCode>
                  <c:ptCount val="89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(2)'!$F$21:$F$910</c:f>
              <c:numCache>
                <c:formatCode>General</c:formatCode>
                <c:ptCount val="890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</c:numCache>
            </c:numRef>
          </c:xVal>
          <c:yVal>
            <c:numRef>
              <c:f>'A (2)'!$I$21:$I$910</c:f>
              <c:numCache>
                <c:formatCode>General</c:formatCode>
                <c:ptCount val="890"/>
                <c:pt idx="2">
                  <c:v>6.5405700002884259E-2</c:v>
                </c:pt>
                <c:pt idx="3">
                  <c:v>3.1660300002840813E-2</c:v>
                </c:pt>
                <c:pt idx="4">
                  <c:v>2.9459550001774915E-2</c:v>
                </c:pt>
                <c:pt idx="49">
                  <c:v>9.4804000036674552E-3</c:v>
                </c:pt>
                <c:pt idx="50">
                  <c:v>7.9399999958695844E-4</c:v>
                </c:pt>
                <c:pt idx="58">
                  <c:v>2.9893250000895932E-2</c:v>
                </c:pt>
                <c:pt idx="59">
                  <c:v>3.389325000171084E-2</c:v>
                </c:pt>
                <c:pt idx="60">
                  <c:v>5.2507600004901178E-2</c:v>
                </c:pt>
                <c:pt idx="65">
                  <c:v>3.2217250009125564E-2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64-4438-A49E-8C11626BBA23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(2)'!$D$21:$D$32</c:f>
                <c:numCache>
                  <c:formatCode>General</c:formatCode>
                  <c:ptCount val="1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'A (2)'!$D$21:$D$32</c:f>
                <c:numCache>
                  <c:formatCode>General</c:formatCode>
                  <c:ptCount val="1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(2)'!$F$21:$F$910</c:f>
              <c:numCache>
                <c:formatCode>General</c:formatCode>
                <c:ptCount val="890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</c:numCache>
            </c:numRef>
          </c:xVal>
          <c:yVal>
            <c:numRef>
              <c:f>'A (2)'!$J$21:$J$910</c:f>
              <c:numCache>
                <c:formatCode>General</c:formatCode>
                <c:ptCount val="890"/>
                <c:pt idx="0">
                  <c:v>0.1665563500027929</c:v>
                </c:pt>
                <c:pt idx="7">
                  <c:v>2.9459900004439987E-2</c:v>
                </c:pt>
                <c:pt idx="8">
                  <c:v>2.4929600003815722E-2</c:v>
                </c:pt>
                <c:pt idx="9">
                  <c:v>2.5871899997582659E-2</c:v>
                </c:pt>
                <c:pt idx="10">
                  <c:v>2.4338549999811221E-2</c:v>
                </c:pt>
                <c:pt idx="11">
                  <c:v>1.8582850003440399E-2</c:v>
                </c:pt>
                <c:pt idx="18">
                  <c:v>-2.0964999566785991E-4</c:v>
                </c:pt>
                <c:pt idx="21">
                  <c:v>0</c:v>
                </c:pt>
                <c:pt idx="33">
                  <c:v>3.4670000022742897E-3</c:v>
                </c:pt>
                <c:pt idx="53">
                  <c:v>2.0296499998949002E-2</c:v>
                </c:pt>
                <c:pt idx="56">
                  <c:v>9.231450007064268E-3</c:v>
                </c:pt>
                <c:pt idx="57">
                  <c:v>1.6587350008194335E-2</c:v>
                </c:pt>
                <c:pt idx="66">
                  <c:v>4.8287500008882489E-2</c:v>
                </c:pt>
                <c:pt idx="67">
                  <c:v>3.9650049999181647E-2</c:v>
                </c:pt>
                <c:pt idx="68">
                  <c:v>4.7085700003663078E-2</c:v>
                </c:pt>
                <c:pt idx="69">
                  <c:v>4.9085700004070532E-2</c:v>
                </c:pt>
                <c:pt idx="71">
                  <c:v>5.8831650007050484E-2</c:v>
                </c:pt>
                <c:pt idx="72">
                  <c:v>6.353165000473382E-2</c:v>
                </c:pt>
                <c:pt idx="73">
                  <c:v>5.6617050002387259E-2</c:v>
                </c:pt>
                <c:pt idx="74">
                  <c:v>6.2217049999162555E-2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64-4438-A49E-8C11626BBA23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'A (2)'!$D$21:$D$72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(2)'!$F$21:$F$910</c:f>
              <c:numCache>
                <c:formatCode>General</c:formatCode>
                <c:ptCount val="890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</c:numCache>
            </c:numRef>
          </c:xVal>
          <c:yVal>
            <c:numRef>
              <c:f>'A (2)'!$K$21:$K$910</c:f>
              <c:numCache>
                <c:formatCode>General</c:formatCode>
                <c:ptCount val="8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64-4438-A49E-8C11626BBA23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'A (2)'!$D$21:$D$72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(2)'!$F$21:$F$910</c:f>
              <c:numCache>
                <c:formatCode>General</c:formatCode>
                <c:ptCount val="890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</c:numCache>
            </c:numRef>
          </c:xVal>
          <c:yVal>
            <c:numRef>
              <c:f>'A (2)'!$L$21:$L$910</c:f>
              <c:numCache>
                <c:formatCode>General</c:formatCode>
                <c:ptCount val="8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64-4438-A49E-8C11626BBA23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'A (2)'!$D$21:$D$72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(2)'!$F$21:$F$910</c:f>
              <c:numCache>
                <c:formatCode>General</c:formatCode>
                <c:ptCount val="890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</c:numCache>
            </c:numRef>
          </c:xVal>
          <c:yVal>
            <c:numRef>
              <c:f>'A (2)'!$M$21:$M$910</c:f>
              <c:numCache>
                <c:formatCode>General</c:formatCode>
                <c:ptCount val="8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64-4438-A49E-8C11626BBA23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'A (2)'!$D$21:$D$72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(2)'!$F$21:$F$910</c:f>
              <c:numCache>
                <c:formatCode>General</c:formatCode>
                <c:ptCount val="890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</c:numCache>
            </c:numRef>
          </c:xVal>
          <c:yVal>
            <c:numRef>
              <c:f>'A (2)'!$N$21:$N$910</c:f>
              <c:numCache>
                <c:formatCode>General</c:formatCode>
                <c:ptCount val="8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64-4438-A49E-8C11626BBA23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(2)'!$F$21:$F$910</c:f>
              <c:numCache>
                <c:formatCode>General</c:formatCode>
                <c:ptCount val="890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</c:numCache>
            </c:numRef>
          </c:xVal>
          <c:yVal>
            <c:numRef>
              <c:f>'A (2)'!$O$21:$O$910</c:f>
              <c:numCache>
                <c:formatCode>General</c:formatCode>
                <c:ptCount val="8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64-4438-A49E-8C11626BBA23}"/>
            </c:ext>
          </c:extLst>
        </c:ser>
        <c:ser>
          <c:idx val="8"/>
          <c:order val="8"/>
          <c:tx>
            <c:strRef>
              <c:f>'A (2)'!$X$1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(2)'!$W$2:$W$20</c:f>
              <c:numCache>
                <c:formatCode>General</c:formatCode>
                <c:ptCount val="19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</c:numCache>
            </c:numRef>
          </c:xVal>
          <c:yVal>
            <c:numRef>
              <c:f>'A (2)'!$X$2:$X$20</c:f>
              <c:numCache>
                <c:formatCode>General</c:formatCode>
                <c:ptCount val="19"/>
                <c:pt idx="0">
                  <c:v>0.1923882819412398</c:v>
                </c:pt>
                <c:pt idx="1">
                  <c:v>0.14964143531541071</c:v>
                </c:pt>
                <c:pt idx="2">
                  <c:v>0.11227830310859258</c:v>
                </c:pt>
                <c:pt idx="3">
                  <c:v>8.029888532078544E-2</c:v>
                </c:pt>
                <c:pt idx="4">
                  <c:v>5.3703181951989275E-2</c:v>
                </c:pt>
                <c:pt idx="5">
                  <c:v>3.24911930022041E-2</c:v>
                </c:pt>
                <c:pt idx="6">
                  <c:v>1.6662918471429908E-2</c:v>
                </c:pt>
                <c:pt idx="7">
                  <c:v>6.2183583596666994E-3</c:v>
                </c:pt>
                <c:pt idx="8">
                  <c:v>1.1575126669144766E-3</c:v>
                </c:pt>
                <c:pt idx="9">
                  <c:v>1.4803813931732377E-3</c:v>
                </c:pt>
                <c:pt idx="10">
                  <c:v>7.1869645384429835E-3</c:v>
                </c:pt>
                <c:pt idx="11">
                  <c:v>1.8277262102723714E-2</c:v>
                </c:pt>
                <c:pt idx="12">
                  <c:v>3.475127408601543E-2</c:v>
                </c:pt>
                <c:pt idx="13">
                  <c:v>5.6609000488318129E-2</c:v>
                </c:pt>
                <c:pt idx="14">
                  <c:v>8.3850441309631804E-2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64-4438-A49E-8C11626BB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193440"/>
        <c:axId val="1"/>
      </c:scatterChart>
      <c:valAx>
        <c:axId val="884193440"/>
        <c:scaling>
          <c:orientation val="minMax"/>
          <c:max val="18000"/>
          <c:min val="-2800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7804878048783"/>
              <c:y val="0.83435582822085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4000"/>
        <c:minorUnit val="2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097560975609756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193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804878048780488"/>
          <c:y val="0.92024539877300615"/>
          <c:w val="0.4448780487804878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-- O-C Diagram</a:t>
            </a:r>
          </a:p>
        </c:rich>
      </c:tx>
      <c:layout>
        <c:manualLayout>
          <c:xMode val="edge"/>
          <c:yMode val="edge"/>
          <c:x val="0.3981159245553669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315744069015097E-2"/>
          <c:y val="0.11337893587668268"/>
          <c:w val="0.90459468008626887"/>
          <c:h val="0.77551192139650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(2)'!$D$21:$D$107</c:f>
              <c:numCache>
                <c:formatCode>General</c:formatCode>
                <c:ptCount val="87"/>
                <c:pt idx="0">
                  <c:v>-2.5481500000000001</c:v>
                </c:pt>
                <c:pt idx="1">
                  <c:v>-1.8970499999999999</c:v>
                </c:pt>
                <c:pt idx="2">
                  <c:v>-1.7133</c:v>
                </c:pt>
                <c:pt idx="3">
                  <c:v>-1.2406999999999999</c:v>
                </c:pt>
                <c:pt idx="4">
                  <c:v>-1.18895</c:v>
                </c:pt>
                <c:pt idx="5">
                  <c:v>-1.1681999999999999</c:v>
                </c:pt>
                <c:pt idx="6">
                  <c:v>-1.1172500000000001</c:v>
                </c:pt>
                <c:pt idx="7">
                  <c:v>-1.0730999999999999</c:v>
                </c:pt>
                <c:pt idx="8">
                  <c:v>-1.0024</c:v>
                </c:pt>
                <c:pt idx="9">
                  <c:v>-1.0011000000000001</c:v>
                </c:pt>
                <c:pt idx="10">
                  <c:v>-0.93994999999999995</c:v>
                </c:pt>
                <c:pt idx="11">
                  <c:v>-0.77664999999999995</c:v>
                </c:pt>
                <c:pt idx="12">
                  <c:v>-0.70955000000000001</c:v>
                </c:pt>
                <c:pt idx="13">
                  <c:v>-0.67100000000000004</c:v>
                </c:pt>
                <c:pt idx="14">
                  <c:v>-0.6008</c:v>
                </c:pt>
                <c:pt idx="15">
                  <c:v>-0.52995000000000003</c:v>
                </c:pt>
                <c:pt idx="16">
                  <c:v>-0.47170000000000001</c:v>
                </c:pt>
                <c:pt idx="17">
                  <c:v>-0.46815000000000001</c:v>
                </c:pt>
                <c:pt idx="18">
                  <c:v>-0.29415000000000002</c:v>
                </c:pt>
                <c:pt idx="19">
                  <c:v>-7.1500000000000001E-3</c:v>
                </c:pt>
                <c:pt idx="20">
                  <c:v>-2.9499999999999999E-3</c:v>
                </c:pt>
                <c:pt idx="21">
                  <c:v>0</c:v>
                </c:pt>
                <c:pt idx="22">
                  <c:v>6.1000000000000004E-3</c:v>
                </c:pt>
                <c:pt idx="23">
                  <c:v>6.1000000000000004E-3</c:v>
                </c:pt>
                <c:pt idx="24">
                  <c:v>5.6750000000000002E-2</c:v>
                </c:pt>
                <c:pt idx="25">
                  <c:v>6.2100000000000002E-2</c:v>
                </c:pt>
                <c:pt idx="26">
                  <c:v>6.2399999999999997E-2</c:v>
                </c:pt>
                <c:pt idx="27">
                  <c:v>6.2899999999999998E-2</c:v>
                </c:pt>
                <c:pt idx="28">
                  <c:v>6.2899999999999998E-2</c:v>
                </c:pt>
                <c:pt idx="29">
                  <c:v>6.4199999999999993E-2</c:v>
                </c:pt>
                <c:pt idx="30">
                  <c:v>0.1116</c:v>
                </c:pt>
                <c:pt idx="31">
                  <c:v>0.17615</c:v>
                </c:pt>
                <c:pt idx="32">
                  <c:v>0.17680000000000001</c:v>
                </c:pt>
                <c:pt idx="33">
                  <c:v>0.17699999999999999</c:v>
                </c:pt>
                <c:pt idx="34">
                  <c:v>0.18715000000000001</c:v>
                </c:pt>
                <c:pt idx="35">
                  <c:v>0.23085</c:v>
                </c:pt>
                <c:pt idx="36">
                  <c:v>0.2344</c:v>
                </c:pt>
                <c:pt idx="37">
                  <c:v>0.23585</c:v>
                </c:pt>
                <c:pt idx="38">
                  <c:v>0.23715</c:v>
                </c:pt>
                <c:pt idx="39">
                  <c:v>0.23715</c:v>
                </c:pt>
                <c:pt idx="40">
                  <c:v>0.23830000000000001</c:v>
                </c:pt>
                <c:pt idx="41">
                  <c:v>0.23860000000000001</c:v>
                </c:pt>
                <c:pt idx="42">
                  <c:v>0.24329999999999999</c:v>
                </c:pt>
                <c:pt idx="43">
                  <c:v>0.28670000000000001</c:v>
                </c:pt>
                <c:pt idx="44">
                  <c:v>0.28715000000000002</c:v>
                </c:pt>
                <c:pt idx="45">
                  <c:v>0.28975000000000001</c:v>
                </c:pt>
                <c:pt idx="46">
                  <c:v>0.29944999999999999</c:v>
                </c:pt>
                <c:pt idx="47">
                  <c:v>0.30025000000000002</c:v>
                </c:pt>
                <c:pt idx="48">
                  <c:v>0.30299999999999999</c:v>
                </c:pt>
                <c:pt idx="49">
                  <c:v>0.41239999999999999</c:v>
                </c:pt>
                <c:pt idx="50">
                  <c:v>0.41399999999999998</c:v>
                </c:pt>
                <c:pt idx="51">
                  <c:v>0.52710000000000001</c:v>
                </c:pt>
                <c:pt idx="52">
                  <c:v>0.52710000000000001</c:v>
                </c:pt>
                <c:pt idx="53">
                  <c:v>0.64149999999999996</c:v>
                </c:pt>
                <c:pt idx="54">
                  <c:v>0.70345000000000002</c:v>
                </c:pt>
                <c:pt idx="55">
                  <c:v>0.70365</c:v>
                </c:pt>
                <c:pt idx="56">
                  <c:v>0.70994999999999997</c:v>
                </c:pt>
                <c:pt idx="57">
                  <c:v>0.71284999999999998</c:v>
                </c:pt>
                <c:pt idx="58">
                  <c:v>0.76575000000000004</c:v>
                </c:pt>
                <c:pt idx="59">
                  <c:v>0.76575000000000004</c:v>
                </c:pt>
                <c:pt idx="60">
                  <c:v>0.81559999999999999</c:v>
                </c:pt>
                <c:pt idx="61">
                  <c:v>0.82255</c:v>
                </c:pt>
                <c:pt idx="62">
                  <c:v>0.82450000000000001</c:v>
                </c:pt>
                <c:pt idx="63">
                  <c:v>0.82530000000000003</c:v>
                </c:pt>
                <c:pt idx="64">
                  <c:v>0.88144999999999996</c:v>
                </c:pt>
                <c:pt idx="65">
                  <c:v>1.0097499999999999</c:v>
                </c:pt>
                <c:pt idx="66">
                  <c:v>1.0625</c:v>
                </c:pt>
                <c:pt idx="67">
                  <c:v>1.0665500000000001</c:v>
                </c:pt>
                <c:pt idx="68">
                  <c:v>1.0667</c:v>
                </c:pt>
                <c:pt idx="69">
                  <c:v>1.0667</c:v>
                </c:pt>
                <c:pt idx="70">
                  <c:v>1.06735</c:v>
                </c:pt>
                <c:pt idx="71">
                  <c:v>1.17615</c:v>
                </c:pt>
                <c:pt idx="72">
                  <c:v>1.17615</c:v>
                </c:pt>
                <c:pt idx="73">
                  <c:v>1.2435499999999999</c:v>
                </c:pt>
                <c:pt idx="74">
                  <c:v>1.2435499999999999</c:v>
                </c:pt>
                <c:pt idx="75">
                  <c:v>1.2435499999999999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</c:numCache>
            </c:numRef>
          </c:xVal>
          <c:yVal>
            <c:numRef>
              <c:f>'Q_fit (2)'!$E$21:$E$107</c:f>
              <c:numCache>
                <c:formatCode>General</c:formatCode>
                <c:ptCount val="87"/>
                <c:pt idx="0">
                  <c:v>0.1665563500027929</c:v>
                </c:pt>
                <c:pt idx="1">
                  <c:v>9.2234449999523349E-2</c:v>
                </c:pt>
                <c:pt idx="2">
                  <c:v>6.5405700002884259E-2</c:v>
                </c:pt>
                <c:pt idx="3">
                  <c:v>3.1660300002840813E-2</c:v>
                </c:pt>
                <c:pt idx="4">
                  <c:v>2.9459550001774915E-2</c:v>
                </c:pt>
                <c:pt idx="5">
                  <c:v>2.7457800002594013E-2</c:v>
                </c:pt>
                <c:pt idx="6">
                  <c:v>3.4200249996501952E-2</c:v>
                </c:pt>
                <c:pt idx="7">
                  <c:v>2.9459900004439987E-2</c:v>
                </c:pt>
                <c:pt idx="8">
                  <c:v>2.4929600003815722E-2</c:v>
                </c:pt>
                <c:pt idx="9">
                  <c:v>2.5871899997582659E-2</c:v>
                </c:pt>
                <c:pt idx="10">
                  <c:v>2.4338549999811221E-2</c:v>
                </c:pt>
                <c:pt idx="11">
                  <c:v>1.8582850003440399E-2</c:v>
                </c:pt>
                <c:pt idx="12">
                  <c:v>2.2996949999651406E-2</c:v>
                </c:pt>
                <c:pt idx="13">
                  <c:v>3.245900000911206E-2</c:v>
                </c:pt>
                <c:pt idx="14">
                  <c:v>2.1743199999036733E-2</c:v>
                </c:pt>
                <c:pt idx="15">
                  <c:v>7.2485499986214563E-3</c:v>
                </c:pt>
                <c:pt idx="16">
                  <c:v>9.7593000027700327E-3</c:v>
                </c:pt>
                <c:pt idx="17">
                  <c:v>6.936350000614766E-3</c:v>
                </c:pt>
                <c:pt idx="18">
                  <c:v>-2.0964999566785991E-4</c:v>
                </c:pt>
                <c:pt idx="19">
                  <c:v>2.0967349999409635E-2</c:v>
                </c:pt>
                <c:pt idx="20">
                  <c:v>-3.9334449997113552E-2</c:v>
                </c:pt>
                <c:pt idx="21">
                  <c:v>0</c:v>
                </c:pt>
                <c:pt idx="22">
                  <c:v>-4.2169000007561408E-3</c:v>
                </c:pt>
                <c:pt idx="23">
                  <c:v>-2.2169000003486872E-3</c:v>
                </c:pt>
                <c:pt idx="24">
                  <c:v>-1.8945749994600192E-2</c:v>
                </c:pt>
                <c:pt idx="25">
                  <c:v>-5.2408999981707893E-3</c:v>
                </c:pt>
                <c:pt idx="26">
                  <c:v>5.430400007753633E-3</c:v>
                </c:pt>
                <c:pt idx="27">
                  <c:v>-5.8409999473951757E-4</c:v>
                </c:pt>
                <c:pt idx="28">
                  <c:v>9.4159000072977506E-3</c:v>
                </c:pt>
                <c:pt idx="29">
                  <c:v>5.8581999983289279E-3</c:v>
                </c:pt>
                <c:pt idx="30">
                  <c:v>-6.0476400001789443E-2</c:v>
                </c:pt>
                <c:pt idx="31">
                  <c:v>-8.1683499956852756E-3</c:v>
                </c:pt>
                <c:pt idx="32">
                  <c:v>-1.4447199995629489E-2</c:v>
                </c:pt>
                <c:pt idx="33">
                  <c:v>3.4670000022742897E-3</c:v>
                </c:pt>
                <c:pt idx="34">
                  <c:v>4.7112650005146861E-2</c:v>
                </c:pt>
                <c:pt idx="35">
                  <c:v>7.365350000327453E-3</c:v>
                </c:pt>
                <c:pt idx="36">
                  <c:v>-1.4157599995087367E-2</c:v>
                </c:pt>
                <c:pt idx="37">
                  <c:v>2.722034999897005E-2</c:v>
                </c:pt>
                <c:pt idx="38">
                  <c:v>-2.3373499934677966E-3</c:v>
                </c:pt>
                <c:pt idx="39">
                  <c:v>2.0662650000303984E-2</c:v>
                </c:pt>
                <c:pt idx="40">
                  <c:v>-2.8306999956839718E-3</c:v>
                </c:pt>
                <c:pt idx="41">
                  <c:v>3.6040600003616419E-2</c:v>
                </c:pt>
                <c:pt idx="42">
                  <c:v>3.5024300006625708E-2</c:v>
                </c:pt>
                <c:pt idx="43">
                  <c:v>-6.1594299993885215E-2</c:v>
                </c:pt>
                <c:pt idx="44">
                  <c:v>-1.7787349999707658E-2</c:v>
                </c:pt>
                <c:pt idx="45">
                  <c:v>-1.6902750001463573E-2</c:v>
                </c:pt>
                <c:pt idx="46">
                  <c:v>2.2935950008104555E-2</c:v>
                </c:pt>
                <c:pt idx="47">
                  <c:v>2.0592749999195803E-2</c:v>
                </c:pt>
                <c:pt idx="48">
                  <c:v>3.0413000000407919E-2</c:v>
                </c:pt>
                <c:pt idx="49">
                  <c:v>9.4804000036674552E-3</c:v>
                </c:pt>
                <c:pt idx="50">
                  <c:v>7.9399999958695844E-4</c:v>
                </c:pt>
                <c:pt idx="51">
                  <c:v>1.6574100009165704E-2</c:v>
                </c:pt>
                <c:pt idx="52">
                  <c:v>1.6574100009165704E-2</c:v>
                </c:pt>
                <c:pt idx="53">
                  <c:v>2.0296499998949002E-2</c:v>
                </c:pt>
                <c:pt idx="54">
                  <c:v>1.9619950006017461E-2</c:v>
                </c:pt>
                <c:pt idx="55">
                  <c:v>1.4534150002873503E-2</c:v>
                </c:pt>
                <c:pt idx="56">
                  <c:v>9.231450007064268E-3</c:v>
                </c:pt>
                <c:pt idx="57">
                  <c:v>1.6587350008194335E-2</c:v>
                </c:pt>
                <c:pt idx="58">
                  <c:v>2.9893250000895932E-2</c:v>
                </c:pt>
                <c:pt idx="59">
                  <c:v>3.389325000171084E-2</c:v>
                </c:pt>
                <c:pt idx="60">
                  <c:v>5.2507600004901178E-2</c:v>
                </c:pt>
                <c:pt idx="61">
                  <c:v>1.5826050002942793E-2</c:v>
                </c:pt>
                <c:pt idx="62">
                  <c:v>2.968949999922188E-2</c:v>
                </c:pt>
                <c:pt idx="63">
                  <c:v>2.9346300005272496E-2</c:v>
                </c:pt>
                <c:pt idx="64">
                  <c:v>3.2257950006169267E-2</c:v>
                </c:pt>
                <c:pt idx="65">
                  <c:v>3.2217250009125564E-2</c:v>
                </c:pt>
                <c:pt idx="66">
                  <c:v>4.8287500008882489E-2</c:v>
                </c:pt>
                <c:pt idx="67">
                  <c:v>3.9650049999181647E-2</c:v>
                </c:pt>
                <c:pt idx="68">
                  <c:v>4.7085700003663078E-2</c:v>
                </c:pt>
                <c:pt idx="69">
                  <c:v>4.9085700004070532E-2</c:v>
                </c:pt>
                <c:pt idx="70">
                  <c:v>4.4406850007362664E-2</c:v>
                </c:pt>
                <c:pt idx="71">
                  <c:v>5.8831650007050484E-2</c:v>
                </c:pt>
                <c:pt idx="72">
                  <c:v>6.353165000473382E-2</c:v>
                </c:pt>
                <c:pt idx="73">
                  <c:v>5.6617050002387259E-2</c:v>
                </c:pt>
                <c:pt idx="74">
                  <c:v>6.2217049999162555E-2</c:v>
                </c:pt>
                <c:pt idx="75">
                  <c:v>6.3917049999872688E-2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8A-458A-B970-DC8E953360C2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(2)'!$U$2:$U$22</c:f>
              <c:numCache>
                <c:formatCode>General</c:formatCode>
                <c:ptCount val="21"/>
                <c:pt idx="0">
                  <c:v>-2.5</c:v>
                </c:pt>
                <c:pt idx="1">
                  <c:v>-2.25</c:v>
                </c:pt>
                <c:pt idx="2">
                  <c:v>-2</c:v>
                </c:pt>
                <c:pt idx="3">
                  <c:v>-1.75</c:v>
                </c:pt>
                <c:pt idx="4">
                  <c:v>-1.5</c:v>
                </c:pt>
                <c:pt idx="5">
                  <c:v>-1.25</c:v>
                </c:pt>
                <c:pt idx="6">
                  <c:v>-1</c:v>
                </c:pt>
                <c:pt idx="7">
                  <c:v>-0.75</c:v>
                </c:pt>
                <c:pt idx="8">
                  <c:v>-0.5</c:v>
                </c:pt>
                <c:pt idx="9">
                  <c:v>-0.25</c:v>
                </c:pt>
                <c:pt idx="10">
                  <c:v>0</c:v>
                </c:pt>
                <c:pt idx="11">
                  <c:v>0.25</c:v>
                </c:pt>
                <c:pt idx="12">
                  <c:v>0.5</c:v>
                </c:pt>
                <c:pt idx="13">
                  <c:v>0.75</c:v>
                </c:pt>
                <c:pt idx="14">
                  <c:v>1</c:v>
                </c:pt>
                <c:pt idx="15">
                  <c:v>1.25</c:v>
                </c:pt>
                <c:pt idx="16">
                  <c:v>1.5</c:v>
                </c:pt>
                <c:pt idx="17">
                  <c:v>1.75</c:v>
                </c:pt>
                <c:pt idx="18">
                  <c:v>2</c:v>
                </c:pt>
                <c:pt idx="19">
                  <c:v>2.25</c:v>
                </c:pt>
                <c:pt idx="20">
                  <c:v>2.5</c:v>
                </c:pt>
              </c:numCache>
            </c:numRef>
          </c:xVal>
          <c:yVal>
            <c:numRef>
              <c:f>'Q_fit (2)'!$V$2:$V$22</c:f>
              <c:numCache>
                <c:formatCode>General</c:formatCode>
                <c:ptCount val="21"/>
                <c:pt idx="0">
                  <c:v>0.1647510662182817</c:v>
                </c:pt>
                <c:pt idx="1">
                  <c:v>0.13174444748075326</c:v>
                </c:pt>
                <c:pt idx="2">
                  <c:v>0.10245590191620747</c:v>
                </c:pt>
                <c:pt idx="3">
                  <c:v>7.6885429524644305E-2</c:v>
                </c:pt>
                <c:pt idx="4">
                  <c:v>5.5033030306063796E-2</c:v>
                </c:pt>
                <c:pt idx="5">
                  <c:v>3.6898704260465917E-2</c:v>
                </c:pt>
                <c:pt idx="6">
                  <c:v>2.2482451387850672E-2</c:v>
                </c:pt>
                <c:pt idx="7">
                  <c:v>1.1784271688218072E-2</c:v>
                </c:pt>
                <c:pt idx="8">
                  <c:v>4.8041651615681078E-3</c:v>
                </c:pt>
                <c:pt idx="9">
                  <c:v>1.5421318079007834E-3</c:v>
                </c:pt>
                <c:pt idx="10">
                  <c:v>1.9981716272160976E-3</c:v>
                </c:pt>
                <c:pt idx="11">
                  <c:v>6.1722846195140504E-3</c:v>
                </c:pt>
                <c:pt idx="12">
                  <c:v>1.4064470784794642E-2</c:v>
                </c:pt>
                <c:pt idx="13">
                  <c:v>2.5674730123057873E-2</c:v>
                </c:pt>
                <c:pt idx="14">
                  <c:v>4.1003062634303741E-2</c:v>
                </c:pt>
                <c:pt idx="15">
                  <c:v>6.0049468318532251E-2</c:v>
                </c:pt>
                <c:pt idx="16">
                  <c:v>8.2813947175743405E-2</c:v>
                </c:pt>
                <c:pt idx="17">
                  <c:v>0.10929649920593718</c:v>
                </c:pt>
                <c:pt idx="18">
                  <c:v>0.1394971244091136</c:v>
                </c:pt>
                <c:pt idx="19">
                  <c:v>0.17341582278527268</c:v>
                </c:pt>
                <c:pt idx="20">
                  <c:v>0.21105259433441437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8A-458A-B970-DC8E95336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448440"/>
        <c:axId val="1"/>
      </c:scatterChart>
      <c:valAx>
        <c:axId val="829448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0435893393184512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5.8892815076560662E-3"/>
              <c:y val="0.424037233441057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44844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213191990577149"/>
          <c:y val="0.94104308390022673"/>
          <c:w val="0.44522968197879859"/>
          <c:h val="0.990929705215419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 O-C Diagr.</a:t>
            </a:r>
          </a:p>
        </c:rich>
      </c:tx>
      <c:layout>
        <c:manualLayout>
          <c:xMode val="edge"/>
          <c:yMode val="edge"/>
          <c:x val="0.30343035616590142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72059196769866"/>
          <c:y val="0.14953316519776211"/>
          <c:w val="0.69920934409185365"/>
          <c:h val="0.579441015141328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(3)'!$F$21:$F$909</c:f>
              <c:numCache>
                <c:formatCode>General</c:formatCode>
                <c:ptCount val="889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  <c:pt idx="76">
                  <c:v>14660.5</c:v>
                </c:pt>
                <c:pt idx="77">
                  <c:v>14731.5</c:v>
                </c:pt>
                <c:pt idx="78">
                  <c:v>15911</c:v>
                </c:pt>
                <c:pt idx="79">
                  <c:v>15914.5</c:v>
                </c:pt>
                <c:pt idx="80">
                  <c:v>15914.5</c:v>
                </c:pt>
                <c:pt idx="81">
                  <c:v>15916</c:v>
                </c:pt>
                <c:pt idx="82">
                  <c:v>15916</c:v>
                </c:pt>
                <c:pt idx="83">
                  <c:v>15919</c:v>
                </c:pt>
                <c:pt idx="84">
                  <c:v>15919</c:v>
                </c:pt>
                <c:pt idx="85">
                  <c:v>15966</c:v>
                </c:pt>
                <c:pt idx="86">
                  <c:v>17132.5</c:v>
                </c:pt>
              </c:numCache>
            </c:numRef>
          </c:xVal>
          <c:yVal>
            <c:numRef>
              <c:f>'A (3)'!$H$21:$H$909</c:f>
              <c:numCache>
                <c:formatCode>General</c:formatCode>
                <c:ptCount val="8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EA-465A-A848-35C5C6289B3E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(3)'!$D$21:$D$909</c:f>
                <c:numCache>
                  <c:formatCode>General</c:formatCode>
                  <c:ptCount val="88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6.0000000000000001E-3</c:v>
                  </c:pt>
                  <c:pt idx="77">
                    <c:v>2E-3</c:v>
                  </c:pt>
                  <c:pt idx="78">
                    <c:v>2E-3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8.9999999999999998E-4</c:v>
                  </c:pt>
                  <c:pt idx="82">
                    <c:v>5.9999999999999995E-4</c:v>
                  </c:pt>
                  <c:pt idx="83">
                    <c:v>1E-4</c:v>
                  </c:pt>
                  <c:pt idx="84">
                    <c:v>1E-3</c:v>
                  </c:pt>
                  <c:pt idx="85">
                    <c:v>6.9999999999999999E-4</c:v>
                  </c:pt>
                  <c:pt idx="86">
                    <c:v>8.0000000000000004E-4</c:v>
                  </c:pt>
                </c:numCache>
              </c:numRef>
            </c:plus>
            <c:minus>
              <c:numRef>
                <c:f>'A (3)'!$D$21:$D$909</c:f>
                <c:numCache>
                  <c:formatCode>General</c:formatCode>
                  <c:ptCount val="88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6.0000000000000001E-3</c:v>
                  </c:pt>
                  <c:pt idx="77">
                    <c:v>2E-3</c:v>
                  </c:pt>
                  <c:pt idx="78">
                    <c:v>2E-3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8.9999999999999998E-4</c:v>
                  </c:pt>
                  <c:pt idx="82">
                    <c:v>5.9999999999999995E-4</c:v>
                  </c:pt>
                  <c:pt idx="83">
                    <c:v>1E-4</c:v>
                  </c:pt>
                  <c:pt idx="84">
                    <c:v>1E-3</c:v>
                  </c:pt>
                  <c:pt idx="85">
                    <c:v>6.9999999999999999E-4</c:v>
                  </c:pt>
                  <c:pt idx="8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(3)'!$F$21:$F$909</c:f>
              <c:numCache>
                <c:formatCode>General</c:formatCode>
                <c:ptCount val="889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  <c:pt idx="76">
                  <c:v>14660.5</c:v>
                </c:pt>
                <c:pt idx="77">
                  <c:v>14731.5</c:v>
                </c:pt>
                <c:pt idx="78">
                  <c:v>15911</c:v>
                </c:pt>
                <c:pt idx="79">
                  <c:v>15914.5</c:v>
                </c:pt>
                <c:pt idx="80">
                  <c:v>15914.5</c:v>
                </c:pt>
                <c:pt idx="81">
                  <c:v>15916</c:v>
                </c:pt>
                <c:pt idx="82">
                  <c:v>15916</c:v>
                </c:pt>
                <c:pt idx="83">
                  <c:v>15919</c:v>
                </c:pt>
                <c:pt idx="84">
                  <c:v>15919</c:v>
                </c:pt>
                <c:pt idx="85">
                  <c:v>15966</c:v>
                </c:pt>
                <c:pt idx="86">
                  <c:v>17132.5</c:v>
                </c:pt>
              </c:numCache>
            </c:numRef>
          </c:xVal>
          <c:yVal>
            <c:numRef>
              <c:f>'A (3)'!$I$21:$I$909</c:f>
              <c:numCache>
                <c:formatCode>General</c:formatCode>
                <c:ptCount val="8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EA-465A-A848-35C5C6289B3E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(3)'!$D$21:$D$32</c:f>
                <c:numCache>
                  <c:formatCode>General</c:formatCode>
                  <c:ptCount val="1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'A (3)'!$D$21:$D$32</c:f>
                <c:numCache>
                  <c:formatCode>General</c:formatCode>
                  <c:ptCount val="1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(3)'!$F$21:$F$909</c:f>
              <c:numCache>
                <c:formatCode>General</c:formatCode>
                <c:ptCount val="889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  <c:pt idx="76">
                  <c:v>14660.5</c:v>
                </c:pt>
                <c:pt idx="77">
                  <c:v>14731.5</c:v>
                </c:pt>
                <c:pt idx="78">
                  <c:v>15911</c:v>
                </c:pt>
                <c:pt idx="79">
                  <c:v>15914.5</c:v>
                </c:pt>
                <c:pt idx="80">
                  <c:v>15914.5</c:v>
                </c:pt>
                <c:pt idx="81">
                  <c:v>15916</c:v>
                </c:pt>
                <c:pt idx="82">
                  <c:v>15916</c:v>
                </c:pt>
                <c:pt idx="83">
                  <c:v>15919</c:v>
                </c:pt>
                <c:pt idx="84">
                  <c:v>15919</c:v>
                </c:pt>
                <c:pt idx="85">
                  <c:v>15966</c:v>
                </c:pt>
                <c:pt idx="86">
                  <c:v>17132.5</c:v>
                </c:pt>
              </c:numCache>
            </c:numRef>
          </c:xVal>
          <c:yVal>
            <c:numRef>
              <c:f>'A (3)'!$J$21:$J$909</c:f>
              <c:numCache>
                <c:formatCode>General</c:formatCode>
                <c:ptCount val="8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EA-465A-A848-35C5C6289B3E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'A (3)'!$D$21:$D$72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(3)'!$F$21:$F$909</c:f>
              <c:numCache>
                <c:formatCode>General</c:formatCode>
                <c:ptCount val="889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  <c:pt idx="76">
                  <c:v>14660.5</c:v>
                </c:pt>
                <c:pt idx="77">
                  <c:v>14731.5</c:v>
                </c:pt>
                <c:pt idx="78">
                  <c:v>15911</c:v>
                </c:pt>
                <c:pt idx="79">
                  <c:v>15914.5</c:v>
                </c:pt>
                <c:pt idx="80">
                  <c:v>15914.5</c:v>
                </c:pt>
                <c:pt idx="81">
                  <c:v>15916</c:v>
                </c:pt>
                <c:pt idx="82">
                  <c:v>15916</c:v>
                </c:pt>
                <c:pt idx="83">
                  <c:v>15919</c:v>
                </c:pt>
                <c:pt idx="84">
                  <c:v>15919</c:v>
                </c:pt>
                <c:pt idx="85">
                  <c:v>15966</c:v>
                </c:pt>
                <c:pt idx="86">
                  <c:v>17132.5</c:v>
                </c:pt>
              </c:numCache>
            </c:numRef>
          </c:xVal>
          <c:yVal>
            <c:numRef>
              <c:f>'A (3)'!$K$21:$K$909</c:f>
              <c:numCache>
                <c:formatCode>General</c:formatCode>
                <c:ptCount val="8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EA-465A-A848-35C5C6289B3E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BAN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'A (3)'!$D$21:$D$72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(3)'!$F$21:$F$909</c:f>
              <c:numCache>
                <c:formatCode>General</c:formatCode>
                <c:ptCount val="889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  <c:pt idx="76">
                  <c:v>14660.5</c:v>
                </c:pt>
                <c:pt idx="77">
                  <c:v>14731.5</c:v>
                </c:pt>
                <c:pt idx="78">
                  <c:v>15911</c:v>
                </c:pt>
                <c:pt idx="79">
                  <c:v>15914.5</c:v>
                </c:pt>
                <c:pt idx="80">
                  <c:v>15914.5</c:v>
                </c:pt>
                <c:pt idx="81">
                  <c:v>15916</c:v>
                </c:pt>
                <c:pt idx="82">
                  <c:v>15916</c:v>
                </c:pt>
                <c:pt idx="83">
                  <c:v>15919</c:v>
                </c:pt>
                <c:pt idx="84">
                  <c:v>15919</c:v>
                </c:pt>
                <c:pt idx="85">
                  <c:v>15966</c:v>
                </c:pt>
                <c:pt idx="86">
                  <c:v>17132.5</c:v>
                </c:pt>
              </c:numCache>
            </c:numRef>
          </c:xVal>
          <c:yVal>
            <c:numRef>
              <c:f>'A (3)'!$L$21:$L$909</c:f>
              <c:numCache>
                <c:formatCode>General</c:formatCode>
                <c:ptCount val="8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EA-465A-A848-35C5C6289B3E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'A (3)'!$D$21:$D$72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(3)'!$F$21:$F$909</c:f>
              <c:numCache>
                <c:formatCode>General</c:formatCode>
                <c:ptCount val="889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  <c:pt idx="76">
                  <c:v>14660.5</c:v>
                </c:pt>
                <c:pt idx="77">
                  <c:v>14731.5</c:v>
                </c:pt>
                <c:pt idx="78">
                  <c:v>15911</c:v>
                </c:pt>
                <c:pt idx="79">
                  <c:v>15914.5</c:v>
                </c:pt>
                <c:pt idx="80">
                  <c:v>15914.5</c:v>
                </c:pt>
                <c:pt idx="81">
                  <c:v>15916</c:v>
                </c:pt>
                <c:pt idx="82">
                  <c:v>15916</c:v>
                </c:pt>
                <c:pt idx="83">
                  <c:v>15919</c:v>
                </c:pt>
                <c:pt idx="84">
                  <c:v>15919</c:v>
                </c:pt>
                <c:pt idx="85">
                  <c:v>15966</c:v>
                </c:pt>
                <c:pt idx="86">
                  <c:v>17132.5</c:v>
                </c:pt>
              </c:numCache>
            </c:numRef>
          </c:xVal>
          <c:yVal>
            <c:numRef>
              <c:f>'A (3)'!$M$21:$M$909</c:f>
              <c:numCache>
                <c:formatCode>General</c:formatCode>
                <c:ptCount val="8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EA-465A-A848-35C5C6289B3E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'A (3)'!$D$21:$D$72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(3)'!$F$21:$F$909</c:f>
              <c:numCache>
                <c:formatCode>General</c:formatCode>
                <c:ptCount val="889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  <c:pt idx="76">
                  <c:v>14660.5</c:v>
                </c:pt>
                <c:pt idx="77">
                  <c:v>14731.5</c:v>
                </c:pt>
                <c:pt idx="78">
                  <c:v>15911</c:v>
                </c:pt>
                <c:pt idx="79">
                  <c:v>15914.5</c:v>
                </c:pt>
                <c:pt idx="80">
                  <c:v>15914.5</c:v>
                </c:pt>
                <c:pt idx="81">
                  <c:v>15916</c:v>
                </c:pt>
                <c:pt idx="82">
                  <c:v>15916</c:v>
                </c:pt>
                <c:pt idx="83">
                  <c:v>15919</c:v>
                </c:pt>
                <c:pt idx="84">
                  <c:v>15919</c:v>
                </c:pt>
                <c:pt idx="85">
                  <c:v>15966</c:v>
                </c:pt>
                <c:pt idx="86">
                  <c:v>17132.5</c:v>
                </c:pt>
              </c:numCache>
            </c:numRef>
          </c:xVal>
          <c:yVal>
            <c:numRef>
              <c:f>'A (3)'!$N$21:$N$909</c:f>
              <c:numCache>
                <c:formatCode>General</c:formatCode>
                <c:ptCount val="889"/>
                <c:pt idx="0">
                  <c:v>0.1665563500027929</c:v>
                </c:pt>
                <c:pt idx="1">
                  <c:v>9.2234449999523349E-2</c:v>
                </c:pt>
                <c:pt idx="2">
                  <c:v>6.5405700002884259E-2</c:v>
                </c:pt>
                <c:pt idx="3">
                  <c:v>3.1660300002840813E-2</c:v>
                </c:pt>
                <c:pt idx="4">
                  <c:v>2.9459550001774915E-2</c:v>
                </c:pt>
                <c:pt idx="5">
                  <c:v>2.7457800002594013E-2</c:v>
                </c:pt>
                <c:pt idx="6">
                  <c:v>3.4200249996501952E-2</c:v>
                </c:pt>
                <c:pt idx="7">
                  <c:v>2.9459900004439987E-2</c:v>
                </c:pt>
                <c:pt idx="8">
                  <c:v>2.4929600003815722E-2</c:v>
                </c:pt>
                <c:pt idx="9">
                  <c:v>2.5871899997582659E-2</c:v>
                </c:pt>
                <c:pt idx="10">
                  <c:v>2.4338549999811221E-2</c:v>
                </c:pt>
                <c:pt idx="11">
                  <c:v>1.8582850003440399E-2</c:v>
                </c:pt>
                <c:pt idx="12">
                  <c:v>2.2996949999651406E-2</c:v>
                </c:pt>
                <c:pt idx="13">
                  <c:v>3.245900000911206E-2</c:v>
                </c:pt>
                <c:pt idx="14">
                  <c:v>2.1743199999036733E-2</c:v>
                </c:pt>
                <c:pt idx="15">
                  <c:v>7.2485499986214563E-3</c:v>
                </c:pt>
                <c:pt idx="16">
                  <c:v>9.7593000027700327E-3</c:v>
                </c:pt>
                <c:pt idx="17">
                  <c:v>6.936350000614766E-3</c:v>
                </c:pt>
                <c:pt idx="18">
                  <c:v>-2.0964999566785991E-4</c:v>
                </c:pt>
                <c:pt idx="19">
                  <c:v>2.0967349999409635E-2</c:v>
                </c:pt>
                <c:pt idx="20">
                  <c:v>-3.9334449997113552E-2</c:v>
                </c:pt>
                <c:pt idx="21">
                  <c:v>0</c:v>
                </c:pt>
                <c:pt idx="22">
                  <c:v>-4.2169000007561408E-3</c:v>
                </c:pt>
                <c:pt idx="23">
                  <c:v>-2.2169000003486872E-3</c:v>
                </c:pt>
                <c:pt idx="24">
                  <c:v>-1.8945749994600192E-2</c:v>
                </c:pt>
                <c:pt idx="25">
                  <c:v>-5.2408999981707893E-3</c:v>
                </c:pt>
                <c:pt idx="26">
                  <c:v>5.430400007753633E-3</c:v>
                </c:pt>
                <c:pt idx="27">
                  <c:v>-5.8409999473951757E-4</c:v>
                </c:pt>
                <c:pt idx="28">
                  <c:v>9.4159000072977506E-3</c:v>
                </c:pt>
                <c:pt idx="29">
                  <c:v>5.8581999983289279E-3</c:v>
                </c:pt>
                <c:pt idx="30">
                  <c:v>-6.0476400001789443E-2</c:v>
                </c:pt>
                <c:pt idx="31">
                  <c:v>-8.1683499956852756E-3</c:v>
                </c:pt>
                <c:pt idx="32">
                  <c:v>-1.4447199995629489E-2</c:v>
                </c:pt>
                <c:pt idx="33">
                  <c:v>3.4670000022742897E-3</c:v>
                </c:pt>
                <c:pt idx="34">
                  <c:v>4.7112650005146861E-2</c:v>
                </c:pt>
                <c:pt idx="35">
                  <c:v>7.365350000327453E-3</c:v>
                </c:pt>
                <c:pt idx="36">
                  <c:v>-1.4157599995087367E-2</c:v>
                </c:pt>
                <c:pt idx="37">
                  <c:v>2.722034999897005E-2</c:v>
                </c:pt>
                <c:pt idx="38">
                  <c:v>-2.3373499934677966E-3</c:v>
                </c:pt>
                <c:pt idx="39">
                  <c:v>2.0662650000303984E-2</c:v>
                </c:pt>
                <c:pt idx="40">
                  <c:v>-2.8306999956839718E-3</c:v>
                </c:pt>
                <c:pt idx="41">
                  <c:v>3.6040600003616419E-2</c:v>
                </c:pt>
                <c:pt idx="42">
                  <c:v>3.5024300006625708E-2</c:v>
                </c:pt>
                <c:pt idx="43">
                  <c:v>-6.1594299993885215E-2</c:v>
                </c:pt>
                <c:pt idx="44">
                  <c:v>-1.7787349999707658E-2</c:v>
                </c:pt>
                <c:pt idx="45">
                  <c:v>-1.6902750001463573E-2</c:v>
                </c:pt>
                <c:pt idx="46">
                  <c:v>2.2935950008104555E-2</c:v>
                </c:pt>
                <c:pt idx="47">
                  <c:v>2.0592749999195803E-2</c:v>
                </c:pt>
                <c:pt idx="48">
                  <c:v>3.0413000000407919E-2</c:v>
                </c:pt>
                <c:pt idx="49">
                  <c:v>9.4804000036674552E-3</c:v>
                </c:pt>
                <c:pt idx="50">
                  <c:v>7.9399999958695844E-4</c:v>
                </c:pt>
                <c:pt idx="51">
                  <c:v>1.6574100009165704E-2</c:v>
                </c:pt>
                <c:pt idx="52">
                  <c:v>1.6574100009165704E-2</c:v>
                </c:pt>
                <c:pt idx="53">
                  <c:v>2.0296499998949002E-2</c:v>
                </c:pt>
                <c:pt idx="54">
                  <c:v>1.9619950006017461E-2</c:v>
                </c:pt>
                <c:pt idx="55">
                  <c:v>1.4534150002873503E-2</c:v>
                </c:pt>
                <c:pt idx="56">
                  <c:v>9.231450007064268E-3</c:v>
                </c:pt>
                <c:pt idx="57">
                  <c:v>1.6587350008194335E-2</c:v>
                </c:pt>
                <c:pt idx="58">
                  <c:v>2.9893250000895932E-2</c:v>
                </c:pt>
                <c:pt idx="59">
                  <c:v>3.389325000171084E-2</c:v>
                </c:pt>
                <c:pt idx="60">
                  <c:v>5.2507600004901178E-2</c:v>
                </c:pt>
                <c:pt idx="61">
                  <c:v>1.5826050002942793E-2</c:v>
                </c:pt>
                <c:pt idx="62">
                  <c:v>2.968949999922188E-2</c:v>
                </c:pt>
                <c:pt idx="63">
                  <c:v>2.9346300005272496E-2</c:v>
                </c:pt>
                <c:pt idx="64">
                  <c:v>3.2257950006169267E-2</c:v>
                </c:pt>
                <c:pt idx="65">
                  <c:v>3.2217250009125564E-2</c:v>
                </c:pt>
                <c:pt idx="66">
                  <c:v>4.8287500008882489E-2</c:v>
                </c:pt>
                <c:pt idx="67">
                  <c:v>3.9650049999181647E-2</c:v>
                </c:pt>
                <c:pt idx="68">
                  <c:v>4.7085700003663078E-2</c:v>
                </c:pt>
                <c:pt idx="69">
                  <c:v>4.9085700004070532E-2</c:v>
                </c:pt>
                <c:pt idx="70">
                  <c:v>4.4406850007362664E-2</c:v>
                </c:pt>
                <c:pt idx="71">
                  <c:v>5.8831650007050484E-2</c:v>
                </c:pt>
                <c:pt idx="72">
                  <c:v>6.353165000473382E-2</c:v>
                </c:pt>
                <c:pt idx="73">
                  <c:v>5.6617050002387259E-2</c:v>
                </c:pt>
                <c:pt idx="74">
                  <c:v>6.2217049999162555E-2</c:v>
                </c:pt>
                <c:pt idx="75">
                  <c:v>6.3917049999872688E-2</c:v>
                </c:pt>
                <c:pt idx="76">
                  <c:v>8.4064549999311566E-2</c:v>
                </c:pt>
                <c:pt idx="77">
                  <c:v>8.4418650003499351E-2</c:v>
                </c:pt>
                <c:pt idx="78">
                  <c:v>9.7818100002768915E-2</c:v>
                </c:pt>
                <c:pt idx="79">
                  <c:v>9.5667950001370627E-2</c:v>
                </c:pt>
                <c:pt idx="80">
                  <c:v>9.6667950005212333E-2</c:v>
                </c:pt>
                <c:pt idx="81">
                  <c:v>9.8703600000590086E-2</c:v>
                </c:pt>
                <c:pt idx="82">
                  <c:v>0.10120360000291839</c:v>
                </c:pt>
                <c:pt idx="83">
                  <c:v>9.5674900003359653E-2</c:v>
                </c:pt>
                <c:pt idx="84">
                  <c:v>9.6474900004977826E-2</c:v>
                </c:pt>
                <c:pt idx="85">
                  <c:v>0.10005860000092071</c:v>
                </c:pt>
                <c:pt idx="86">
                  <c:v>0.11171575000480516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EA-465A-A848-35C5C6289B3E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(3)'!$F$21:$F$909</c:f>
              <c:numCache>
                <c:formatCode>General</c:formatCode>
                <c:ptCount val="889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  <c:pt idx="76">
                  <c:v>14660.5</c:v>
                </c:pt>
                <c:pt idx="77">
                  <c:v>14731.5</c:v>
                </c:pt>
                <c:pt idx="78">
                  <c:v>15911</c:v>
                </c:pt>
                <c:pt idx="79">
                  <c:v>15914.5</c:v>
                </c:pt>
                <c:pt idx="80">
                  <c:v>15914.5</c:v>
                </c:pt>
                <c:pt idx="81">
                  <c:v>15916</c:v>
                </c:pt>
                <c:pt idx="82">
                  <c:v>15916</c:v>
                </c:pt>
                <c:pt idx="83">
                  <c:v>15919</c:v>
                </c:pt>
                <c:pt idx="84">
                  <c:v>15919</c:v>
                </c:pt>
                <c:pt idx="85">
                  <c:v>15966</c:v>
                </c:pt>
                <c:pt idx="86">
                  <c:v>17132.5</c:v>
                </c:pt>
              </c:numCache>
            </c:numRef>
          </c:xVal>
          <c:yVal>
            <c:numRef>
              <c:f>'A (3)'!$O$21:$O$909</c:f>
              <c:numCache>
                <c:formatCode>General</c:formatCode>
                <c:ptCount val="8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EA-465A-A848-35C5C6289B3E}"/>
            </c:ext>
          </c:extLst>
        </c:ser>
        <c:ser>
          <c:idx val="8"/>
          <c:order val="8"/>
          <c:tx>
            <c:strRef>
              <c:f>'A (3)'!$W$1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(3)'!$V$2:$V$20</c:f>
              <c:numCache>
                <c:formatCode>General</c:formatCode>
                <c:ptCount val="19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  <c:pt idx="15">
                  <c:v>18000</c:v>
                </c:pt>
              </c:numCache>
            </c:numRef>
          </c:xVal>
          <c:yVal>
            <c:numRef>
              <c:f>'A (3)'!$W$2:$W$20</c:f>
              <c:numCache>
                <c:formatCode>General</c:formatCode>
                <c:ptCount val="19"/>
                <c:pt idx="0">
                  <c:v>0.18930748176016651</c:v>
                </c:pt>
                <c:pt idx="1">
                  <c:v>0.14828728565435076</c:v>
                </c:pt>
                <c:pt idx="2">
                  <c:v>0.11238397274978865</c:v>
                </c:pt>
                <c:pt idx="3">
                  <c:v>8.1597543046480203E-2</c:v>
                </c:pt>
                <c:pt idx="4">
                  <c:v>5.5927996544425387E-2</c:v>
                </c:pt>
                <c:pt idx="5">
                  <c:v>3.5375333243624227E-2</c:v>
                </c:pt>
                <c:pt idx="6">
                  <c:v>1.9939553144076708E-2</c:v>
                </c:pt>
                <c:pt idx="7">
                  <c:v>9.6206562457828281E-3</c:v>
                </c:pt>
                <c:pt idx="8">
                  <c:v>4.4186425487425934E-3</c:v>
                </c:pt>
                <c:pt idx="9">
                  <c:v>4.3335120529560036E-3</c:v>
                </c:pt>
                <c:pt idx="10">
                  <c:v>9.3652647584230569E-3</c:v>
                </c:pt>
                <c:pt idx="11">
                  <c:v>1.9513900665143753E-2</c:v>
                </c:pt>
                <c:pt idx="12">
                  <c:v>3.4779419773118096E-2</c:v>
                </c:pt>
                <c:pt idx="13">
                  <c:v>5.5161822082346081E-2</c:v>
                </c:pt>
                <c:pt idx="14">
                  <c:v>8.0661107592827713E-2</c:v>
                </c:pt>
                <c:pt idx="15">
                  <c:v>0.11127727630456298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EA-465A-A848-35C5C6289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193112"/>
        <c:axId val="1"/>
      </c:scatterChart>
      <c:valAx>
        <c:axId val="884193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279946537026"/>
              <c:y val="0.794394812797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5963060686015831E-2"/>
              <c:y val="0.34579537370912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193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3192612137203167E-2"/>
          <c:y val="0.85981308411214952"/>
          <c:w val="0.9920844327176781"/>
          <c:h val="0.984423676012461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-- O-C Diagram</a:t>
            </a:r>
          </a:p>
        </c:rich>
      </c:tx>
      <c:layout>
        <c:manualLayout>
          <c:xMode val="edge"/>
          <c:yMode val="edge"/>
          <c:x val="0.39763313609467454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39053254437865E-2"/>
          <c:y val="0.11337893587668268"/>
          <c:w val="0.90414201183431953"/>
          <c:h val="0.77551192139650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(3)'!$D$21:$D$107</c:f>
              <c:numCache>
                <c:formatCode>General</c:formatCode>
                <c:ptCount val="87"/>
                <c:pt idx="0">
                  <c:v>-2.5481500000000001</c:v>
                </c:pt>
                <c:pt idx="1">
                  <c:v>-1.8970499999999999</c:v>
                </c:pt>
                <c:pt idx="2">
                  <c:v>-1.7133</c:v>
                </c:pt>
                <c:pt idx="3">
                  <c:v>-1.2406999999999999</c:v>
                </c:pt>
                <c:pt idx="4">
                  <c:v>-1.18895</c:v>
                </c:pt>
                <c:pt idx="5">
                  <c:v>-1.1681999999999999</c:v>
                </c:pt>
                <c:pt idx="6">
                  <c:v>-1.1172500000000001</c:v>
                </c:pt>
                <c:pt idx="7">
                  <c:v>-1.0730999999999999</c:v>
                </c:pt>
                <c:pt idx="8">
                  <c:v>-1.0024</c:v>
                </c:pt>
                <c:pt idx="9">
                  <c:v>-1.0011000000000001</c:v>
                </c:pt>
                <c:pt idx="10">
                  <c:v>-0.93994999999999995</c:v>
                </c:pt>
                <c:pt idx="11">
                  <c:v>-0.77664999999999995</c:v>
                </c:pt>
                <c:pt idx="12">
                  <c:v>-0.70955000000000001</c:v>
                </c:pt>
                <c:pt idx="13">
                  <c:v>-0.67100000000000004</c:v>
                </c:pt>
                <c:pt idx="14">
                  <c:v>-0.6008</c:v>
                </c:pt>
                <c:pt idx="15">
                  <c:v>-0.52995000000000003</c:v>
                </c:pt>
                <c:pt idx="16">
                  <c:v>-0.47170000000000001</c:v>
                </c:pt>
                <c:pt idx="17">
                  <c:v>-0.46815000000000001</c:v>
                </c:pt>
                <c:pt idx="18">
                  <c:v>-0.29415000000000002</c:v>
                </c:pt>
                <c:pt idx="19">
                  <c:v>-7.1500000000000001E-3</c:v>
                </c:pt>
                <c:pt idx="20">
                  <c:v>-2.9499999999999999E-3</c:v>
                </c:pt>
                <c:pt idx="21">
                  <c:v>0</c:v>
                </c:pt>
                <c:pt idx="22">
                  <c:v>6.1000000000000004E-3</c:v>
                </c:pt>
                <c:pt idx="23">
                  <c:v>6.1000000000000004E-3</c:v>
                </c:pt>
                <c:pt idx="24">
                  <c:v>5.6750000000000002E-2</c:v>
                </c:pt>
                <c:pt idx="25">
                  <c:v>6.2100000000000002E-2</c:v>
                </c:pt>
                <c:pt idx="26">
                  <c:v>6.2399999999999997E-2</c:v>
                </c:pt>
                <c:pt idx="27">
                  <c:v>6.2899999999999998E-2</c:v>
                </c:pt>
                <c:pt idx="28">
                  <c:v>6.2899999999999998E-2</c:v>
                </c:pt>
                <c:pt idx="29">
                  <c:v>6.4199999999999993E-2</c:v>
                </c:pt>
                <c:pt idx="30">
                  <c:v>0.1116</c:v>
                </c:pt>
                <c:pt idx="31">
                  <c:v>0.17615</c:v>
                </c:pt>
                <c:pt idx="32">
                  <c:v>0.17680000000000001</c:v>
                </c:pt>
                <c:pt idx="33">
                  <c:v>0.17699999999999999</c:v>
                </c:pt>
                <c:pt idx="34">
                  <c:v>0.18715000000000001</c:v>
                </c:pt>
                <c:pt idx="35">
                  <c:v>0.23085</c:v>
                </c:pt>
                <c:pt idx="36">
                  <c:v>0.2344</c:v>
                </c:pt>
                <c:pt idx="37">
                  <c:v>0.23585</c:v>
                </c:pt>
                <c:pt idx="38">
                  <c:v>0.23715</c:v>
                </c:pt>
                <c:pt idx="39">
                  <c:v>0.23715</c:v>
                </c:pt>
                <c:pt idx="40">
                  <c:v>0.23830000000000001</c:v>
                </c:pt>
                <c:pt idx="41">
                  <c:v>0.23860000000000001</c:v>
                </c:pt>
                <c:pt idx="42">
                  <c:v>0.24329999999999999</c:v>
                </c:pt>
                <c:pt idx="43">
                  <c:v>0.28670000000000001</c:v>
                </c:pt>
                <c:pt idx="44">
                  <c:v>0.28715000000000002</c:v>
                </c:pt>
                <c:pt idx="45">
                  <c:v>0.28975000000000001</c:v>
                </c:pt>
                <c:pt idx="46">
                  <c:v>0.29944999999999999</c:v>
                </c:pt>
                <c:pt idx="47">
                  <c:v>0.30025000000000002</c:v>
                </c:pt>
                <c:pt idx="48">
                  <c:v>0.30299999999999999</c:v>
                </c:pt>
                <c:pt idx="49">
                  <c:v>0.41239999999999999</c:v>
                </c:pt>
                <c:pt idx="50">
                  <c:v>0.41399999999999998</c:v>
                </c:pt>
                <c:pt idx="51">
                  <c:v>0.52710000000000001</c:v>
                </c:pt>
                <c:pt idx="52">
                  <c:v>0.52710000000000001</c:v>
                </c:pt>
                <c:pt idx="53">
                  <c:v>0.64149999999999996</c:v>
                </c:pt>
                <c:pt idx="54">
                  <c:v>0.70345000000000002</c:v>
                </c:pt>
                <c:pt idx="55">
                  <c:v>0.70365</c:v>
                </c:pt>
                <c:pt idx="56">
                  <c:v>0.70994999999999997</c:v>
                </c:pt>
                <c:pt idx="57">
                  <c:v>0.71284999999999998</c:v>
                </c:pt>
                <c:pt idx="58">
                  <c:v>0.76575000000000004</c:v>
                </c:pt>
                <c:pt idx="59">
                  <c:v>0.76575000000000004</c:v>
                </c:pt>
                <c:pt idx="60">
                  <c:v>0.81559999999999999</c:v>
                </c:pt>
                <c:pt idx="61">
                  <c:v>0.82255</c:v>
                </c:pt>
                <c:pt idx="62">
                  <c:v>0.82450000000000001</c:v>
                </c:pt>
                <c:pt idx="63">
                  <c:v>0.82530000000000003</c:v>
                </c:pt>
                <c:pt idx="64">
                  <c:v>0.88144999999999996</c:v>
                </c:pt>
                <c:pt idx="65">
                  <c:v>1.0097499999999999</c:v>
                </c:pt>
                <c:pt idx="66">
                  <c:v>1.0625</c:v>
                </c:pt>
                <c:pt idx="67">
                  <c:v>1.0665500000000001</c:v>
                </c:pt>
                <c:pt idx="68">
                  <c:v>1.0667</c:v>
                </c:pt>
                <c:pt idx="69">
                  <c:v>1.0667</c:v>
                </c:pt>
                <c:pt idx="70">
                  <c:v>1.06735</c:v>
                </c:pt>
                <c:pt idx="71">
                  <c:v>1.17615</c:v>
                </c:pt>
                <c:pt idx="72">
                  <c:v>1.17615</c:v>
                </c:pt>
                <c:pt idx="73">
                  <c:v>1.2435499999999999</c:v>
                </c:pt>
                <c:pt idx="74">
                  <c:v>1.2435499999999999</c:v>
                </c:pt>
                <c:pt idx="75">
                  <c:v>1.2435499999999999</c:v>
                </c:pt>
                <c:pt idx="76">
                  <c:v>1.4660500000000001</c:v>
                </c:pt>
                <c:pt idx="77">
                  <c:v>1.47315</c:v>
                </c:pt>
                <c:pt idx="78">
                  <c:v>1.5911</c:v>
                </c:pt>
                <c:pt idx="79">
                  <c:v>1.59145</c:v>
                </c:pt>
                <c:pt idx="80">
                  <c:v>1.59145</c:v>
                </c:pt>
                <c:pt idx="81">
                  <c:v>1.5915999999999999</c:v>
                </c:pt>
                <c:pt idx="82">
                  <c:v>1.5915999999999999</c:v>
                </c:pt>
                <c:pt idx="83">
                  <c:v>1.5919000000000001</c:v>
                </c:pt>
                <c:pt idx="84">
                  <c:v>1.5919000000000001</c:v>
                </c:pt>
                <c:pt idx="85">
                  <c:v>1.5966</c:v>
                </c:pt>
                <c:pt idx="86">
                  <c:v>1.7132499999999999</c:v>
                </c:pt>
              </c:numCache>
            </c:numRef>
          </c:xVal>
          <c:yVal>
            <c:numRef>
              <c:f>'Q_fit (3)'!$E$21:$E$107</c:f>
              <c:numCache>
                <c:formatCode>General</c:formatCode>
                <c:ptCount val="87"/>
                <c:pt idx="0">
                  <c:v>0.1665563500027929</c:v>
                </c:pt>
                <c:pt idx="1">
                  <c:v>9.2234449999523349E-2</c:v>
                </c:pt>
                <c:pt idx="2">
                  <c:v>6.5405700002884259E-2</c:v>
                </c:pt>
                <c:pt idx="3">
                  <c:v>3.1660300002840813E-2</c:v>
                </c:pt>
                <c:pt idx="4">
                  <c:v>2.9459550001774915E-2</c:v>
                </c:pt>
                <c:pt idx="5">
                  <c:v>2.7457800002594013E-2</c:v>
                </c:pt>
                <c:pt idx="6">
                  <c:v>3.4200249996501952E-2</c:v>
                </c:pt>
                <c:pt idx="7">
                  <c:v>2.9459900004439987E-2</c:v>
                </c:pt>
                <c:pt idx="8">
                  <c:v>2.4929600003815722E-2</c:v>
                </c:pt>
                <c:pt idx="9">
                  <c:v>2.5871899997582659E-2</c:v>
                </c:pt>
                <c:pt idx="10">
                  <c:v>2.4338549999811221E-2</c:v>
                </c:pt>
                <c:pt idx="11">
                  <c:v>1.8582850003440399E-2</c:v>
                </c:pt>
                <c:pt idx="12">
                  <c:v>2.2996949999651406E-2</c:v>
                </c:pt>
                <c:pt idx="13">
                  <c:v>3.245900000911206E-2</c:v>
                </c:pt>
                <c:pt idx="14">
                  <c:v>2.1743199999036733E-2</c:v>
                </c:pt>
                <c:pt idx="15">
                  <c:v>7.2485499986214563E-3</c:v>
                </c:pt>
                <c:pt idx="16">
                  <c:v>9.7593000027700327E-3</c:v>
                </c:pt>
                <c:pt idx="17">
                  <c:v>6.936350000614766E-3</c:v>
                </c:pt>
                <c:pt idx="18">
                  <c:v>-2.0964999566785991E-4</c:v>
                </c:pt>
                <c:pt idx="19">
                  <c:v>2.0967349999409635E-2</c:v>
                </c:pt>
                <c:pt idx="20">
                  <c:v>-3.9334449997113552E-2</c:v>
                </c:pt>
                <c:pt idx="21">
                  <c:v>0</c:v>
                </c:pt>
                <c:pt idx="22">
                  <c:v>-4.2169000007561408E-3</c:v>
                </c:pt>
                <c:pt idx="23">
                  <c:v>-2.2169000003486872E-3</c:v>
                </c:pt>
                <c:pt idx="24">
                  <c:v>-1.8945749994600192E-2</c:v>
                </c:pt>
                <c:pt idx="25">
                  <c:v>-5.2408999981707893E-3</c:v>
                </c:pt>
                <c:pt idx="26">
                  <c:v>5.430400007753633E-3</c:v>
                </c:pt>
                <c:pt idx="27">
                  <c:v>-5.8409999473951757E-4</c:v>
                </c:pt>
                <c:pt idx="28">
                  <c:v>9.4159000072977506E-3</c:v>
                </c:pt>
                <c:pt idx="29">
                  <c:v>5.8581999983289279E-3</c:v>
                </c:pt>
                <c:pt idx="30">
                  <c:v>-6.0476400001789443E-2</c:v>
                </c:pt>
                <c:pt idx="31">
                  <c:v>-8.1683499956852756E-3</c:v>
                </c:pt>
                <c:pt idx="32">
                  <c:v>-1.4447199995629489E-2</c:v>
                </c:pt>
                <c:pt idx="33">
                  <c:v>3.4670000022742897E-3</c:v>
                </c:pt>
                <c:pt idx="34">
                  <c:v>4.7112650005146861E-2</c:v>
                </c:pt>
                <c:pt idx="35">
                  <c:v>7.365350000327453E-3</c:v>
                </c:pt>
                <c:pt idx="36">
                  <c:v>-1.4157599995087367E-2</c:v>
                </c:pt>
                <c:pt idx="37">
                  <c:v>2.722034999897005E-2</c:v>
                </c:pt>
                <c:pt idx="38">
                  <c:v>-2.3373499934677966E-3</c:v>
                </c:pt>
                <c:pt idx="39">
                  <c:v>2.0662650000303984E-2</c:v>
                </c:pt>
                <c:pt idx="40">
                  <c:v>-2.8306999956839718E-3</c:v>
                </c:pt>
                <c:pt idx="41">
                  <c:v>3.6040600003616419E-2</c:v>
                </c:pt>
                <c:pt idx="42">
                  <c:v>3.5024300006625708E-2</c:v>
                </c:pt>
                <c:pt idx="43">
                  <c:v>-6.1594299993885215E-2</c:v>
                </c:pt>
                <c:pt idx="44">
                  <c:v>-1.7787349999707658E-2</c:v>
                </c:pt>
                <c:pt idx="45">
                  <c:v>-1.6902750001463573E-2</c:v>
                </c:pt>
                <c:pt idx="46">
                  <c:v>2.2935950008104555E-2</c:v>
                </c:pt>
                <c:pt idx="47">
                  <c:v>2.0592749999195803E-2</c:v>
                </c:pt>
                <c:pt idx="48">
                  <c:v>3.0413000000407919E-2</c:v>
                </c:pt>
                <c:pt idx="49">
                  <c:v>9.4804000036674552E-3</c:v>
                </c:pt>
                <c:pt idx="50">
                  <c:v>7.9399999958695844E-4</c:v>
                </c:pt>
                <c:pt idx="51">
                  <c:v>1.6574100009165704E-2</c:v>
                </c:pt>
                <c:pt idx="52">
                  <c:v>1.6574100009165704E-2</c:v>
                </c:pt>
                <c:pt idx="53">
                  <c:v>2.0296499998949002E-2</c:v>
                </c:pt>
                <c:pt idx="54">
                  <c:v>1.9619950006017461E-2</c:v>
                </c:pt>
                <c:pt idx="55">
                  <c:v>1.4534150002873503E-2</c:v>
                </c:pt>
                <c:pt idx="56">
                  <c:v>9.231450007064268E-3</c:v>
                </c:pt>
                <c:pt idx="57">
                  <c:v>1.6587350008194335E-2</c:v>
                </c:pt>
                <c:pt idx="58">
                  <c:v>2.9893250000895932E-2</c:v>
                </c:pt>
                <c:pt idx="59">
                  <c:v>3.389325000171084E-2</c:v>
                </c:pt>
                <c:pt idx="60">
                  <c:v>5.2507600004901178E-2</c:v>
                </c:pt>
                <c:pt idx="61">
                  <c:v>1.5826050002942793E-2</c:v>
                </c:pt>
                <c:pt idx="62">
                  <c:v>2.968949999922188E-2</c:v>
                </c:pt>
                <c:pt idx="63">
                  <c:v>2.9346300005272496E-2</c:v>
                </c:pt>
                <c:pt idx="64">
                  <c:v>3.2257950006169267E-2</c:v>
                </c:pt>
                <c:pt idx="65">
                  <c:v>3.2217250009125564E-2</c:v>
                </c:pt>
                <c:pt idx="66">
                  <c:v>4.8287500008882489E-2</c:v>
                </c:pt>
                <c:pt idx="67">
                  <c:v>3.9650049999181647E-2</c:v>
                </c:pt>
                <c:pt idx="68">
                  <c:v>4.7085700003663078E-2</c:v>
                </c:pt>
                <c:pt idx="69">
                  <c:v>4.9085700004070532E-2</c:v>
                </c:pt>
                <c:pt idx="70">
                  <c:v>4.4406850007362664E-2</c:v>
                </c:pt>
                <c:pt idx="71">
                  <c:v>5.8831650007050484E-2</c:v>
                </c:pt>
                <c:pt idx="72">
                  <c:v>6.353165000473382E-2</c:v>
                </c:pt>
                <c:pt idx="73">
                  <c:v>5.6617050002387259E-2</c:v>
                </c:pt>
                <c:pt idx="74">
                  <c:v>6.2217049999162555E-2</c:v>
                </c:pt>
                <c:pt idx="75">
                  <c:v>6.3917049999872688E-2</c:v>
                </c:pt>
                <c:pt idx="76">
                  <c:v>8.4064549999311566E-2</c:v>
                </c:pt>
                <c:pt idx="77">
                  <c:v>8.4418650003499351E-2</c:v>
                </c:pt>
                <c:pt idx="78">
                  <c:v>9.7818100002768915E-2</c:v>
                </c:pt>
                <c:pt idx="79">
                  <c:v>9.5667950001370627E-2</c:v>
                </c:pt>
                <c:pt idx="80">
                  <c:v>9.6667950005212333E-2</c:v>
                </c:pt>
                <c:pt idx="81">
                  <c:v>9.8703600000590086E-2</c:v>
                </c:pt>
                <c:pt idx="82">
                  <c:v>0.10120360000291839</c:v>
                </c:pt>
                <c:pt idx="83">
                  <c:v>9.5674900003359653E-2</c:v>
                </c:pt>
                <c:pt idx="84">
                  <c:v>9.6474900004977826E-2</c:v>
                </c:pt>
                <c:pt idx="85">
                  <c:v>0.10005860000092071</c:v>
                </c:pt>
                <c:pt idx="86">
                  <c:v>0.11171575000480516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93-405F-A3B8-210E6B0E7428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(3)'!$U$2:$U$22</c:f>
              <c:numCache>
                <c:formatCode>General</c:formatCode>
                <c:ptCount val="21"/>
                <c:pt idx="0">
                  <c:v>-2.5</c:v>
                </c:pt>
                <c:pt idx="1">
                  <c:v>-2.25</c:v>
                </c:pt>
                <c:pt idx="2">
                  <c:v>-2</c:v>
                </c:pt>
                <c:pt idx="3">
                  <c:v>-1.75</c:v>
                </c:pt>
                <c:pt idx="4">
                  <c:v>-1.5</c:v>
                </c:pt>
                <c:pt idx="5">
                  <c:v>-1.25</c:v>
                </c:pt>
                <c:pt idx="6">
                  <c:v>-1</c:v>
                </c:pt>
                <c:pt idx="7">
                  <c:v>-0.75</c:v>
                </c:pt>
                <c:pt idx="8">
                  <c:v>-0.5</c:v>
                </c:pt>
                <c:pt idx="9">
                  <c:v>-0.25</c:v>
                </c:pt>
                <c:pt idx="10">
                  <c:v>0</c:v>
                </c:pt>
                <c:pt idx="11">
                  <c:v>0.25</c:v>
                </c:pt>
                <c:pt idx="12">
                  <c:v>0.5</c:v>
                </c:pt>
                <c:pt idx="13">
                  <c:v>0.75</c:v>
                </c:pt>
                <c:pt idx="14">
                  <c:v>1</c:v>
                </c:pt>
                <c:pt idx="15">
                  <c:v>1.25</c:v>
                </c:pt>
                <c:pt idx="16">
                  <c:v>1.5</c:v>
                </c:pt>
                <c:pt idx="17">
                  <c:v>1.75</c:v>
                </c:pt>
                <c:pt idx="18">
                  <c:v>2</c:v>
                </c:pt>
                <c:pt idx="19">
                  <c:v>2.25</c:v>
                </c:pt>
                <c:pt idx="20">
                  <c:v>2.5</c:v>
                </c:pt>
              </c:numCache>
            </c:numRef>
          </c:xVal>
          <c:yVal>
            <c:numRef>
              <c:f>'Q_fit (3)'!$V$2:$V$22</c:f>
              <c:numCache>
                <c:formatCode>General</c:formatCode>
                <c:ptCount val="21"/>
                <c:pt idx="0">
                  <c:v>0.17001433921044451</c:v>
                </c:pt>
                <c:pt idx="1">
                  <c:v>0.13542928077957994</c:v>
                </c:pt>
                <c:pt idx="2">
                  <c:v>0.10475336488740077</c:v>
                </c:pt>
                <c:pt idx="3">
                  <c:v>7.798659153390701E-2</c:v>
                </c:pt>
                <c:pt idx="4">
                  <c:v>5.5128960719098653E-2</c:v>
                </c:pt>
                <c:pt idx="5">
                  <c:v>3.6180472442975689E-2</c:v>
                </c:pt>
                <c:pt idx="6">
                  <c:v>2.1141126705538138E-2</c:v>
                </c:pt>
                <c:pt idx="7">
                  <c:v>1.0010923506785986E-2</c:v>
                </c:pt>
                <c:pt idx="8">
                  <c:v>2.7898628467192344E-3</c:v>
                </c:pt>
                <c:pt idx="9">
                  <c:v>-5.2205527466211163E-4</c:v>
                </c:pt>
                <c:pt idx="10">
                  <c:v>7.5169142641944587E-5</c:v>
                </c:pt>
                <c:pt idx="11">
                  <c:v>4.581536098631404E-3</c:v>
                </c:pt>
                <c:pt idx="12">
                  <c:v>1.2997045593306264E-2</c:v>
                </c:pt>
                <c:pt idx="13">
                  <c:v>2.5321697626666532E-2</c:v>
                </c:pt>
                <c:pt idx="14">
                  <c:v>4.1555492198712199E-2</c:v>
                </c:pt>
                <c:pt idx="15">
                  <c:v>6.1698429309443269E-2</c:v>
                </c:pt>
                <c:pt idx="16">
                  <c:v>8.5750508958859745E-2</c:v>
                </c:pt>
                <c:pt idx="17">
                  <c:v>0.11371173114696162</c:v>
                </c:pt>
                <c:pt idx="18">
                  <c:v>0.1455820958737489</c:v>
                </c:pt>
                <c:pt idx="19">
                  <c:v>0.18136160313922156</c:v>
                </c:pt>
                <c:pt idx="20">
                  <c:v>0.22105025294337965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93-405F-A3B8-210E6B0E7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358888"/>
        <c:axId val="1"/>
      </c:scatterChart>
      <c:valAx>
        <c:axId val="547358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0414201183431957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5.9171597633136093E-3"/>
              <c:y val="0.424037233441057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35888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24260355029587"/>
          <c:y val="0.94104308390022673"/>
          <c:w val="0.44497041420118344"/>
          <c:h val="0.990929705215419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15.  UZ Leo -- [39800.373, 0.6180428]</a:t>
            </a:r>
          </a:p>
        </c:rich>
      </c:tx>
      <c:layout>
        <c:manualLayout>
          <c:xMode val="edge"/>
          <c:yMode val="edge"/>
          <c:x val="0.1702127659574468"/>
          <c:y val="1.838235294117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63829787234042"/>
          <c:y val="0.14705882352941177"/>
          <c:w val="0.82978723404255317"/>
          <c:h val="0.698529411764705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(old)'!$G$21:$G$993</c:f>
              <c:numCache>
                <c:formatCode>General</c:formatCode>
                <c:ptCount val="973"/>
                <c:pt idx="0">
                  <c:v>0.16313179999997374</c:v>
                </c:pt>
                <c:pt idx="10">
                  <c:v>8.9460999999573687E-2</c:v>
                </c:pt>
                <c:pt idx="13">
                  <c:v>6.2815999997837935E-2</c:v>
                </c:pt>
                <c:pt idx="15">
                  <c:v>2.9543199998443015E-2</c:v>
                </c:pt>
                <c:pt idx="17">
                  <c:v>2.7394199998525437E-2</c:v>
                </c:pt>
                <c:pt idx="18">
                  <c:v>2.5413199997274205E-2</c:v>
                </c:pt>
                <c:pt idx="21">
                  <c:v>3.2206600000790786E-2</c:v>
                </c:pt>
                <c:pt idx="22">
                  <c:v>2.7510400002938695E-2</c:v>
                </c:pt>
                <c:pt idx="23">
                  <c:v>2.305079999496229E-2</c:v>
                </c:pt>
                <c:pt idx="24">
                  <c:v>2.3994399998628069E-2</c:v>
                </c:pt>
                <c:pt idx="25">
                  <c:v>2.3994399998628069E-2</c:v>
                </c:pt>
                <c:pt idx="27">
                  <c:v>2.2522200000821613E-2</c:v>
                </c:pt>
                <c:pt idx="28">
                  <c:v>1.6929799996432848E-2</c:v>
                </c:pt>
                <c:pt idx="29">
                  <c:v>2.1410999994259328E-2</c:v>
                </c:pt>
                <c:pt idx="30">
                  <c:v>3.0911600006220397E-2</c:v>
                </c:pt>
                <c:pt idx="31">
                  <c:v>2.0265999999537598E-2</c:v>
                </c:pt>
                <c:pt idx="32">
                  <c:v>5.8422000001883134E-3</c:v>
                </c:pt>
                <c:pt idx="33">
                  <c:v>8.4112000040477142E-3</c:v>
                </c:pt>
                <c:pt idx="34">
                  <c:v>5.5917999998200685E-3</c:v>
                </c:pt>
                <c:pt idx="35">
                  <c:v>-1.3801999957649969E-3</c:v>
                </c:pt>
                <c:pt idx="37">
                  <c:v>2.0083799994608853E-2</c:v>
                </c:pt>
                <c:pt idx="39">
                  <c:v>-8.7640000128885731E-4</c:v>
                </c:pt>
                <c:pt idx="44">
                  <c:v>4.6164000013959594E-3</c:v>
                </c:pt>
                <c:pt idx="51">
                  <c:v>2.7676000026986003E-3</c:v>
                </c:pt>
                <c:pt idx="67">
                  <c:v>9.0163999993819743E-3</c:v>
                </c:pt>
                <c:pt idx="68">
                  <c:v>3.3160000020870939E-4</c:v>
                </c:pt>
                <c:pt idx="69">
                  <c:v>1.6224800005147699E-2</c:v>
                </c:pt>
                <c:pt idx="70">
                  <c:v>2.7095000004919712E-2</c:v>
                </c:pt>
                <c:pt idx="71">
                  <c:v>2.0061600000190083E-2</c:v>
                </c:pt>
                <c:pt idx="72">
                  <c:v>1.9446999998763204E-2</c:v>
                </c:pt>
                <c:pt idx="73">
                  <c:v>1.4361400004418101E-2</c:v>
                </c:pt>
                <c:pt idx="74">
                  <c:v>9.0650000056484714E-3</c:v>
                </c:pt>
                <c:pt idx="75">
                  <c:v>1.6423799999756739E-2</c:v>
                </c:pt>
                <c:pt idx="76">
                  <c:v>2.9782600002363324E-2</c:v>
                </c:pt>
                <c:pt idx="77">
                  <c:v>3.3782600003178231E-2</c:v>
                </c:pt>
                <c:pt idx="78">
                  <c:v>5.2446800000325311E-2</c:v>
                </c:pt>
                <c:pt idx="79">
                  <c:v>1.5772200000355951E-2</c:v>
                </c:pt>
                <c:pt idx="80">
                  <c:v>2.9637599996931385E-2</c:v>
                </c:pt>
                <c:pt idx="81">
                  <c:v>2.9295200001797639E-2</c:v>
                </c:pt>
                <c:pt idx="82">
                  <c:v>3.2263000000966713E-2</c:v>
                </c:pt>
                <c:pt idx="83">
                  <c:v>3.2350600005884189E-2</c:v>
                </c:pt>
                <c:pt idx="84">
                  <c:v>4.8473599999852013E-2</c:v>
                </c:pt>
                <c:pt idx="85">
                  <c:v>4.8873599997023121E-2</c:v>
                </c:pt>
                <c:pt idx="86">
                  <c:v>3.9840199999161996E-2</c:v>
                </c:pt>
                <c:pt idx="87">
                  <c:v>4.7275999997509643E-2</c:v>
                </c:pt>
                <c:pt idx="88">
                  <c:v>4.9275999997917097E-2</c:v>
                </c:pt>
                <c:pt idx="89">
                  <c:v>4.459780000615865E-2</c:v>
                </c:pt>
                <c:pt idx="90">
                  <c:v>5.9131399997568224E-2</c:v>
                </c:pt>
                <c:pt idx="91">
                  <c:v>6.3831399995251559E-2</c:v>
                </c:pt>
                <c:pt idx="92">
                  <c:v>5.6984200004080776E-2</c:v>
                </c:pt>
                <c:pt idx="93">
                  <c:v>6.2584200000856072E-2</c:v>
                </c:pt>
                <c:pt idx="94">
                  <c:v>6.4284200001566205E-2</c:v>
                </c:pt>
                <c:pt idx="96">
                  <c:v>8.4654199999931734E-2</c:v>
                </c:pt>
                <c:pt idx="97">
                  <c:v>8.5015399999974761E-2</c:v>
                </c:pt>
                <c:pt idx="98">
                  <c:v>9.8532800002431031E-2</c:v>
                </c:pt>
                <c:pt idx="99">
                  <c:v>9.8532800002431031E-2</c:v>
                </c:pt>
                <c:pt idx="100">
                  <c:v>9.6382999996421859E-2</c:v>
                </c:pt>
                <c:pt idx="101">
                  <c:v>9.7383000000263564E-2</c:v>
                </c:pt>
                <c:pt idx="102">
                  <c:v>9.9418799996783491E-2</c:v>
                </c:pt>
                <c:pt idx="103">
                  <c:v>0.1019187999991118</c:v>
                </c:pt>
                <c:pt idx="104">
                  <c:v>9.6390399994561449E-2</c:v>
                </c:pt>
                <c:pt idx="105">
                  <c:v>9.6390399994561449E-2</c:v>
                </c:pt>
                <c:pt idx="106">
                  <c:v>9.7190399996179622E-2</c:v>
                </c:pt>
                <c:pt idx="107">
                  <c:v>0.10077879999880679</c:v>
                </c:pt>
                <c:pt idx="108">
                  <c:v>0.105693199999223</c:v>
                </c:pt>
                <c:pt idx="109">
                  <c:v>0.11255260000325507</c:v>
                </c:pt>
                <c:pt idx="110">
                  <c:v>0.14663460000156192</c:v>
                </c:pt>
                <c:pt idx="111">
                  <c:v>0.14587200000096345</c:v>
                </c:pt>
                <c:pt idx="112">
                  <c:v>0.15183460000116611</c:v>
                </c:pt>
                <c:pt idx="114">
                  <c:v>0.15877940000063973</c:v>
                </c:pt>
                <c:pt idx="115">
                  <c:v>0.15791560000070604</c:v>
                </c:pt>
                <c:pt idx="116">
                  <c:v>0.15293740000197431</c:v>
                </c:pt>
                <c:pt idx="117">
                  <c:v>0.16268760000093607</c:v>
                </c:pt>
                <c:pt idx="118">
                  <c:v>0.1619591999988188</c:v>
                </c:pt>
                <c:pt idx="119">
                  <c:v>0.1602603999999701</c:v>
                </c:pt>
                <c:pt idx="120">
                  <c:v>0.16219740000087768</c:v>
                </c:pt>
                <c:pt idx="121">
                  <c:v>0.16490600000543054</c:v>
                </c:pt>
                <c:pt idx="122">
                  <c:v>0.16970600000058766</c:v>
                </c:pt>
                <c:pt idx="123">
                  <c:v>0.16281499999604421</c:v>
                </c:pt>
                <c:pt idx="124">
                  <c:v>0.16485079999984009</c:v>
                </c:pt>
                <c:pt idx="125">
                  <c:v>0.18071059999783756</c:v>
                </c:pt>
                <c:pt idx="126">
                  <c:v>0.18218999999953667</c:v>
                </c:pt>
                <c:pt idx="127">
                  <c:v>0.18209360000037123</c:v>
                </c:pt>
                <c:pt idx="128">
                  <c:v>0.19593240000540391</c:v>
                </c:pt>
                <c:pt idx="129">
                  <c:v>0.20002119999844581</c:v>
                </c:pt>
                <c:pt idx="130">
                  <c:v>0.19923959999869112</c:v>
                </c:pt>
                <c:pt idx="131">
                  <c:v>0.19929719999345252</c:v>
                </c:pt>
                <c:pt idx="132">
                  <c:v>0.20746499999950174</c:v>
                </c:pt>
                <c:pt idx="133">
                  <c:v>0.20765920000121696</c:v>
                </c:pt>
                <c:pt idx="134">
                  <c:v>0.2108040000020992</c:v>
                </c:pt>
                <c:pt idx="135">
                  <c:v>0.20909979999851203</c:v>
                </c:pt>
                <c:pt idx="136">
                  <c:v>0.21107639999536332</c:v>
                </c:pt>
                <c:pt idx="137">
                  <c:v>0.21105820000229869</c:v>
                </c:pt>
                <c:pt idx="138">
                  <c:v>0.21643860000040149</c:v>
                </c:pt>
                <c:pt idx="139">
                  <c:v>0.21780600000056438</c:v>
                </c:pt>
                <c:pt idx="140">
                  <c:v>0.21883520000119461</c:v>
                </c:pt>
                <c:pt idx="141">
                  <c:v>0.21772359999886248</c:v>
                </c:pt>
                <c:pt idx="142">
                  <c:v>0.21772359999886248</c:v>
                </c:pt>
                <c:pt idx="143">
                  <c:v>0.23402720000012778</c:v>
                </c:pt>
                <c:pt idx="144">
                  <c:v>0.227751200000057</c:v>
                </c:pt>
                <c:pt idx="145">
                  <c:v>0.2317851999978302</c:v>
                </c:pt>
                <c:pt idx="146">
                  <c:v>0.24314640000375221</c:v>
                </c:pt>
                <c:pt idx="147">
                  <c:v>0.24158460000762716</c:v>
                </c:pt>
                <c:pt idx="148">
                  <c:v>0.24940439999772934</c:v>
                </c:pt>
                <c:pt idx="149">
                  <c:v>-0.14388680000047316</c:v>
                </c:pt>
                <c:pt idx="150">
                  <c:v>8.6216799998510396E-2</c:v>
                </c:pt>
                <c:pt idx="151">
                  <c:v>8.7547600000107195E-2</c:v>
                </c:pt>
                <c:pt idx="152">
                  <c:v>7.7884199999971315E-2</c:v>
                </c:pt>
                <c:pt idx="153">
                  <c:v>9.620340000037686E-2</c:v>
                </c:pt>
                <c:pt idx="154">
                  <c:v>6.1839600002713269E-2</c:v>
                </c:pt>
                <c:pt idx="155">
                  <c:v>9.468399999968824E-2</c:v>
                </c:pt>
                <c:pt idx="156">
                  <c:v>9.0191799998137867E-2</c:v>
                </c:pt>
                <c:pt idx="157">
                  <c:v>9.1586800004733959E-2</c:v>
                </c:pt>
                <c:pt idx="158">
                  <c:v>0.10358760000235634</c:v>
                </c:pt>
                <c:pt idx="159">
                  <c:v>5.8064000000740634E-2</c:v>
                </c:pt>
                <c:pt idx="160">
                  <c:v>8.748619999823859E-2</c:v>
                </c:pt>
                <c:pt idx="161">
                  <c:v>6.2794600002234802E-2</c:v>
                </c:pt>
                <c:pt idx="162">
                  <c:v>2.5513199994747993E-2</c:v>
                </c:pt>
                <c:pt idx="163">
                  <c:v>2.1493400003237184E-2</c:v>
                </c:pt>
                <c:pt idx="164">
                  <c:v>2.1210999999311753E-2</c:v>
                </c:pt>
                <c:pt idx="165">
                  <c:v>3.0711600003996864E-2</c:v>
                </c:pt>
                <c:pt idx="166">
                  <c:v>2.0666000003984664E-2</c:v>
                </c:pt>
                <c:pt idx="167">
                  <c:v>6.3422000021091662E-3</c:v>
                </c:pt>
                <c:pt idx="168">
                  <c:v>5.8917999995173886E-3</c:v>
                </c:pt>
                <c:pt idx="169">
                  <c:v>2.0583799996529706E-2</c:v>
                </c:pt>
                <c:pt idx="170">
                  <c:v>4.8163999963435344E-3</c:v>
                </c:pt>
                <c:pt idx="171">
                  <c:v>1.331600004050415E-3</c:v>
                </c:pt>
                <c:pt idx="172">
                  <c:v>1.5924800005450379E-2</c:v>
                </c:pt>
                <c:pt idx="173">
                  <c:v>1.5472200000658631E-2</c:v>
                </c:pt>
                <c:pt idx="174">
                  <c:v>6.8375000002561137E-2</c:v>
                </c:pt>
                <c:pt idx="175">
                  <c:v>6.9074999999429565E-2</c:v>
                </c:pt>
                <c:pt idx="176">
                  <c:v>4.6251799998572096E-2</c:v>
                </c:pt>
                <c:pt idx="177">
                  <c:v>4.6668200004205573E-2</c:v>
                </c:pt>
                <c:pt idx="178">
                  <c:v>0.135258000002068</c:v>
                </c:pt>
                <c:pt idx="179">
                  <c:v>0.13781680000101915</c:v>
                </c:pt>
                <c:pt idx="180">
                  <c:v>0.1355526000043028</c:v>
                </c:pt>
                <c:pt idx="181">
                  <c:v>0.13566200000059325</c:v>
                </c:pt>
                <c:pt idx="182">
                  <c:v>0.1505784000037238</c:v>
                </c:pt>
                <c:pt idx="183">
                  <c:v>-0.14718980000179727</c:v>
                </c:pt>
                <c:pt idx="184">
                  <c:v>-0.13824140000360785</c:v>
                </c:pt>
                <c:pt idx="185">
                  <c:v>-9.8247399997489993E-2</c:v>
                </c:pt>
                <c:pt idx="186">
                  <c:v>-0.10001159999228548</c:v>
                </c:pt>
                <c:pt idx="187">
                  <c:v>-9.1066000000864733E-2</c:v>
                </c:pt>
                <c:pt idx="188">
                  <c:v>-8.9386200001172256E-2</c:v>
                </c:pt>
                <c:pt idx="189">
                  <c:v>-0.15340759999526199</c:v>
                </c:pt>
                <c:pt idx="190">
                  <c:v>-8.0416400000103749E-2</c:v>
                </c:pt>
                <c:pt idx="191">
                  <c:v>6.2284200001158752E-2</c:v>
                </c:pt>
                <c:pt idx="192">
                  <c:v>6.2984200005303137E-2</c:v>
                </c:pt>
                <c:pt idx="193">
                  <c:v>6.2547200002882164E-2</c:v>
                </c:pt>
                <c:pt idx="194">
                  <c:v>0.1123751999984961</c:v>
                </c:pt>
                <c:pt idx="195">
                  <c:v>-0.13046779999422142</c:v>
                </c:pt>
                <c:pt idx="196">
                  <c:v>-0.12871079999604262</c:v>
                </c:pt>
                <c:pt idx="197">
                  <c:v>-0.12633139999525156</c:v>
                </c:pt>
                <c:pt idx="198">
                  <c:v>-9.9911599994811695E-2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27-4596-B5C5-8994EF3DB23C}"/>
            </c:ext>
          </c:extLst>
        </c:ser>
        <c:ser>
          <c:idx val="8"/>
          <c:order val="1"/>
          <c:tx>
            <c:strRef>
              <c:f>'A (old)'!$Z$1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(old)'!$Y$2:$Y$20</c:f>
              <c:numCache>
                <c:formatCode>General</c:formatCode>
                <c:ptCount val="19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  <c:pt idx="15">
                  <c:v>18000</c:v>
                </c:pt>
                <c:pt idx="16">
                  <c:v>21000</c:v>
                </c:pt>
                <c:pt idx="17">
                  <c:v>24000</c:v>
                </c:pt>
                <c:pt idx="18">
                  <c:v>27000</c:v>
                </c:pt>
              </c:numCache>
            </c:numRef>
          </c:xVal>
          <c:yVal>
            <c:numRef>
              <c:f>'A (old)'!$Z$2:$Z$20</c:f>
              <c:numCache>
                <c:formatCode>General</c:formatCode>
                <c:ptCount val="19"/>
                <c:pt idx="0">
                  <c:v>0.22544448122748048</c:v>
                </c:pt>
                <c:pt idx="1">
                  <c:v>0.17723719699693671</c:v>
                </c:pt>
                <c:pt idx="2">
                  <c:v>0.13480358261889888</c:v>
                </c:pt>
                <c:pt idx="3">
                  <c:v>9.8143638093366944E-2</c:v>
                </c:pt>
                <c:pt idx="4">
                  <c:v>6.7257363420340929E-2</c:v>
                </c:pt>
                <c:pt idx="5">
                  <c:v>4.2144758599820836E-2</c:v>
                </c:pt>
                <c:pt idx="6">
                  <c:v>2.2805823631806655E-2</c:v>
                </c:pt>
                <c:pt idx="7">
                  <c:v>9.2405585162983923E-3</c:v>
                </c:pt>
                <c:pt idx="8">
                  <c:v>1.448963253296044E-3</c:v>
                </c:pt>
                <c:pt idx="9">
                  <c:v>-5.6896215720038715E-4</c:v>
                </c:pt>
                <c:pt idx="10">
                  <c:v>3.1867822848090977E-3</c:v>
                </c:pt>
                <c:pt idx="11">
                  <c:v>1.2716196579324499E-2</c:v>
                </c:pt>
                <c:pt idx="12">
                  <c:v>2.8019280726345814E-2</c:v>
                </c:pt>
                <c:pt idx="13">
                  <c:v>4.9096034725873046E-2</c:v>
                </c:pt>
                <c:pt idx="14">
                  <c:v>7.594645857790619E-2</c:v>
                </c:pt>
                <c:pt idx="15">
                  <c:v>0.10857055228244526</c:v>
                </c:pt>
                <c:pt idx="16">
                  <c:v>0.14696831583949027</c:v>
                </c:pt>
                <c:pt idx="17">
                  <c:v>0.19113974924904115</c:v>
                </c:pt>
                <c:pt idx="18">
                  <c:v>0.24108485251109796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27-4596-B5C5-8994EF3DB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192784"/>
        <c:axId val="1"/>
      </c:scatterChart>
      <c:valAx>
        <c:axId val="8841927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19278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 O-C Diagr.</a:t>
            </a:r>
          </a:p>
        </c:rich>
      </c:tx>
      <c:layout>
        <c:manualLayout>
          <c:xMode val="edge"/>
          <c:yMode val="edge"/>
          <c:x val="0.38729229950643462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08027541742167"/>
          <c:y val="0.14848528789443624"/>
          <c:w val="0.82602179021324096"/>
          <c:h val="0.630304895551892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3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C6-40AB-8E06-19E40C7BE90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6.0000000000000001E-3</c:v>
                  </c:pt>
                  <c:pt idx="95">
                    <c:v>0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8.9999999999999998E-4</c:v>
                  </c:pt>
                  <c:pt idx="103">
                    <c:v>5.9999999999999995E-4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1E-3</c:v>
                  </c:pt>
                  <c:pt idx="107">
                    <c:v>6.9999999999999999E-4</c:v>
                  </c:pt>
                  <c:pt idx="108">
                    <c:v>5.0000000000000001E-3</c:v>
                  </c:pt>
                  <c:pt idx="109">
                    <c:v>8.0000000000000004E-4</c:v>
                  </c:pt>
                  <c:pt idx="110">
                    <c:v>2.9999999999999997E-4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0.01</c:v>
                  </c:pt>
                  <c:pt idx="114">
                    <c:v>2.0000000000000001E-4</c:v>
                  </c:pt>
                  <c:pt idx="115">
                    <c:v>1.1000000000000001E-3</c:v>
                  </c:pt>
                  <c:pt idx="116">
                    <c:v>8.0000000000000004E-4</c:v>
                  </c:pt>
                  <c:pt idx="117">
                    <c:v>2.9999999999999997E-4</c:v>
                  </c:pt>
                  <c:pt idx="118">
                    <c:v>6.9999999999999999E-4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8.9999999999999998E-4</c:v>
                  </c:pt>
                  <c:pt idx="122">
                    <c:v>1.8E-3</c:v>
                  </c:pt>
                  <c:pt idx="123">
                    <c:v>5.0000000000000001E-4</c:v>
                  </c:pt>
                  <c:pt idx="124">
                    <c:v>4.0000000000000002E-4</c:v>
                  </c:pt>
                  <c:pt idx="125">
                    <c:v>5.0000000000000001E-4</c:v>
                  </c:pt>
                  <c:pt idx="126">
                    <c:v>5.0000000000000001E-4</c:v>
                  </c:pt>
                  <c:pt idx="127">
                    <c:v>2.9999999999999997E-4</c:v>
                  </c:pt>
                  <c:pt idx="128">
                    <c:v>2.9999999999999997E-4</c:v>
                  </c:pt>
                  <c:pt idx="129">
                    <c:v>1.4E-3</c:v>
                  </c:pt>
                  <c:pt idx="130">
                    <c:v>3.0000000000000001E-3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5.9999999999999995E-4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8.0000000000000004E-4</c:v>
                  </c:pt>
                  <c:pt idx="137">
                    <c:v>1.5E-3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1E-3</c:v>
                  </c:pt>
                  <c:pt idx="141">
                    <c:v>5.0000000000000001E-4</c:v>
                  </c:pt>
                  <c:pt idx="142">
                    <c:v>5.0000000000000001E-4</c:v>
                  </c:pt>
                  <c:pt idx="143">
                    <c:v>5.9999999999999995E-4</c:v>
                  </c:pt>
                  <c:pt idx="144">
                    <c:v>5.9999999999999995E-4</c:v>
                  </c:pt>
                  <c:pt idx="145">
                    <c:v>1.1000000000000001E-3</c:v>
                  </c:pt>
                  <c:pt idx="146">
                    <c:v>2.0999999999999999E-3</c:v>
                  </c:pt>
                  <c:pt idx="147">
                    <c:v>2.0000000000000001E-4</c:v>
                  </c:pt>
                  <c:pt idx="148">
                    <c:v>2.9999999999999997E-4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6.0000000000000001E-3</c:v>
                  </c:pt>
                  <c:pt idx="95">
                    <c:v>0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8.9999999999999998E-4</c:v>
                  </c:pt>
                  <c:pt idx="103">
                    <c:v>5.9999999999999995E-4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1E-3</c:v>
                  </c:pt>
                  <c:pt idx="107">
                    <c:v>6.9999999999999999E-4</c:v>
                  </c:pt>
                  <c:pt idx="108">
                    <c:v>5.0000000000000001E-3</c:v>
                  </c:pt>
                  <c:pt idx="109">
                    <c:v>8.0000000000000004E-4</c:v>
                  </c:pt>
                  <c:pt idx="110">
                    <c:v>2.9999999999999997E-4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0.01</c:v>
                  </c:pt>
                  <c:pt idx="114">
                    <c:v>2.0000000000000001E-4</c:v>
                  </c:pt>
                  <c:pt idx="115">
                    <c:v>1.1000000000000001E-3</c:v>
                  </c:pt>
                  <c:pt idx="116">
                    <c:v>8.0000000000000004E-4</c:v>
                  </c:pt>
                  <c:pt idx="117">
                    <c:v>2.9999999999999997E-4</c:v>
                  </c:pt>
                  <c:pt idx="118">
                    <c:v>6.9999999999999999E-4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8.9999999999999998E-4</c:v>
                  </c:pt>
                  <c:pt idx="122">
                    <c:v>1.8E-3</c:v>
                  </c:pt>
                  <c:pt idx="123">
                    <c:v>5.0000000000000001E-4</c:v>
                  </c:pt>
                  <c:pt idx="124">
                    <c:v>4.0000000000000002E-4</c:v>
                  </c:pt>
                  <c:pt idx="125">
                    <c:v>5.0000000000000001E-4</c:v>
                  </c:pt>
                  <c:pt idx="126">
                    <c:v>5.0000000000000001E-4</c:v>
                  </c:pt>
                  <c:pt idx="127">
                    <c:v>2.9999999999999997E-4</c:v>
                  </c:pt>
                  <c:pt idx="128">
                    <c:v>2.9999999999999997E-4</c:v>
                  </c:pt>
                  <c:pt idx="129">
                    <c:v>1.4E-3</c:v>
                  </c:pt>
                  <c:pt idx="130">
                    <c:v>3.0000000000000001E-3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5.9999999999999995E-4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8.0000000000000004E-4</c:v>
                  </c:pt>
                  <c:pt idx="137">
                    <c:v>1.5E-3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1E-3</c:v>
                  </c:pt>
                  <c:pt idx="141">
                    <c:v>5.0000000000000001E-4</c:v>
                  </c:pt>
                  <c:pt idx="142">
                    <c:v>5.0000000000000001E-4</c:v>
                  </c:pt>
                  <c:pt idx="143">
                    <c:v>5.9999999999999995E-4</c:v>
                  </c:pt>
                  <c:pt idx="144">
                    <c:v>5.9999999999999995E-4</c:v>
                  </c:pt>
                  <c:pt idx="145">
                    <c:v>1.1000000000000001E-3</c:v>
                  </c:pt>
                  <c:pt idx="146">
                    <c:v>2.0999999999999999E-3</c:v>
                  </c:pt>
                  <c:pt idx="147">
                    <c:v>2.0000000000000001E-4</c:v>
                  </c:pt>
                  <c:pt idx="148">
                    <c:v>2.9999999999999997E-4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70">
                  <c:v>2.7095000004919712E-2</c:v>
                </c:pt>
                <c:pt idx="75">
                  <c:v>1.6423799999756739E-2</c:v>
                </c:pt>
                <c:pt idx="82">
                  <c:v>3.2263000000966713E-2</c:v>
                </c:pt>
                <c:pt idx="89">
                  <c:v>4.459780000615865E-2</c:v>
                </c:pt>
                <c:pt idx="94">
                  <c:v>6.4284200001566205E-2</c:v>
                </c:pt>
                <c:pt idx="108">
                  <c:v>0.105693199999223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C6-40AB-8E06-19E40C7BE90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23">
                  <c:v>2.305079999496229E-2</c:v>
                </c:pt>
                <c:pt idx="24">
                  <c:v>2.3994399998628069E-2</c:v>
                </c:pt>
                <c:pt idx="27">
                  <c:v>2.2522200000821613E-2</c:v>
                </c:pt>
                <c:pt idx="29">
                  <c:v>2.1410999994259328E-2</c:v>
                </c:pt>
                <c:pt idx="30">
                  <c:v>3.0911600006220397E-2</c:v>
                </c:pt>
                <c:pt idx="31">
                  <c:v>2.0265999999537598E-2</c:v>
                </c:pt>
                <c:pt idx="32">
                  <c:v>5.8422000001883134E-3</c:v>
                </c:pt>
                <c:pt idx="33">
                  <c:v>8.4112000040477142E-3</c:v>
                </c:pt>
                <c:pt idx="34">
                  <c:v>5.5917999998200685E-3</c:v>
                </c:pt>
                <c:pt idx="37">
                  <c:v>2.0083799994608853E-2</c:v>
                </c:pt>
                <c:pt idx="44">
                  <c:v>4.6164000013959594E-3</c:v>
                </c:pt>
                <c:pt idx="51">
                  <c:v>2.7676000026986003E-3</c:v>
                </c:pt>
                <c:pt idx="67">
                  <c:v>9.0163999993819743E-3</c:v>
                </c:pt>
                <c:pt idx="68">
                  <c:v>3.3160000020870939E-4</c:v>
                </c:pt>
                <c:pt idx="69">
                  <c:v>1.6224800005147699E-2</c:v>
                </c:pt>
                <c:pt idx="71">
                  <c:v>2.0061600000190083E-2</c:v>
                </c:pt>
                <c:pt idx="72">
                  <c:v>1.9446999998763204E-2</c:v>
                </c:pt>
                <c:pt idx="73">
                  <c:v>1.4361400004418101E-2</c:v>
                </c:pt>
                <c:pt idx="74">
                  <c:v>9.0650000056484714E-3</c:v>
                </c:pt>
                <c:pt idx="76">
                  <c:v>2.9782600002363324E-2</c:v>
                </c:pt>
                <c:pt idx="77">
                  <c:v>3.3782600003178231E-2</c:v>
                </c:pt>
                <c:pt idx="78">
                  <c:v>5.2446800000325311E-2</c:v>
                </c:pt>
                <c:pt idx="79">
                  <c:v>1.5772200000355951E-2</c:v>
                </c:pt>
                <c:pt idx="80">
                  <c:v>2.9637599996931385E-2</c:v>
                </c:pt>
                <c:pt idx="81">
                  <c:v>2.9295200001797639E-2</c:v>
                </c:pt>
                <c:pt idx="83">
                  <c:v>3.2350600005884189E-2</c:v>
                </c:pt>
                <c:pt idx="84">
                  <c:v>4.8473599999852013E-2</c:v>
                </c:pt>
                <c:pt idx="85">
                  <c:v>4.8873599997023121E-2</c:v>
                </c:pt>
                <c:pt idx="86">
                  <c:v>3.9840199999161996E-2</c:v>
                </c:pt>
                <c:pt idx="87">
                  <c:v>4.7275999997509643E-2</c:v>
                </c:pt>
                <c:pt idx="88">
                  <c:v>4.9275999997917097E-2</c:v>
                </c:pt>
                <c:pt idx="90">
                  <c:v>5.9131399997568224E-2</c:v>
                </c:pt>
                <c:pt idx="91">
                  <c:v>6.3831399995251559E-2</c:v>
                </c:pt>
                <c:pt idx="92">
                  <c:v>5.6984200004080776E-2</c:v>
                </c:pt>
                <c:pt idx="93">
                  <c:v>6.2584200000856072E-2</c:v>
                </c:pt>
                <c:pt idx="96">
                  <c:v>8.4654199999931734E-2</c:v>
                </c:pt>
                <c:pt idx="97">
                  <c:v>8.5015399999974761E-2</c:v>
                </c:pt>
                <c:pt idx="98">
                  <c:v>9.8532800002431031E-2</c:v>
                </c:pt>
                <c:pt idx="99">
                  <c:v>9.8532800002431031E-2</c:v>
                </c:pt>
                <c:pt idx="100">
                  <c:v>9.6382999996421859E-2</c:v>
                </c:pt>
                <c:pt idx="101">
                  <c:v>9.7383000000263564E-2</c:v>
                </c:pt>
                <c:pt idx="102">
                  <c:v>9.9418799996783491E-2</c:v>
                </c:pt>
                <c:pt idx="103">
                  <c:v>0.1019187999991118</c:v>
                </c:pt>
                <c:pt idx="104">
                  <c:v>9.6390399994561449E-2</c:v>
                </c:pt>
                <c:pt idx="105">
                  <c:v>9.6390399994561449E-2</c:v>
                </c:pt>
                <c:pt idx="106">
                  <c:v>9.7190399996179622E-2</c:v>
                </c:pt>
                <c:pt idx="107">
                  <c:v>0.10077879999880679</c:v>
                </c:pt>
                <c:pt idx="109">
                  <c:v>0.11255260000325507</c:v>
                </c:pt>
                <c:pt idx="110">
                  <c:v>0.14663460000156192</c:v>
                </c:pt>
                <c:pt idx="111">
                  <c:v>0.14587200000096345</c:v>
                </c:pt>
                <c:pt idx="112">
                  <c:v>0.15183460000116611</c:v>
                </c:pt>
                <c:pt idx="114">
                  <c:v>0.15877940000063973</c:v>
                </c:pt>
                <c:pt idx="115">
                  <c:v>0.15791560000070604</c:v>
                </c:pt>
                <c:pt idx="116">
                  <c:v>0.15293740000197431</c:v>
                </c:pt>
                <c:pt idx="118">
                  <c:v>0.1619591999988188</c:v>
                </c:pt>
                <c:pt idx="119">
                  <c:v>0.1602603999999701</c:v>
                </c:pt>
                <c:pt idx="120">
                  <c:v>0.16219740000087768</c:v>
                </c:pt>
                <c:pt idx="121">
                  <c:v>0.16490600000543054</c:v>
                </c:pt>
                <c:pt idx="122">
                  <c:v>0.16970600000058766</c:v>
                </c:pt>
                <c:pt idx="123">
                  <c:v>0.16281499999604421</c:v>
                </c:pt>
                <c:pt idx="124">
                  <c:v>0.16485079999984009</c:v>
                </c:pt>
                <c:pt idx="125">
                  <c:v>0.18071059999783756</c:v>
                </c:pt>
                <c:pt idx="126">
                  <c:v>0.18218999999953667</c:v>
                </c:pt>
                <c:pt idx="127">
                  <c:v>0.18209360000037123</c:v>
                </c:pt>
                <c:pt idx="128">
                  <c:v>0.19593240000540391</c:v>
                </c:pt>
                <c:pt idx="129">
                  <c:v>0.20002119999844581</c:v>
                </c:pt>
                <c:pt idx="130">
                  <c:v>0.19923959999869112</c:v>
                </c:pt>
                <c:pt idx="131">
                  <c:v>0.19929719999345252</c:v>
                </c:pt>
                <c:pt idx="132">
                  <c:v>0.20746499999950174</c:v>
                </c:pt>
                <c:pt idx="133">
                  <c:v>0.20765920000121696</c:v>
                </c:pt>
                <c:pt idx="136">
                  <c:v>0.21107639999536332</c:v>
                </c:pt>
                <c:pt idx="137">
                  <c:v>0.21105820000229869</c:v>
                </c:pt>
                <c:pt idx="138">
                  <c:v>0.21643860000040149</c:v>
                </c:pt>
                <c:pt idx="140">
                  <c:v>0.21883520000119461</c:v>
                </c:pt>
                <c:pt idx="144">
                  <c:v>0.227751200000057</c:v>
                </c:pt>
                <c:pt idx="146">
                  <c:v>0.24314640000375221</c:v>
                </c:pt>
                <c:pt idx="147">
                  <c:v>0.24158460000762716</c:v>
                </c:pt>
                <c:pt idx="148">
                  <c:v>0.24940439999772934</c:v>
                </c:pt>
                <c:pt idx="149">
                  <c:v>-0.14388680000047316</c:v>
                </c:pt>
                <c:pt idx="150">
                  <c:v>8.6216799998510396E-2</c:v>
                </c:pt>
                <c:pt idx="151">
                  <c:v>8.7547600000107195E-2</c:v>
                </c:pt>
                <c:pt idx="152">
                  <c:v>7.7884199999971315E-2</c:v>
                </c:pt>
                <c:pt idx="153">
                  <c:v>9.620340000037686E-2</c:v>
                </c:pt>
                <c:pt idx="154">
                  <c:v>6.1839600002713269E-2</c:v>
                </c:pt>
                <c:pt idx="155">
                  <c:v>9.468399999968824E-2</c:v>
                </c:pt>
                <c:pt idx="156">
                  <c:v>9.0191799998137867E-2</c:v>
                </c:pt>
                <c:pt idx="157">
                  <c:v>9.1586800004733959E-2</c:v>
                </c:pt>
                <c:pt idx="158">
                  <c:v>0.10358760000235634</c:v>
                </c:pt>
                <c:pt idx="159">
                  <c:v>5.8064000000740634E-2</c:v>
                </c:pt>
                <c:pt idx="160">
                  <c:v>8.748619999823859E-2</c:v>
                </c:pt>
                <c:pt idx="161">
                  <c:v>6.2794600002234802E-2</c:v>
                </c:pt>
                <c:pt idx="162">
                  <c:v>2.5513199994747993E-2</c:v>
                </c:pt>
                <c:pt idx="163">
                  <c:v>2.1493400003237184E-2</c:v>
                </c:pt>
                <c:pt idx="164">
                  <c:v>2.1210999999311753E-2</c:v>
                </c:pt>
                <c:pt idx="165">
                  <c:v>3.0711600003996864E-2</c:v>
                </c:pt>
                <c:pt idx="166">
                  <c:v>2.0666000003984664E-2</c:v>
                </c:pt>
                <c:pt idx="167">
                  <c:v>6.3422000021091662E-3</c:v>
                </c:pt>
                <c:pt idx="168">
                  <c:v>5.8917999995173886E-3</c:v>
                </c:pt>
                <c:pt idx="169">
                  <c:v>2.0583799996529706E-2</c:v>
                </c:pt>
                <c:pt idx="170">
                  <c:v>4.8163999963435344E-3</c:v>
                </c:pt>
                <c:pt idx="171">
                  <c:v>1.331600004050415E-3</c:v>
                </c:pt>
                <c:pt idx="172">
                  <c:v>1.5924800005450379E-2</c:v>
                </c:pt>
                <c:pt idx="173">
                  <c:v>1.5472200000658631E-2</c:v>
                </c:pt>
                <c:pt idx="174">
                  <c:v>6.8375000002561137E-2</c:v>
                </c:pt>
                <c:pt idx="175">
                  <c:v>6.9074999999429565E-2</c:v>
                </c:pt>
                <c:pt idx="176">
                  <c:v>4.6251799998572096E-2</c:v>
                </c:pt>
                <c:pt idx="177">
                  <c:v>4.6668200004205573E-2</c:v>
                </c:pt>
                <c:pt idx="178">
                  <c:v>0.135258000002068</c:v>
                </c:pt>
                <c:pt idx="179">
                  <c:v>0.13781680000101915</c:v>
                </c:pt>
                <c:pt idx="180">
                  <c:v>0.1355526000043028</c:v>
                </c:pt>
                <c:pt idx="181">
                  <c:v>0.13566200000059325</c:v>
                </c:pt>
                <c:pt idx="182">
                  <c:v>0.1505784000037238</c:v>
                </c:pt>
                <c:pt idx="183">
                  <c:v>-0.14718980000179727</c:v>
                </c:pt>
                <c:pt idx="184">
                  <c:v>-0.13824140000360785</c:v>
                </c:pt>
                <c:pt idx="185">
                  <c:v>-9.8247399997489993E-2</c:v>
                </c:pt>
                <c:pt idx="186">
                  <c:v>-0.10001159999228548</c:v>
                </c:pt>
                <c:pt idx="187">
                  <c:v>-9.1066000000864733E-2</c:v>
                </c:pt>
                <c:pt idx="188">
                  <c:v>-8.9386200001172256E-2</c:v>
                </c:pt>
                <c:pt idx="189">
                  <c:v>-0.15340759999526199</c:v>
                </c:pt>
                <c:pt idx="190">
                  <c:v>-8.0416400000103749E-2</c:v>
                </c:pt>
                <c:pt idx="191">
                  <c:v>6.2284200001158752E-2</c:v>
                </c:pt>
                <c:pt idx="192">
                  <c:v>6.2984200005303137E-2</c:v>
                </c:pt>
                <c:pt idx="193">
                  <c:v>6.2547200002882164E-2</c:v>
                </c:pt>
                <c:pt idx="194">
                  <c:v>0.1123751999984961</c:v>
                </c:pt>
                <c:pt idx="195">
                  <c:v>-0.13046779999422142</c:v>
                </c:pt>
                <c:pt idx="196">
                  <c:v>-0.12871079999604262</c:v>
                </c:pt>
                <c:pt idx="197">
                  <c:v>-0.12633139999525156</c:v>
                </c:pt>
                <c:pt idx="198">
                  <c:v>-9.9911599994811695E-2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C6-40AB-8E06-19E40C7BE90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117">
                  <c:v>0.16268760000093607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C6-40AB-8E06-19E40C7BE90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BAN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C6-40AB-8E06-19E40C7BE90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C6-40AB-8E06-19E40C7BE90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0">
                  <c:v>0.16313179999997374</c:v>
                </c:pt>
                <c:pt idx="10">
                  <c:v>8.9460999999573687E-2</c:v>
                </c:pt>
                <c:pt idx="13">
                  <c:v>6.2815999997837935E-2</c:v>
                </c:pt>
                <c:pt idx="15">
                  <c:v>2.9543199998443015E-2</c:v>
                </c:pt>
                <c:pt idx="17">
                  <c:v>2.7394199998525437E-2</c:v>
                </c:pt>
                <c:pt idx="18">
                  <c:v>2.5413199997274205E-2</c:v>
                </c:pt>
                <c:pt idx="21">
                  <c:v>3.2206600000790786E-2</c:v>
                </c:pt>
                <c:pt idx="22">
                  <c:v>2.7510400002938695E-2</c:v>
                </c:pt>
                <c:pt idx="25">
                  <c:v>2.3994399998628069E-2</c:v>
                </c:pt>
                <c:pt idx="28">
                  <c:v>1.6929799996432848E-2</c:v>
                </c:pt>
                <c:pt idx="35">
                  <c:v>-1.3801999957649969E-3</c:v>
                </c:pt>
                <c:pt idx="39">
                  <c:v>-8.7640000128885731E-4</c:v>
                </c:pt>
                <c:pt idx="134">
                  <c:v>0.2108040000020992</c:v>
                </c:pt>
                <c:pt idx="135">
                  <c:v>0.20909979999851203</c:v>
                </c:pt>
                <c:pt idx="139">
                  <c:v>0.21780600000056438</c:v>
                </c:pt>
                <c:pt idx="141">
                  <c:v>0.21772359999886248</c:v>
                </c:pt>
                <c:pt idx="142">
                  <c:v>0.21772359999886248</c:v>
                </c:pt>
                <c:pt idx="143">
                  <c:v>0.23402720000012778</c:v>
                </c:pt>
                <c:pt idx="145">
                  <c:v>0.2317851999978302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C6-40AB-8E06-19E40C7BE90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100">
                  <c:v>0.10085719443268611</c:v>
                </c:pt>
                <c:pt idx="101">
                  <c:v>0.10085719443268611</c:v>
                </c:pt>
                <c:pt idx="102">
                  <c:v>0.10086005608025446</c:v>
                </c:pt>
                <c:pt idx="103">
                  <c:v>0.10086005608025446</c:v>
                </c:pt>
                <c:pt idx="104">
                  <c:v>0.10086577937539118</c:v>
                </c:pt>
                <c:pt idx="105">
                  <c:v>0.10086577937539118</c:v>
                </c:pt>
                <c:pt idx="106">
                  <c:v>0.10086577937539118</c:v>
                </c:pt>
                <c:pt idx="107">
                  <c:v>0.1009554443325331</c:v>
                </c:pt>
                <c:pt idx="108">
                  <c:v>0.10191314238541063</c:v>
                </c:pt>
                <c:pt idx="109">
                  <c:v>0.10318085225819373</c:v>
                </c:pt>
                <c:pt idx="110">
                  <c:v>0.10782626014416344</c:v>
                </c:pt>
                <c:pt idx="111">
                  <c:v>0.10788253921300783</c:v>
                </c:pt>
                <c:pt idx="112">
                  <c:v>0.10878014266694983</c:v>
                </c:pt>
                <c:pt idx="113">
                  <c:v>0.10886980762409175</c:v>
                </c:pt>
                <c:pt idx="114">
                  <c:v>0.10979888920128569</c:v>
                </c:pt>
                <c:pt idx="115">
                  <c:v>0.10981510520417306</c:v>
                </c:pt>
                <c:pt idx="116">
                  <c:v>0.10982750567696928</c:v>
                </c:pt>
                <c:pt idx="117">
                  <c:v>0.10983418285462879</c:v>
                </c:pt>
                <c:pt idx="118">
                  <c:v>0.10983990614976551</c:v>
                </c:pt>
                <c:pt idx="119">
                  <c:v>0.10987996921572253</c:v>
                </c:pt>
                <c:pt idx="120">
                  <c:v>0.10992289392924792</c:v>
                </c:pt>
                <c:pt idx="121">
                  <c:v>0.10997154193791003</c:v>
                </c:pt>
                <c:pt idx="122">
                  <c:v>0.10997154193791003</c:v>
                </c:pt>
                <c:pt idx="123">
                  <c:v>0.11003354430189113</c:v>
                </c:pt>
                <c:pt idx="124">
                  <c:v>0.1100364059494595</c:v>
                </c:pt>
                <c:pt idx="125">
                  <c:v>0.11227135270034801</c:v>
                </c:pt>
                <c:pt idx="126">
                  <c:v>0.1122990152935088</c:v>
                </c:pt>
                <c:pt idx="127">
                  <c:v>0.11241920449137989</c:v>
                </c:pt>
                <c:pt idx="128">
                  <c:v>0.11419151821871701</c:v>
                </c:pt>
                <c:pt idx="129">
                  <c:v>0.11429453753117794</c:v>
                </c:pt>
                <c:pt idx="130">
                  <c:v>0.11443189661445917</c:v>
                </c:pt>
                <c:pt idx="131">
                  <c:v>0.11444715873482375</c:v>
                </c:pt>
                <c:pt idx="132">
                  <c:v>0.11551836880791286</c:v>
                </c:pt>
                <c:pt idx="133">
                  <c:v>0.11556320128648381</c:v>
                </c:pt>
                <c:pt idx="134">
                  <c:v>0.11558037117189399</c:v>
                </c:pt>
                <c:pt idx="135">
                  <c:v>0.11558323281946234</c:v>
                </c:pt>
                <c:pt idx="136">
                  <c:v>0.11566049730380804</c:v>
                </c:pt>
                <c:pt idx="137">
                  <c:v>0.11576828602888289</c:v>
                </c:pt>
                <c:pt idx="138">
                  <c:v>0.11654474640243101</c:v>
                </c:pt>
                <c:pt idx="139">
                  <c:v>0.11664871959741474</c:v>
                </c:pt>
                <c:pt idx="140">
                  <c:v>0.11666970501291603</c:v>
                </c:pt>
                <c:pt idx="141">
                  <c:v>0.11675936997005795</c:v>
                </c:pt>
                <c:pt idx="142">
                  <c:v>0.11675936997005795</c:v>
                </c:pt>
                <c:pt idx="143">
                  <c:v>0.11687955916792904</c:v>
                </c:pt>
                <c:pt idx="144">
                  <c:v>0.1176808204870696</c:v>
                </c:pt>
                <c:pt idx="145">
                  <c:v>0.11786205816639901</c:v>
                </c:pt>
                <c:pt idx="146">
                  <c:v>0.11895139200742107</c:v>
                </c:pt>
                <c:pt idx="147">
                  <c:v>0.11903437978690348</c:v>
                </c:pt>
                <c:pt idx="148">
                  <c:v>0.11993389100589105</c:v>
                </c:pt>
                <c:pt idx="149">
                  <c:v>2.5316375805663802E-2</c:v>
                </c:pt>
                <c:pt idx="150">
                  <c:v>3.3067625185825976E-2</c:v>
                </c:pt>
                <c:pt idx="151">
                  <c:v>3.3142028022603312E-2</c:v>
                </c:pt>
                <c:pt idx="152">
                  <c:v>3.3171598380809693E-2</c:v>
                </c:pt>
                <c:pt idx="153">
                  <c:v>3.3335666174728953E-2</c:v>
                </c:pt>
                <c:pt idx="154">
                  <c:v>3.3351882177616317E-2</c:v>
                </c:pt>
                <c:pt idx="155">
                  <c:v>3.3403391833846788E-2</c:v>
                </c:pt>
                <c:pt idx="156">
                  <c:v>3.3425331131870871E-2</c:v>
                </c:pt>
                <c:pt idx="157">
                  <c:v>3.3496872321079854E-2</c:v>
                </c:pt>
                <c:pt idx="158">
                  <c:v>3.4477463554504255E-2</c:v>
                </c:pt>
                <c:pt idx="159">
                  <c:v>3.655120415904186E-2</c:v>
                </c:pt>
                <c:pt idx="160">
                  <c:v>3.6576958987157092E-2</c:v>
                </c:pt>
                <c:pt idx="161">
                  <c:v>3.7811282971642678E-2</c:v>
                </c:pt>
                <c:pt idx="162">
                  <c:v>4.8209556352537077E-2</c:v>
                </c:pt>
                <c:pt idx="163">
                  <c:v>5.0171692701908674E-2</c:v>
                </c:pt>
                <c:pt idx="164">
                  <c:v>5.69595207340566E-2</c:v>
                </c:pt>
                <c:pt idx="165">
                  <c:v>5.7694964159124902E-2</c:v>
                </c:pt>
                <c:pt idx="166">
                  <c:v>5.9034215221116987E-2</c:v>
                </c:pt>
                <c:pt idx="167">
                  <c:v>6.03858667559053E-2</c:v>
                </c:pt>
                <c:pt idx="168">
                  <c:v>6.1564865554069273E-2</c:v>
                </c:pt>
                <c:pt idx="169">
                  <c:v>7.0359662414159752E-2</c:v>
                </c:pt>
                <c:pt idx="170">
                  <c:v>7.1686513003355615E-2</c:v>
                </c:pt>
                <c:pt idx="171">
                  <c:v>7.8394214903589485E-2</c:v>
                </c:pt>
                <c:pt idx="172">
                  <c:v>8.0551897170132294E-2</c:v>
                </c:pt>
                <c:pt idx="173">
                  <c:v>8.6188388997277057E-2</c:v>
                </c:pt>
                <c:pt idx="174">
                  <c:v>9.5343753450980784E-2</c:v>
                </c:pt>
                <c:pt idx="175">
                  <c:v>9.5343753450980784E-2</c:v>
                </c:pt>
                <c:pt idx="176">
                  <c:v>9.7430848410837406E-2</c:v>
                </c:pt>
                <c:pt idx="177">
                  <c:v>9.7501435717523594E-2</c:v>
                </c:pt>
                <c:pt idx="178">
                  <c:v>0.10646125425405611</c:v>
                </c:pt>
                <c:pt idx="179">
                  <c:v>0.10651657944037773</c:v>
                </c:pt>
                <c:pt idx="180">
                  <c:v>0.10651944108794609</c:v>
                </c:pt>
                <c:pt idx="181">
                  <c:v>0.10659479780724622</c:v>
                </c:pt>
                <c:pt idx="182">
                  <c:v>0.10857315015950518</c:v>
                </c:pt>
                <c:pt idx="183">
                  <c:v>0.10987329203806304</c:v>
                </c:pt>
                <c:pt idx="184">
                  <c:v>0.11101222777026998</c:v>
                </c:pt>
                <c:pt idx="185">
                  <c:v>0.11558132505441676</c:v>
                </c:pt>
                <c:pt idx="186">
                  <c:v>0.11558418670198511</c:v>
                </c:pt>
                <c:pt idx="187">
                  <c:v>0.116629641946959</c:v>
                </c:pt>
                <c:pt idx="188">
                  <c:v>0.11667065889543882</c:v>
                </c:pt>
                <c:pt idx="189">
                  <c:v>0.11667161277796161</c:v>
                </c:pt>
                <c:pt idx="190">
                  <c:v>0.11780864074512298</c:v>
                </c:pt>
                <c:pt idx="191">
                  <c:v>9.4220079839138424E-2</c:v>
                </c:pt>
                <c:pt idx="192">
                  <c:v>9.4220079839138424E-2</c:v>
                </c:pt>
                <c:pt idx="193">
                  <c:v>9.4654096387006226E-2</c:v>
                </c:pt>
                <c:pt idx="194">
                  <c:v>0.10321996144162798</c:v>
                </c:pt>
                <c:pt idx="195">
                  <c:v>0.11203860536478813</c:v>
                </c:pt>
                <c:pt idx="196">
                  <c:v>0.1122723065828708</c:v>
                </c:pt>
                <c:pt idx="197">
                  <c:v>0.11229996917603159</c:v>
                </c:pt>
                <c:pt idx="198">
                  <c:v>0.11558418670198511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C6-40AB-8E06-19E40C7BE903}"/>
            </c:ext>
          </c:extLst>
        </c:ser>
        <c:ser>
          <c:idx val="8"/>
          <c:order val="8"/>
          <c:tx>
            <c:strRef>
              <c:f>'A (old)'!$Z$1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(old)'!$Y$2:$Y$20</c:f>
              <c:numCache>
                <c:formatCode>General</c:formatCode>
                <c:ptCount val="19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  <c:pt idx="15">
                  <c:v>18000</c:v>
                </c:pt>
                <c:pt idx="16">
                  <c:v>21000</c:v>
                </c:pt>
                <c:pt idx="17">
                  <c:v>24000</c:v>
                </c:pt>
                <c:pt idx="18">
                  <c:v>27000</c:v>
                </c:pt>
              </c:numCache>
            </c:numRef>
          </c:xVal>
          <c:yVal>
            <c:numRef>
              <c:f>'A (old)'!$Z$2:$Z$20</c:f>
              <c:numCache>
                <c:formatCode>General</c:formatCode>
                <c:ptCount val="19"/>
                <c:pt idx="0">
                  <c:v>0.22544448122748048</c:v>
                </c:pt>
                <c:pt idx="1">
                  <c:v>0.17723719699693671</c:v>
                </c:pt>
                <c:pt idx="2">
                  <c:v>0.13480358261889888</c:v>
                </c:pt>
                <c:pt idx="3">
                  <c:v>9.8143638093366944E-2</c:v>
                </c:pt>
                <c:pt idx="4">
                  <c:v>6.7257363420340929E-2</c:v>
                </c:pt>
                <c:pt idx="5">
                  <c:v>4.2144758599820836E-2</c:v>
                </c:pt>
                <c:pt idx="6">
                  <c:v>2.2805823631806655E-2</c:v>
                </c:pt>
                <c:pt idx="7">
                  <c:v>9.2405585162983923E-3</c:v>
                </c:pt>
                <c:pt idx="8">
                  <c:v>1.448963253296044E-3</c:v>
                </c:pt>
                <c:pt idx="9">
                  <c:v>-5.6896215720038715E-4</c:v>
                </c:pt>
                <c:pt idx="10">
                  <c:v>3.1867822848090977E-3</c:v>
                </c:pt>
                <c:pt idx="11">
                  <c:v>1.2716196579324499E-2</c:v>
                </c:pt>
                <c:pt idx="12">
                  <c:v>2.8019280726345814E-2</c:v>
                </c:pt>
                <c:pt idx="13">
                  <c:v>4.9096034725873046E-2</c:v>
                </c:pt>
                <c:pt idx="14">
                  <c:v>7.594645857790619E-2</c:v>
                </c:pt>
                <c:pt idx="15">
                  <c:v>0.10857055228244526</c:v>
                </c:pt>
                <c:pt idx="16">
                  <c:v>0.14696831583949027</c:v>
                </c:pt>
                <c:pt idx="17">
                  <c:v>0.19113974924904115</c:v>
                </c:pt>
                <c:pt idx="18">
                  <c:v>0.24108485251109796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C6-40AB-8E06-19E40C7BE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82944"/>
        <c:axId val="1"/>
      </c:scatterChart>
      <c:valAx>
        <c:axId val="829682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2391826588996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11497730711045E-2"/>
              <c:y val="0.37272822715342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682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556748106940491"/>
          <c:y val="0.92121498449057504"/>
          <c:w val="0.96671788946200188"/>
          <c:h val="0.98182136323868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 O-C Diagr.</a:t>
            </a:r>
          </a:p>
        </c:rich>
      </c:tx>
      <c:layout>
        <c:manualLayout>
          <c:xMode val="edge"/>
          <c:yMode val="edge"/>
          <c:x val="0.39002963339260011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9862715547331"/>
          <c:y val="0.14803647215538873"/>
          <c:w val="0.82111495738275331"/>
          <c:h val="0.63142087103012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3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5E-41E1-A6D8-B96935646B2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6.0000000000000001E-3</c:v>
                  </c:pt>
                  <c:pt idx="95">
                    <c:v>0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8.9999999999999998E-4</c:v>
                  </c:pt>
                  <c:pt idx="103">
                    <c:v>5.9999999999999995E-4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1E-3</c:v>
                  </c:pt>
                  <c:pt idx="107">
                    <c:v>6.9999999999999999E-4</c:v>
                  </c:pt>
                  <c:pt idx="108">
                    <c:v>5.0000000000000001E-3</c:v>
                  </c:pt>
                  <c:pt idx="109">
                    <c:v>8.0000000000000004E-4</c:v>
                  </c:pt>
                  <c:pt idx="110">
                    <c:v>2.9999999999999997E-4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0.01</c:v>
                  </c:pt>
                  <c:pt idx="114">
                    <c:v>2.0000000000000001E-4</c:v>
                  </c:pt>
                  <c:pt idx="115">
                    <c:v>1.1000000000000001E-3</c:v>
                  </c:pt>
                  <c:pt idx="116">
                    <c:v>8.0000000000000004E-4</c:v>
                  </c:pt>
                  <c:pt idx="117">
                    <c:v>2.9999999999999997E-4</c:v>
                  </c:pt>
                  <c:pt idx="118">
                    <c:v>6.9999999999999999E-4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8.9999999999999998E-4</c:v>
                  </c:pt>
                  <c:pt idx="122">
                    <c:v>1.8E-3</c:v>
                  </c:pt>
                  <c:pt idx="123">
                    <c:v>5.0000000000000001E-4</c:v>
                  </c:pt>
                  <c:pt idx="124">
                    <c:v>4.0000000000000002E-4</c:v>
                  </c:pt>
                  <c:pt idx="125">
                    <c:v>5.0000000000000001E-4</c:v>
                  </c:pt>
                  <c:pt idx="126">
                    <c:v>5.0000000000000001E-4</c:v>
                  </c:pt>
                  <c:pt idx="127">
                    <c:v>2.9999999999999997E-4</c:v>
                  </c:pt>
                  <c:pt idx="128">
                    <c:v>2.9999999999999997E-4</c:v>
                  </c:pt>
                  <c:pt idx="129">
                    <c:v>1.4E-3</c:v>
                  </c:pt>
                  <c:pt idx="130">
                    <c:v>3.0000000000000001E-3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5.9999999999999995E-4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8.0000000000000004E-4</c:v>
                  </c:pt>
                  <c:pt idx="137">
                    <c:v>1.5E-3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1E-3</c:v>
                  </c:pt>
                  <c:pt idx="141">
                    <c:v>5.0000000000000001E-4</c:v>
                  </c:pt>
                  <c:pt idx="142">
                    <c:v>5.0000000000000001E-4</c:v>
                  </c:pt>
                  <c:pt idx="143">
                    <c:v>5.9999999999999995E-4</c:v>
                  </c:pt>
                  <c:pt idx="144">
                    <c:v>5.9999999999999995E-4</c:v>
                  </c:pt>
                  <c:pt idx="145">
                    <c:v>1.1000000000000001E-3</c:v>
                  </c:pt>
                  <c:pt idx="146">
                    <c:v>2.0999999999999999E-3</c:v>
                  </c:pt>
                  <c:pt idx="147">
                    <c:v>2.0000000000000001E-4</c:v>
                  </c:pt>
                  <c:pt idx="148">
                    <c:v>2.9999999999999997E-4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6.0000000000000001E-3</c:v>
                  </c:pt>
                  <c:pt idx="95">
                    <c:v>0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8.9999999999999998E-4</c:v>
                  </c:pt>
                  <c:pt idx="103">
                    <c:v>5.9999999999999995E-4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1E-3</c:v>
                  </c:pt>
                  <c:pt idx="107">
                    <c:v>6.9999999999999999E-4</c:v>
                  </c:pt>
                  <c:pt idx="108">
                    <c:v>5.0000000000000001E-3</c:v>
                  </c:pt>
                  <c:pt idx="109">
                    <c:v>8.0000000000000004E-4</c:v>
                  </c:pt>
                  <c:pt idx="110">
                    <c:v>2.9999999999999997E-4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0.01</c:v>
                  </c:pt>
                  <c:pt idx="114">
                    <c:v>2.0000000000000001E-4</c:v>
                  </c:pt>
                  <c:pt idx="115">
                    <c:v>1.1000000000000001E-3</c:v>
                  </c:pt>
                  <c:pt idx="116">
                    <c:v>8.0000000000000004E-4</c:v>
                  </c:pt>
                  <c:pt idx="117">
                    <c:v>2.9999999999999997E-4</c:v>
                  </c:pt>
                  <c:pt idx="118">
                    <c:v>6.9999999999999999E-4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8.9999999999999998E-4</c:v>
                  </c:pt>
                  <c:pt idx="122">
                    <c:v>1.8E-3</c:v>
                  </c:pt>
                  <c:pt idx="123">
                    <c:v>5.0000000000000001E-4</c:v>
                  </c:pt>
                  <c:pt idx="124">
                    <c:v>4.0000000000000002E-4</c:v>
                  </c:pt>
                  <c:pt idx="125">
                    <c:v>5.0000000000000001E-4</c:v>
                  </c:pt>
                  <c:pt idx="126">
                    <c:v>5.0000000000000001E-4</c:v>
                  </c:pt>
                  <c:pt idx="127">
                    <c:v>2.9999999999999997E-4</c:v>
                  </c:pt>
                  <c:pt idx="128">
                    <c:v>2.9999999999999997E-4</c:v>
                  </c:pt>
                  <c:pt idx="129">
                    <c:v>1.4E-3</c:v>
                  </c:pt>
                  <c:pt idx="130">
                    <c:v>3.0000000000000001E-3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5.9999999999999995E-4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8.0000000000000004E-4</c:v>
                  </c:pt>
                  <c:pt idx="137">
                    <c:v>1.5E-3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1E-3</c:v>
                  </c:pt>
                  <c:pt idx="141">
                    <c:v>5.0000000000000001E-4</c:v>
                  </c:pt>
                  <c:pt idx="142">
                    <c:v>5.0000000000000001E-4</c:v>
                  </c:pt>
                  <c:pt idx="143">
                    <c:v>5.9999999999999995E-4</c:v>
                  </c:pt>
                  <c:pt idx="144">
                    <c:v>5.9999999999999995E-4</c:v>
                  </c:pt>
                  <c:pt idx="145">
                    <c:v>1.1000000000000001E-3</c:v>
                  </c:pt>
                  <c:pt idx="146">
                    <c:v>2.0999999999999999E-3</c:v>
                  </c:pt>
                  <c:pt idx="147">
                    <c:v>2.0000000000000001E-4</c:v>
                  </c:pt>
                  <c:pt idx="148">
                    <c:v>2.9999999999999997E-4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70">
                  <c:v>2.7095000004919712E-2</c:v>
                </c:pt>
                <c:pt idx="75">
                  <c:v>1.6423799999756739E-2</c:v>
                </c:pt>
                <c:pt idx="82">
                  <c:v>3.2263000000966713E-2</c:v>
                </c:pt>
                <c:pt idx="89">
                  <c:v>4.459780000615865E-2</c:v>
                </c:pt>
                <c:pt idx="94">
                  <c:v>6.4284200001566205E-2</c:v>
                </c:pt>
                <c:pt idx="108">
                  <c:v>0.105693199999223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5E-41E1-A6D8-B96935646B27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23">
                  <c:v>2.305079999496229E-2</c:v>
                </c:pt>
                <c:pt idx="24">
                  <c:v>2.3994399998628069E-2</c:v>
                </c:pt>
                <c:pt idx="27">
                  <c:v>2.2522200000821613E-2</c:v>
                </c:pt>
                <c:pt idx="29">
                  <c:v>2.1410999994259328E-2</c:v>
                </c:pt>
                <c:pt idx="30">
                  <c:v>3.0911600006220397E-2</c:v>
                </c:pt>
                <c:pt idx="31">
                  <c:v>2.0265999999537598E-2</c:v>
                </c:pt>
                <c:pt idx="32">
                  <c:v>5.8422000001883134E-3</c:v>
                </c:pt>
                <c:pt idx="33">
                  <c:v>8.4112000040477142E-3</c:v>
                </c:pt>
                <c:pt idx="34">
                  <c:v>5.5917999998200685E-3</c:v>
                </c:pt>
                <c:pt idx="37">
                  <c:v>2.0083799994608853E-2</c:v>
                </c:pt>
                <c:pt idx="44">
                  <c:v>4.6164000013959594E-3</c:v>
                </c:pt>
                <c:pt idx="51">
                  <c:v>2.7676000026986003E-3</c:v>
                </c:pt>
                <c:pt idx="67">
                  <c:v>9.0163999993819743E-3</c:v>
                </c:pt>
                <c:pt idx="68">
                  <c:v>3.3160000020870939E-4</c:v>
                </c:pt>
                <c:pt idx="69">
                  <c:v>1.6224800005147699E-2</c:v>
                </c:pt>
                <c:pt idx="71">
                  <c:v>2.0061600000190083E-2</c:v>
                </c:pt>
                <c:pt idx="72">
                  <c:v>1.9446999998763204E-2</c:v>
                </c:pt>
                <c:pt idx="73">
                  <c:v>1.4361400004418101E-2</c:v>
                </c:pt>
                <c:pt idx="74">
                  <c:v>9.0650000056484714E-3</c:v>
                </c:pt>
                <c:pt idx="76">
                  <c:v>2.9782600002363324E-2</c:v>
                </c:pt>
                <c:pt idx="77">
                  <c:v>3.3782600003178231E-2</c:v>
                </c:pt>
                <c:pt idx="78">
                  <c:v>5.2446800000325311E-2</c:v>
                </c:pt>
                <c:pt idx="79">
                  <c:v>1.5772200000355951E-2</c:v>
                </c:pt>
                <c:pt idx="80">
                  <c:v>2.9637599996931385E-2</c:v>
                </c:pt>
                <c:pt idx="81">
                  <c:v>2.9295200001797639E-2</c:v>
                </c:pt>
                <c:pt idx="83">
                  <c:v>3.2350600005884189E-2</c:v>
                </c:pt>
                <c:pt idx="84">
                  <c:v>4.8473599999852013E-2</c:v>
                </c:pt>
                <c:pt idx="85">
                  <c:v>4.8873599997023121E-2</c:v>
                </c:pt>
                <c:pt idx="86">
                  <c:v>3.9840199999161996E-2</c:v>
                </c:pt>
                <c:pt idx="87">
                  <c:v>4.7275999997509643E-2</c:v>
                </c:pt>
                <c:pt idx="88">
                  <c:v>4.9275999997917097E-2</c:v>
                </c:pt>
                <c:pt idx="90">
                  <c:v>5.9131399997568224E-2</c:v>
                </c:pt>
                <c:pt idx="91">
                  <c:v>6.3831399995251559E-2</c:v>
                </c:pt>
                <c:pt idx="92">
                  <c:v>5.6984200004080776E-2</c:v>
                </c:pt>
                <c:pt idx="93">
                  <c:v>6.2584200000856072E-2</c:v>
                </c:pt>
                <c:pt idx="96">
                  <c:v>8.4654199999931734E-2</c:v>
                </c:pt>
                <c:pt idx="97">
                  <c:v>8.5015399999974761E-2</c:v>
                </c:pt>
                <c:pt idx="98">
                  <c:v>9.8532800002431031E-2</c:v>
                </c:pt>
                <c:pt idx="99">
                  <c:v>9.8532800002431031E-2</c:v>
                </c:pt>
                <c:pt idx="100">
                  <c:v>9.6382999996421859E-2</c:v>
                </c:pt>
                <c:pt idx="101">
                  <c:v>9.7383000000263564E-2</c:v>
                </c:pt>
                <c:pt idx="102">
                  <c:v>9.9418799996783491E-2</c:v>
                </c:pt>
                <c:pt idx="103">
                  <c:v>0.1019187999991118</c:v>
                </c:pt>
                <c:pt idx="104">
                  <c:v>9.6390399994561449E-2</c:v>
                </c:pt>
                <c:pt idx="105">
                  <c:v>9.6390399994561449E-2</c:v>
                </c:pt>
                <c:pt idx="106">
                  <c:v>9.7190399996179622E-2</c:v>
                </c:pt>
                <c:pt idx="107">
                  <c:v>0.10077879999880679</c:v>
                </c:pt>
                <c:pt idx="109">
                  <c:v>0.11255260000325507</c:v>
                </c:pt>
                <c:pt idx="110">
                  <c:v>0.14663460000156192</c:v>
                </c:pt>
                <c:pt idx="111">
                  <c:v>0.14587200000096345</c:v>
                </c:pt>
                <c:pt idx="112">
                  <c:v>0.15183460000116611</c:v>
                </c:pt>
                <c:pt idx="114">
                  <c:v>0.15877940000063973</c:v>
                </c:pt>
                <c:pt idx="115">
                  <c:v>0.15791560000070604</c:v>
                </c:pt>
                <c:pt idx="116">
                  <c:v>0.15293740000197431</c:v>
                </c:pt>
                <c:pt idx="118">
                  <c:v>0.1619591999988188</c:v>
                </c:pt>
                <c:pt idx="119">
                  <c:v>0.1602603999999701</c:v>
                </c:pt>
                <c:pt idx="120">
                  <c:v>0.16219740000087768</c:v>
                </c:pt>
                <c:pt idx="121">
                  <c:v>0.16490600000543054</c:v>
                </c:pt>
                <c:pt idx="122">
                  <c:v>0.16970600000058766</c:v>
                </c:pt>
                <c:pt idx="123">
                  <c:v>0.16281499999604421</c:v>
                </c:pt>
                <c:pt idx="124">
                  <c:v>0.16485079999984009</c:v>
                </c:pt>
                <c:pt idx="125">
                  <c:v>0.18071059999783756</c:v>
                </c:pt>
                <c:pt idx="126">
                  <c:v>0.18218999999953667</c:v>
                </c:pt>
                <c:pt idx="127">
                  <c:v>0.18209360000037123</c:v>
                </c:pt>
                <c:pt idx="128">
                  <c:v>0.19593240000540391</c:v>
                </c:pt>
                <c:pt idx="129">
                  <c:v>0.20002119999844581</c:v>
                </c:pt>
                <c:pt idx="130">
                  <c:v>0.19923959999869112</c:v>
                </c:pt>
                <c:pt idx="131">
                  <c:v>0.19929719999345252</c:v>
                </c:pt>
                <c:pt idx="132">
                  <c:v>0.20746499999950174</c:v>
                </c:pt>
                <c:pt idx="133">
                  <c:v>0.20765920000121696</c:v>
                </c:pt>
                <c:pt idx="136">
                  <c:v>0.21107639999536332</c:v>
                </c:pt>
                <c:pt idx="137">
                  <c:v>0.21105820000229869</c:v>
                </c:pt>
                <c:pt idx="138">
                  <c:v>0.21643860000040149</c:v>
                </c:pt>
                <c:pt idx="140">
                  <c:v>0.21883520000119461</c:v>
                </c:pt>
                <c:pt idx="144">
                  <c:v>0.227751200000057</c:v>
                </c:pt>
                <c:pt idx="146">
                  <c:v>0.24314640000375221</c:v>
                </c:pt>
                <c:pt idx="147">
                  <c:v>0.24158460000762716</c:v>
                </c:pt>
                <c:pt idx="148">
                  <c:v>0.24940439999772934</c:v>
                </c:pt>
                <c:pt idx="149">
                  <c:v>-0.14388680000047316</c:v>
                </c:pt>
                <c:pt idx="150">
                  <c:v>8.6216799998510396E-2</c:v>
                </c:pt>
                <c:pt idx="151">
                  <c:v>8.7547600000107195E-2</c:v>
                </c:pt>
                <c:pt idx="152">
                  <c:v>7.7884199999971315E-2</c:v>
                </c:pt>
                <c:pt idx="153">
                  <c:v>9.620340000037686E-2</c:v>
                </c:pt>
                <c:pt idx="154">
                  <c:v>6.1839600002713269E-2</c:v>
                </c:pt>
                <c:pt idx="155">
                  <c:v>9.468399999968824E-2</c:v>
                </c:pt>
                <c:pt idx="156">
                  <c:v>9.0191799998137867E-2</c:v>
                </c:pt>
                <c:pt idx="157">
                  <c:v>9.1586800004733959E-2</c:v>
                </c:pt>
                <c:pt idx="158">
                  <c:v>0.10358760000235634</c:v>
                </c:pt>
                <c:pt idx="159">
                  <c:v>5.8064000000740634E-2</c:v>
                </c:pt>
                <c:pt idx="160">
                  <c:v>8.748619999823859E-2</c:v>
                </c:pt>
                <c:pt idx="161">
                  <c:v>6.2794600002234802E-2</c:v>
                </c:pt>
                <c:pt idx="162">
                  <c:v>2.5513199994747993E-2</c:v>
                </c:pt>
                <c:pt idx="163">
                  <c:v>2.1493400003237184E-2</c:v>
                </c:pt>
                <c:pt idx="164">
                  <c:v>2.1210999999311753E-2</c:v>
                </c:pt>
                <c:pt idx="165">
                  <c:v>3.0711600003996864E-2</c:v>
                </c:pt>
                <c:pt idx="166">
                  <c:v>2.0666000003984664E-2</c:v>
                </c:pt>
                <c:pt idx="167">
                  <c:v>6.3422000021091662E-3</c:v>
                </c:pt>
                <c:pt idx="168">
                  <c:v>5.8917999995173886E-3</c:v>
                </c:pt>
                <c:pt idx="169">
                  <c:v>2.0583799996529706E-2</c:v>
                </c:pt>
                <c:pt idx="170">
                  <c:v>4.8163999963435344E-3</c:v>
                </c:pt>
                <c:pt idx="171">
                  <c:v>1.331600004050415E-3</c:v>
                </c:pt>
                <c:pt idx="172">
                  <c:v>1.5924800005450379E-2</c:v>
                </c:pt>
                <c:pt idx="173">
                  <c:v>1.5472200000658631E-2</c:v>
                </c:pt>
                <c:pt idx="174">
                  <c:v>6.8375000002561137E-2</c:v>
                </c:pt>
                <c:pt idx="175">
                  <c:v>6.9074999999429565E-2</c:v>
                </c:pt>
                <c:pt idx="176">
                  <c:v>4.6251799998572096E-2</c:v>
                </c:pt>
                <c:pt idx="177">
                  <c:v>4.6668200004205573E-2</c:v>
                </c:pt>
                <c:pt idx="178">
                  <c:v>0.135258000002068</c:v>
                </c:pt>
                <c:pt idx="179">
                  <c:v>0.13781680000101915</c:v>
                </c:pt>
                <c:pt idx="180">
                  <c:v>0.1355526000043028</c:v>
                </c:pt>
                <c:pt idx="181">
                  <c:v>0.13566200000059325</c:v>
                </c:pt>
                <c:pt idx="182">
                  <c:v>0.1505784000037238</c:v>
                </c:pt>
                <c:pt idx="183">
                  <c:v>-0.14718980000179727</c:v>
                </c:pt>
                <c:pt idx="184">
                  <c:v>-0.13824140000360785</c:v>
                </c:pt>
                <c:pt idx="185">
                  <c:v>-9.8247399997489993E-2</c:v>
                </c:pt>
                <c:pt idx="186">
                  <c:v>-0.10001159999228548</c:v>
                </c:pt>
                <c:pt idx="187">
                  <c:v>-9.1066000000864733E-2</c:v>
                </c:pt>
                <c:pt idx="188">
                  <c:v>-8.9386200001172256E-2</c:v>
                </c:pt>
                <c:pt idx="189">
                  <c:v>-0.15340759999526199</c:v>
                </c:pt>
                <c:pt idx="190">
                  <c:v>-8.0416400000103749E-2</c:v>
                </c:pt>
                <c:pt idx="191">
                  <c:v>6.2284200001158752E-2</c:v>
                </c:pt>
                <c:pt idx="192">
                  <c:v>6.2984200005303137E-2</c:v>
                </c:pt>
                <c:pt idx="193">
                  <c:v>6.2547200002882164E-2</c:v>
                </c:pt>
                <c:pt idx="194">
                  <c:v>0.1123751999984961</c:v>
                </c:pt>
                <c:pt idx="195">
                  <c:v>-0.13046779999422142</c:v>
                </c:pt>
                <c:pt idx="196">
                  <c:v>-0.12871079999604262</c:v>
                </c:pt>
                <c:pt idx="197">
                  <c:v>-0.12633139999525156</c:v>
                </c:pt>
                <c:pt idx="198">
                  <c:v>-9.9911599994811695E-2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5E-41E1-A6D8-B96935646B27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117">
                  <c:v>0.16268760000093607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5E-41E1-A6D8-B96935646B27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BAN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5E-41E1-A6D8-B96935646B2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5E-41E1-A6D8-B96935646B2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0">
                  <c:v>0.16313179999997374</c:v>
                </c:pt>
                <c:pt idx="10">
                  <c:v>8.9460999999573687E-2</c:v>
                </c:pt>
                <c:pt idx="13">
                  <c:v>6.2815999997837935E-2</c:v>
                </c:pt>
                <c:pt idx="15">
                  <c:v>2.9543199998443015E-2</c:v>
                </c:pt>
                <c:pt idx="17">
                  <c:v>2.7394199998525437E-2</c:v>
                </c:pt>
                <c:pt idx="18">
                  <c:v>2.5413199997274205E-2</c:v>
                </c:pt>
                <c:pt idx="21">
                  <c:v>3.2206600000790786E-2</c:v>
                </c:pt>
                <c:pt idx="22">
                  <c:v>2.7510400002938695E-2</c:v>
                </c:pt>
                <c:pt idx="25">
                  <c:v>2.3994399998628069E-2</c:v>
                </c:pt>
                <c:pt idx="28">
                  <c:v>1.6929799996432848E-2</c:v>
                </c:pt>
                <c:pt idx="35">
                  <c:v>-1.3801999957649969E-3</c:v>
                </c:pt>
                <c:pt idx="39">
                  <c:v>-8.7640000128885731E-4</c:v>
                </c:pt>
                <c:pt idx="134">
                  <c:v>0.2108040000020992</c:v>
                </c:pt>
                <c:pt idx="135">
                  <c:v>0.20909979999851203</c:v>
                </c:pt>
                <c:pt idx="139">
                  <c:v>0.21780600000056438</c:v>
                </c:pt>
                <c:pt idx="141">
                  <c:v>0.21772359999886248</c:v>
                </c:pt>
                <c:pt idx="142">
                  <c:v>0.21772359999886248</c:v>
                </c:pt>
                <c:pt idx="143">
                  <c:v>0.23402720000012778</c:v>
                </c:pt>
                <c:pt idx="145">
                  <c:v>0.2317851999978302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5E-41E1-A6D8-B96935646B27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100">
                  <c:v>0.10085719443268611</c:v>
                </c:pt>
                <c:pt idx="101">
                  <c:v>0.10085719443268611</c:v>
                </c:pt>
                <c:pt idx="102">
                  <c:v>0.10086005608025446</c:v>
                </c:pt>
                <c:pt idx="103">
                  <c:v>0.10086005608025446</c:v>
                </c:pt>
                <c:pt idx="104">
                  <c:v>0.10086577937539118</c:v>
                </c:pt>
                <c:pt idx="105">
                  <c:v>0.10086577937539118</c:v>
                </c:pt>
                <c:pt idx="106">
                  <c:v>0.10086577937539118</c:v>
                </c:pt>
                <c:pt idx="107">
                  <c:v>0.1009554443325331</c:v>
                </c:pt>
                <c:pt idx="108">
                  <c:v>0.10191314238541063</c:v>
                </c:pt>
                <c:pt idx="109">
                  <c:v>0.10318085225819373</c:v>
                </c:pt>
                <c:pt idx="110">
                  <c:v>0.10782626014416344</c:v>
                </c:pt>
                <c:pt idx="111">
                  <c:v>0.10788253921300783</c:v>
                </c:pt>
                <c:pt idx="112">
                  <c:v>0.10878014266694983</c:v>
                </c:pt>
                <c:pt idx="113">
                  <c:v>0.10886980762409175</c:v>
                </c:pt>
                <c:pt idx="114">
                  <c:v>0.10979888920128569</c:v>
                </c:pt>
                <c:pt idx="115">
                  <c:v>0.10981510520417306</c:v>
                </c:pt>
                <c:pt idx="116">
                  <c:v>0.10982750567696928</c:v>
                </c:pt>
                <c:pt idx="117">
                  <c:v>0.10983418285462879</c:v>
                </c:pt>
                <c:pt idx="118">
                  <c:v>0.10983990614976551</c:v>
                </c:pt>
                <c:pt idx="119">
                  <c:v>0.10987996921572253</c:v>
                </c:pt>
                <c:pt idx="120">
                  <c:v>0.10992289392924792</c:v>
                </c:pt>
                <c:pt idx="121">
                  <c:v>0.10997154193791003</c:v>
                </c:pt>
                <c:pt idx="122">
                  <c:v>0.10997154193791003</c:v>
                </c:pt>
                <c:pt idx="123">
                  <c:v>0.11003354430189113</c:v>
                </c:pt>
                <c:pt idx="124">
                  <c:v>0.1100364059494595</c:v>
                </c:pt>
                <c:pt idx="125">
                  <c:v>0.11227135270034801</c:v>
                </c:pt>
                <c:pt idx="126">
                  <c:v>0.1122990152935088</c:v>
                </c:pt>
                <c:pt idx="127">
                  <c:v>0.11241920449137989</c:v>
                </c:pt>
                <c:pt idx="128">
                  <c:v>0.11419151821871701</c:v>
                </c:pt>
                <c:pt idx="129">
                  <c:v>0.11429453753117794</c:v>
                </c:pt>
                <c:pt idx="130">
                  <c:v>0.11443189661445917</c:v>
                </c:pt>
                <c:pt idx="131">
                  <c:v>0.11444715873482375</c:v>
                </c:pt>
                <c:pt idx="132">
                  <c:v>0.11551836880791286</c:v>
                </c:pt>
                <c:pt idx="133">
                  <c:v>0.11556320128648381</c:v>
                </c:pt>
                <c:pt idx="134">
                  <c:v>0.11558037117189399</c:v>
                </c:pt>
                <c:pt idx="135">
                  <c:v>0.11558323281946234</c:v>
                </c:pt>
                <c:pt idx="136">
                  <c:v>0.11566049730380804</c:v>
                </c:pt>
                <c:pt idx="137">
                  <c:v>0.11576828602888289</c:v>
                </c:pt>
                <c:pt idx="138">
                  <c:v>0.11654474640243101</c:v>
                </c:pt>
                <c:pt idx="139">
                  <c:v>0.11664871959741474</c:v>
                </c:pt>
                <c:pt idx="140">
                  <c:v>0.11666970501291603</c:v>
                </c:pt>
                <c:pt idx="141">
                  <c:v>0.11675936997005795</c:v>
                </c:pt>
                <c:pt idx="142">
                  <c:v>0.11675936997005795</c:v>
                </c:pt>
                <c:pt idx="143">
                  <c:v>0.11687955916792904</c:v>
                </c:pt>
                <c:pt idx="144">
                  <c:v>0.1176808204870696</c:v>
                </c:pt>
                <c:pt idx="145">
                  <c:v>0.11786205816639901</c:v>
                </c:pt>
                <c:pt idx="146">
                  <c:v>0.11895139200742107</c:v>
                </c:pt>
                <c:pt idx="147">
                  <c:v>0.11903437978690348</c:v>
                </c:pt>
                <c:pt idx="148">
                  <c:v>0.11993389100589105</c:v>
                </c:pt>
                <c:pt idx="149">
                  <c:v>2.5316375805663802E-2</c:v>
                </c:pt>
                <c:pt idx="150">
                  <c:v>3.3067625185825976E-2</c:v>
                </c:pt>
                <c:pt idx="151">
                  <c:v>3.3142028022603312E-2</c:v>
                </c:pt>
                <c:pt idx="152">
                  <c:v>3.3171598380809693E-2</c:v>
                </c:pt>
                <c:pt idx="153">
                  <c:v>3.3335666174728953E-2</c:v>
                </c:pt>
                <c:pt idx="154">
                  <c:v>3.3351882177616317E-2</c:v>
                </c:pt>
                <c:pt idx="155">
                  <c:v>3.3403391833846788E-2</c:v>
                </c:pt>
                <c:pt idx="156">
                  <c:v>3.3425331131870871E-2</c:v>
                </c:pt>
                <c:pt idx="157">
                  <c:v>3.3496872321079854E-2</c:v>
                </c:pt>
                <c:pt idx="158">
                  <c:v>3.4477463554504255E-2</c:v>
                </c:pt>
                <c:pt idx="159">
                  <c:v>3.655120415904186E-2</c:v>
                </c:pt>
                <c:pt idx="160">
                  <c:v>3.6576958987157092E-2</c:v>
                </c:pt>
                <c:pt idx="161">
                  <c:v>3.7811282971642678E-2</c:v>
                </c:pt>
                <c:pt idx="162">
                  <c:v>4.8209556352537077E-2</c:v>
                </c:pt>
                <c:pt idx="163">
                  <c:v>5.0171692701908674E-2</c:v>
                </c:pt>
                <c:pt idx="164">
                  <c:v>5.69595207340566E-2</c:v>
                </c:pt>
                <c:pt idx="165">
                  <c:v>5.7694964159124902E-2</c:v>
                </c:pt>
                <c:pt idx="166">
                  <c:v>5.9034215221116987E-2</c:v>
                </c:pt>
                <c:pt idx="167">
                  <c:v>6.03858667559053E-2</c:v>
                </c:pt>
                <c:pt idx="168">
                  <c:v>6.1564865554069273E-2</c:v>
                </c:pt>
                <c:pt idx="169">
                  <c:v>7.0359662414159752E-2</c:v>
                </c:pt>
                <c:pt idx="170">
                  <c:v>7.1686513003355615E-2</c:v>
                </c:pt>
                <c:pt idx="171">
                  <c:v>7.8394214903589485E-2</c:v>
                </c:pt>
                <c:pt idx="172">
                  <c:v>8.0551897170132294E-2</c:v>
                </c:pt>
                <c:pt idx="173">
                  <c:v>8.6188388997277057E-2</c:v>
                </c:pt>
                <c:pt idx="174">
                  <c:v>9.5343753450980784E-2</c:v>
                </c:pt>
                <c:pt idx="175">
                  <c:v>9.5343753450980784E-2</c:v>
                </c:pt>
                <c:pt idx="176">
                  <c:v>9.7430848410837406E-2</c:v>
                </c:pt>
                <c:pt idx="177">
                  <c:v>9.7501435717523594E-2</c:v>
                </c:pt>
                <c:pt idx="178">
                  <c:v>0.10646125425405611</c:v>
                </c:pt>
                <c:pt idx="179">
                  <c:v>0.10651657944037773</c:v>
                </c:pt>
                <c:pt idx="180">
                  <c:v>0.10651944108794609</c:v>
                </c:pt>
                <c:pt idx="181">
                  <c:v>0.10659479780724622</c:v>
                </c:pt>
                <c:pt idx="182">
                  <c:v>0.10857315015950518</c:v>
                </c:pt>
                <c:pt idx="183">
                  <c:v>0.10987329203806304</c:v>
                </c:pt>
                <c:pt idx="184">
                  <c:v>0.11101222777026998</c:v>
                </c:pt>
                <c:pt idx="185">
                  <c:v>0.11558132505441676</c:v>
                </c:pt>
                <c:pt idx="186">
                  <c:v>0.11558418670198511</c:v>
                </c:pt>
                <c:pt idx="187">
                  <c:v>0.116629641946959</c:v>
                </c:pt>
                <c:pt idx="188">
                  <c:v>0.11667065889543882</c:v>
                </c:pt>
                <c:pt idx="189">
                  <c:v>0.11667161277796161</c:v>
                </c:pt>
                <c:pt idx="190">
                  <c:v>0.11780864074512298</c:v>
                </c:pt>
                <c:pt idx="191">
                  <c:v>9.4220079839138424E-2</c:v>
                </c:pt>
                <c:pt idx="192">
                  <c:v>9.4220079839138424E-2</c:v>
                </c:pt>
                <c:pt idx="193">
                  <c:v>9.4654096387006226E-2</c:v>
                </c:pt>
                <c:pt idx="194">
                  <c:v>0.10321996144162798</c:v>
                </c:pt>
                <c:pt idx="195">
                  <c:v>0.11203860536478813</c:v>
                </c:pt>
                <c:pt idx="196">
                  <c:v>0.1122723065828708</c:v>
                </c:pt>
                <c:pt idx="197">
                  <c:v>0.11229996917603159</c:v>
                </c:pt>
                <c:pt idx="198">
                  <c:v>0.11558418670198511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5E-41E1-A6D8-B96935646B27}"/>
            </c:ext>
          </c:extLst>
        </c:ser>
        <c:ser>
          <c:idx val="8"/>
          <c:order val="8"/>
          <c:tx>
            <c:strRef>
              <c:f>'A (old)'!$Z$1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(old)'!$Y$2:$Y$20</c:f>
              <c:numCache>
                <c:formatCode>General</c:formatCode>
                <c:ptCount val="19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  <c:pt idx="15">
                  <c:v>18000</c:v>
                </c:pt>
                <c:pt idx="16">
                  <c:v>21000</c:v>
                </c:pt>
                <c:pt idx="17">
                  <c:v>24000</c:v>
                </c:pt>
                <c:pt idx="18">
                  <c:v>27000</c:v>
                </c:pt>
              </c:numCache>
            </c:numRef>
          </c:xVal>
          <c:yVal>
            <c:numRef>
              <c:f>'A (old)'!$Z$2:$Z$20</c:f>
              <c:numCache>
                <c:formatCode>General</c:formatCode>
                <c:ptCount val="19"/>
                <c:pt idx="0">
                  <c:v>0.22544448122748048</c:v>
                </c:pt>
                <c:pt idx="1">
                  <c:v>0.17723719699693671</c:v>
                </c:pt>
                <c:pt idx="2">
                  <c:v>0.13480358261889888</c:v>
                </c:pt>
                <c:pt idx="3">
                  <c:v>9.8143638093366944E-2</c:v>
                </c:pt>
                <c:pt idx="4">
                  <c:v>6.7257363420340929E-2</c:v>
                </c:pt>
                <c:pt idx="5">
                  <c:v>4.2144758599820836E-2</c:v>
                </c:pt>
                <c:pt idx="6">
                  <c:v>2.2805823631806655E-2</c:v>
                </c:pt>
                <c:pt idx="7">
                  <c:v>9.2405585162983923E-3</c:v>
                </c:pt>
                <c:pt idx="8">
                  <c:v>1.448963253296044E-3</c:v>
                </c:pt>
                <c:pt idx="9">
                  <c:v>-5.6896215720038715E-4</c:v>
                </c:pt>
                <c:pt idx="10">
                  <c:v>3.1867822848090977E-3</c:v>
                </c:pt>
                <c:pt idx="11">
                  <c:v>1.2716196579324499E-2</c:v>
                </c:pt>
                <c:pt idx="12">
                  <c:v>2.8019280726345814E-2</c:v>
                </c:pt>
                <c:pt idx="13">
                  <c:v>4.9096034725873046E-2</c:v>
                </c:pt>
                <c:pt idx="14">
                  <c:v>7.594645857790619E-2</c:v>
                </c:pt>
                <c:pt idx="15">
                  <c:v>0.10857055228244526</c:v>
                </c:pt>
                <c:pt idx="16">
                  <c:v>0.14696831583949027</c:v>
                </c:pt>
                <c:pt idx="17">
                  <c:v>0.19113974924904115</c:v>
                </c:pt>
                <c:pt idx="18">
                  <c:v>0.24108485251109796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5E-41E1-A6D8-B96935646B27}"/>
            </c:ext>
          </c:extLst>
        </c:ser>
        <c:ser>
          <c:idx val="9"/>
          <c:order val="9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(old)'!$R$21:$R$993</c:f>
              <c:numCache>
                <c:formatCode>General</c:formatCode>
                <c:ptCount val="973"/>
                <c:pt idx="1">
                  <c:v>-6.7783200000121724E-2</c:v>
                </c:pt>
                <c:pt idx="2">
                  <c:v>-6.6452399998524925E-2</c:v>
                </c:pt>
                <c:pt idx="3">
                  <c:v>-7.6115799998660805E-2</c:v>
                </c:pt>
                <c:pt idx="4">
                  <c:v>-5.779659999825526E-2</c:v>
                </c:pt>
                <c:pt idx="5">
                  <c:v>-9.216039999955683E-2</c:v>
                </c:pt>
                <c:pt idx="6">
                  <c:v>-5.931599999894388E-2</c:v>
                </c:pt>
                <c:pt idx="7">
                  <c:v>-6.3808200000494253E-2</c:v>
                </c:pt>
                <c:pt idx="8">
                  <c:v>-6.241319999753614E-2</c:v>
                </c:pt>
                <c:pt idx="9">
                  <c:v>-6.4538999999058433E-2</c:v>
                </c:pt>
                <c:pt idx="11">
                  <c:v>-5.041239999991376E-2</c:v>
                </c:pt>
                <c:pt idx="12">
                  <c:v>-6.651380000039353E-2</c:v>
                </c:pt>
                <c:pt idx="14">
                  <c:v>-9.1205400000035297E-2</c:v>
                </c:pt>
                <c:pt idx="16">
                  <c:v>-0.12660580000374466</c:v>
                </c:pt>
                <c:pt idx="19">
                  <c:v>-0.12950819999969099</c:v>
                </c:pt>
                <c:pt idx="20">
                  <c:v>-0.12229339999612421</c:v>
                </c:pt>
                <c:pt idx="26">
                  <c:v>-4.0219599999545608E-2</c:v>
                </c:pt>
                <c:pt idx="38">
                  <c:v>-4.0213800006313249E-2</c:v>
                </c:pt>
                <c:pt idx="40">
                  <c:v>-5.0871999992523342E-3</c:v>
                </c:pt>
                <c:pt idx="41">
                  <c:v>-3.0871999988448806E-3</c:v>
                </c:pt>
                <c:pt idx="42">
                  <c:v>-1.9765400000324007E-2</c:v>
                </c:pt>
                <c:pt idx="43">
                  <c:v>-6.0551999995368533E-3</c:v>
                </c:pt>
                <c:pt idx="45">
                  <c:v>-1.3975999972899444E-3</c:v>
                </c:pt>
                <c:pt idx="46">
                  <c:v>8.6024000047473237E-3</c:v>
                </c:pt>
                <c:pt idx="47">
                  <c:v>5.0459999984013848E-3</c:v>
                </c:pt>
                <c:pt idx="48">
                  <c:v>-6.1241200004587881E-2</c:v>
                </c:pt>
                <c:pt idx="49">
                  <c:v>-8.8686000017332844E-3</c:v>
                </c:pt>
                <c:pt idx="50">
                  <c:v>-1.5146800004004035E-2</c:v>
                </c:pt>
                <c:pt idx="52">
                  <c:v>4.6423400002822746E-2</c:v>
                </c:pt>
                <c:pt idx="53">
                  <c:v>6.7197999960626476E-3</c:v>
                </c:pt>
                <c:pt idx="54">
                  <c:v>-1.4799600001424551E-2</c:v>
                </c:pt>
                <c:pt idx="55">
                  <c:v>2.6579799996397924E-2</c:v>
                </c:pt>
                <c:pt idx="56">
                  <c:v>-2.9765999934170395E-3</c:v>
                </c:pt>
                <c:pt idx="57">
                  <c:v>2.0023400000354741E-2</c:v>
                </c:pt>
                <c:pt idx="58">
                  <c:v>-3.4688000014284626E-3</c:v>
                </c:pt>
                <c:pt idx="59">
                  <c:v>3.5402800000156276E-2</c:v>
                </c:pt>
                <c:pt idx="60">
                  <c:v>3.4391200002573896E-2</c:v>
                </c:pt>
                <c:pt idx="61">
                  <c:v>-6.2184000002162065E-2</c:v>
                </c:pt>
                <c:pt idx="62">
                  <c:v>-1.8376600004557986E-2</c:v>
                </c:pt>
                <c:pt idx="63">
                  <c:v>-1.7489400001068134E-2</c:v>
                </c:pt>
                <c:pt idx="64">
                  <c:v>2.2359000002325047E-2</c:v>
                </c:pt>
                <c:pt idx="65">
                  <c:v>2.0016599999507889E-2</c:v>
                </c:pt>
                <c:pt idx="66">
                  <c:v>2.9839599999831989E-2</c:v>
                </c:pt>
                <c:pt idx="95">
                  <c:v>6.001059999834979E-2</c:v>
                </c:pt>
                <c:pt idx="113">
                  <c:v>0.10762299999623792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15E-41E1-A6D8-B96935646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76056"/>
        <c:axId val="1"/>
      </c:scatterChart>
      <c:valAx>
        <c:axId val="829676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6071843658837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676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5307917888563048E-2"/>
          <c:y val="0.9214501510574018"/>
          <c:w val="0.99413489736070382"/>
          <c:h val="0.981873111782477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  [39800.373, 0.6180428]</a:t>
            </a:r>
          </a:p>
        </c:rich>
      </c:tx>
      <c:layout>
        <c:manualLayout>
          <c:xMode val="edge"/>
          <c:yMode val="edge"/>
          <c:x val="0.26298718342025429"/>
          <c:y val="2.02898550724637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50658744244261"/>
          <c:y val="0.11594235717379182"/>
          <c:w val="0.83603962373778007"/>
          <c:h val="0.707248378760130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(old)'!$G$21:$G$993</c:f>
              <c:numCache>
                <c:formatCode>General</c:formatCode>
                <c:ptCount val="973"/>
                <c:pt idx="0">
                  <c:v>0.16313179999997374</c:v>
                </c:pt>
                <c:pt idx="10">
                  <c:v>8.9460999999573687E-2</c:v>
                </c:pt>
                <c:pt idx="13">
                  <c:v>6.2815999997837935E-2</c:v>
                </c:pt>
                <c:pt idx="15">
                  <c:v>2.9543199998443015E-2</c:v>
                </c:pt>
                <c:pt idx="17">
                  <c:v>2.7394199998525437E-2</c:v>
                </c:pt>
                <c:pt idx="18">
                  <c:v>2.5413199997274205E-2</c:v>
                </c:pt>
                <c:pt idx="21">
                  <c:v>3.2206600000790786E-2</c:v>
                </c:pt>
                <c:pt idx="22">
                  <c:v>2.7510400002938695E-2</c:v>
                </c:pt>
                <c:pt idx="23">
                  <c:v>2.305079999496229E-2</c:v>
                </c:pt>
                <c:pt idx="24">
                  <c:v>2.3994399998628069E-2</c:v>
                </c:pt>
                <c:pt idx="25">
                  <c:v>2.3994399998628069E-2</c:v>
                </c:pt>
                <c:pt idx="27">
                  <c:v>2.2522200000821613E-2</c:v>
                </c:pt>
                <c:pt idx="28">
                  <c:v>1.6929799996432848E-2</c:v>
                </c:pt>
                <c:pt idx="29">
                  <c:v>2.1410999994259328E-2</c:v>
                </c:pt>
                <c:pt idx="30">
                  <c:v>3.0911600006220397E-2</c:v>
                </c:pt>
                <c:pt idx="31">
                  <c:v>2.0265999999537598E-2</c:v>
                </c:pt>
                <c:pt idx="32">
                  <c:v>5.8422000001883134E-3</c:v>
                </c:pt>
                <c:pt idx="33">
                  <c:v>8.4112000040477142E-3</c:v>
                </c:pt>
                <c:pt idx="34">
                  <c:v>5.5917999998200685E-3</c:v>
                </c:pt>
                <c:pt idx="35">
                  <c:v>-1.3801999957649969E-3</c:v>
                </c:pt>
                <c:pt idx="37">
                  <c:v>2.0083799994608853E-2</c:v>
                </c:pt>
                <c:pt idx="39">
                  <c:v>-8.7640000128885731E-4</c:v>
                </c:pt>
                <c:pt idx="44">
                  <c:v>4.6164000013959594E-3</c:v>
                </c:pt>
                <c:pt idx="51">
                  <c:v>2.7676000026986003E-3</c:v>
                </c:pt>
                <c:pt idx="67">
                  <c:v>9.0163999993819743E-3</c:v>
                </c:pt>
                <c:pt idx="68">
                  <c:v>3.3160000020870939E-4</c:v>
                </c:pt>
                <c:pt idx="69">
                  <c:v>1.6224800005147699E-2</c:v>
                </c:pt>
                <c:pt idx="70">
                  <c:v>2.7095000004919712E-2</c:v>
                </c:pt>
                <c:pt idx="71">
                  <c:v>2.0061600000190083E-2</c:v>
                </c:pt>
                <c:pt idx="72">
                  <c:v>1.9446999998763204E-2</c:v>
                </c:pt>
                <c:pt idx="73">
                  <c:v>1.4361400004418101E-2</c:v>
                </c:pt>
                <c:pt idx="74">
                  <c:v>9.0650000056484714E-3</c:v>
                </c:pt>
                <c:pt idx="75">
                  <c:v>1.6423799999756739E-2</c:v>
                </c:pt>
                <c:pt idx="76">
                  <c:v>2.9782600002363324E-2</c:v>
                </c:pt>
                <c:pt idx="77">
                  <c:v>3.3782600003178231E-2</c:v>
                </c:pt>
                <c:pt idx="78">
                  <c:v>5.2446800000325311E-2</c:v>
                </c:pt>
                <c:pt idx="79">
                  <c:v>1.5772200000355951E-2</c:v>
                </c:pt>
                <c:pt idx="80">
                  <c:v>2.9637599996931385E-2</c:v>
                </c:pt>
                <c:pt idx="81">
                  <c:v>2.9295200001797639E-2</c:v>
                </c:pt>
                <c:pt idx="82">
                  <c:v>3.2263000000966713E-2</c:v>
                </c:pt>
                <c:pt idx="83">
                  <c:v>3.2350600005884189E-2</c:v>
                </c:pt>
                <c:pt idx="84">
                  <c:v>4.8473599999852013E-2</c:v>
                </c:pt>
                <c:pt idx="85">
                  <c:v>4.8873599997023121E-2</c:v>
                </c:pt>
                <c:pt idx="86">
                  <c:v>3.9840199999161996E-2</c:v>
                </c:pt>
                <c:pt idx="87">
                  <c:v>4.7275999997509643E-2</c:v>
                </c:pt>
                <c:pt idx="88">
                  <c:v>4.9275999997917097E-2</c:v>
                </c:pt>
                <c:pt idx="89">
                  <c:v>4.459780000615865E-2</c:v>
                </c:pt>
                <c:pt idx="90">
                  <c:v>5.9131399997568224E-2</c:v>
                </c:pt>
                <c:pt idx="91">
                  <c:v>6.3831399995251559E-2</c:v>
                </c:pt>
                <c:pt idx="92">
                  <c:v>5.6984200004080776E-2</c:v>
                </c:pt>
                <c:pt idx="93">
                  <c:v>6.2584200000856072E-2</c:v>
                </c:pt>
                <c:pt idx="94">
                  <c:v>6.4284200001566205E-2</c:v>
                </c:pt>
                <c:pt idx="96">
                  <c:v>8.4654199999931734E-2</c:v>
                </c:pt>
                <c:pt idx="97">
                  <c:v>8.5015399999974761E-2</c:v>
                </c:pt>
                <c:pt idx="98">
                  <c:v>9.8532800002431031E-2</c:v>
                </c:pt>
                <c:pt idx="99">
                  <c:v>9.8532800002431031E-2</c:v>
                </c:pt>
                <c:pt idx="100">
                  <c:v>9.6382999996421859E-2</c:v>
                </c:pt>
                <c:pt idx="101">
                  <c:v>9.7383000000263564E-2</c:v>
                </c:pt>
                <c:pt idx="102">
                  <c:v>9.9418799996783491E-2</c:v>
                </c:pt>
                <c:pt idx="103">
                  <c:v>0.1019187999991118</c:v>
                </c:pt>
                <c:pt idx="104">
                  <c:v>9.6390399994561449E-2</c:v>
                </c:pt>
                <c:pt idx="105">
                  <c:v>9.6390399994561449E-2</c:v>
                </c:pt>
                <c:pt idx="106">
                  <c:v>9.7190399996179622E-2</c:v>
                </c:pt>
                <c:pt idx="107">
                  <c:v>0.10077879999880679</c:v>
                </c:pt>
                <c:pt idx="108">
                  <c:v>0.105693199999223</c:v>
                </c:pt>
                <c:pt idx="109">
                  <c:v>0.11255260000325507</c:v>
                </c:pt>
                <c:pt idx="110">
                  <c:v>0.14663460000156192</c:v>
                </c:pt>
                <c:pt idx="111">
                  <c:v>0.14587200000096345</c:v>
                </c:pt>
                <c:pt idx="112">
                  <c:v>0.15183460000116611</c:v>
                </c:pt>
                <c:pt idx="114">
                  <c:v>0.15877940000063973</c:v>
                </c:pt>
                <c:pt idx="115">
                  <c:v>0.15791560000070604</c:v>
                </c:pt>
                <c:pt idx="116">
                  <c:v>0.15293740000197431</c:v>
                </c:pt>
                <c:pt idx="117">
                  <c:v>0.16268760000093607</c:v>
                </c:pt>
                <c:pt idx="118">
                  <c:v>0.1619591999988188</c:v>
                </c:pt>
                <c:pt idx="119">
                  <c:v>0.1602603999999701</c:v>
                </c:pt>
                <c:pt idx="120">
                  <c:v>0.16219740000087768</c:v>
                </c:pt>
                <c:pt idx="121">
                  <c:v>0.16490600000543054</c:v>
                </c:pt>
                <c:pt idx="122">
                  <c:v>0.16970600000058766</c:v>
                </c:pt>
                <c:pt idx="123">
                  <c:v>0.16281499999604421</c:v>
                </c:pt>
                <c:pt idx="124">
                  <c:v>0.16485079999984009</c:v>
                </c:pt>
                <c:pt idx="125">
                  <c:v>0.18071059999783756</c:v>
                </c:pt>
                <c:pt idx="126">
                  <c:v>0.18218999999953667</c:v>
                </c:pt>
                <c:pt idx="127">
                  <c:v>0.18209360000037123</c:v>
                </c:pt>
                <c:pt idx="128">
                  <c:v>0.19593240000540391</c:v>
                </c:pt>
                <c:pt idx="129">
                  <c:v>0.20002119999844581</c:v>
                </c:pt>
                <c:pt idx="130">
                  <c:v>0.19923959999869112</c:v>
                </c:pt>
                <c:pt idx="131">
                  <c:v>0.19929719999345252</c:v>
                </c:pt>
                <c:pt idx="132">
                  <c:v>0.20746499999950174</c:v>
                </c:pt>
                <c:pt idx="133">
                  <c:v>0.20765920000121696</c:v>
                </c:pt>
                <c:pt idx="134">
                  <c:v>0.2108040000020992</c:v>
                </c:pt>
                <c:pt idx="135">
                  <c:v>0.20909979999851203</c:v>
                </c:pt>
                <c:pt idx="136">
                  <c:v>0.21107639999536332</c:v>
                </c:pt>
                <c:pt idx="137">
                  <c:v>0.21105820000229869</c:v>
                </c:pt>
                <c:pt idx="138">
                  <c:v>0.21643860000040149</c:v>
                </c:pt>
                <c:pt idx="139">
                  <c:v>0.21780600000056438</c:v>
                </c:pt>
                <c:pt idx="140">
                  <c:v>0.21883520000119461</c:v>
                </c:pt>
                <c:pt idx="141">
                  <c:v>0.21772359999886248</c:v>
                </c:pt>
                <c:pt idx="142">
                  <c:v>0.21772359999886248</c:v>
                </c:pt>
                <c:pt idx="143">
                  <c:v>0.23402720000012778</c:v>
                </c:pt>
                <c:pt idx="144">
                  <c:v>0.227751200000057</c:v>
                </c:pt>
                <c:pt idx="145">
                  <c:v>0.2317851999978302</c:v>
                </c:pt>
                <c:pt idx="146">
                  <c:v>0.24314640000375221</c:v>
                </c:pt>
                <c:pt idx="147">
                  <c:v>0.24158460000762716</c:v>
                </c:pt>
                <c:pt idx="148">
                  <c:v>0.24940439999772934</c:v>
                </c:pt>
                <c:pt idx="149">
                  <c:v>-0.14388680000047316</c:v>
                </c:pt>
                <c:pt idx="150">
                  <c:v>8.6216799998510396E-2</c:v>
                </c:pt>
                <c:pt idx="151">
                  <c:v>8.7547600000107195E-2</c:v>
                </c:pt>
                <c:pt idx="152">
                  <c:v>7.7884199999971315E-2</c:v>
                </c:pt>
                <c:pt idx="153">
                  <c:v>9.620340000037686E-2</c:v>
                </c:pt>
                <c:pt idx="154">
                  <c:v>6.1839600002713269E-2</c:v>
                </c:pt>
                <c:pt idx="155">
                  <c:v>9.468399999968824E-2</c:v>
                </c:pt>
                <c:pt idx="156">
                  <c:v>9.0191799998137867E-2</c:v>
                </c:pt>
                <c:pt idx="157">
                  <c:v>9.1586800004733959E-2</c:v>
                </c:pt>
                <c:pt idx="158">
                  <c:v>0.10358760000235634</c:v>
                </c:pt>
                <c:pt idx="159">
                  <c:v>5.8064000000740634E-2</c:v>
                </c:pt>
                <c:pt idx="160">
                  <c:v>8.748619999823859E-2</c:v>
                </c:pt>
                <c:pt idx="161">
                  <c:v>6.2794600002234802E-2</c:v>
                </c:pt>
                <c:pt idx="162">
                  <c:v>2.5513199994747993E-2</c:v>
                </c:pt>
                <c:pt idx="163">
                  <c:v>2.1493400003237184E-2</c:v>
                </c:pt>
                <c:pt idx="164">
                  <c:v>2.1210999999311753E-2</c:v>
                </c:pt>
                <c:pt idx="165">
                  <c:v>3.0711600003996864E-2</c:v>
                </c:pt>
                <c:pt idx="166">
                  <c:v>2.0666000003984664E-2</c:v>
                </c:pt>
                <c:pt idx="167">
                  <c:v>6.3422000021091662E-3</c:v>
                </c:pt>
                <c:pt idx="168">
                  <c:v>5.8917999995173886E-3</c:v>
                </c:pt>
                <c:pt idx="169">
                  <c:v>2.0583799996529706E-2</c:v>
                </c:pt>
                <c:pt idx="170">
                  <c:v>4.8163999963435344E-3</c:v>
                </c:pt>
                <c:pt idx="171">
                  <c:v>1.331600004050415E-3</c:v>
                </c:pt>
                <c:pt idx="172">
                  <c:v>1.5924800005450379E-2</c:v>
                </c:pt>
                <c:pt idx="173">
                  <c:v>1.5472200000658631E-2</c:v>
                </c:pt>
                <c:pt idx="174">
                  <c:v>6.8375000002561137E-2</c:v>
                </c:pt>
                <c:pt idx="175">
                  <c:v>6.9074999999429565E-2</c:v>
                </c:pt>
                <c:pt idx="176">
                  <c:v>4.6251799998572096E-2</c:v>
                </c:pt>
                <c:pt idx="177">
                  <c:v>4.6668200004205573E-2</c:v>
                </c:pt>
                <c:pt idx="178">
                  <c:v>0.135258000002068</c:v>
                </c:pt>
                <c:pt idx="179">
                  <c:v>0.13781680000101915</c:v>
                </c:pt>
                <c:pt idx="180">
                  <c:v>0.1355526000043028</c:v>
                </c:pt>
                <c:pt idx="181">
                  <c:v>0.13566200000059325</c:v>
                </c:pt>
                <c:pt idx="182">
                  <c:v>0.1505784000037238</c:v>
                </c:pt>
                <c:pt idx="183">
                  <c:v>-0.14718980000179727</c:v>
                </c:pt>
                <c:pt idx="184">
                  <c:v>-0.13824140000360785</c:v>
                </c:pt>
                <c:pt idx="185">
                  <c:v>-9.8247399997489993E-2</c:v>
                </c:pt>
                <c:pt idx="186">
                  <c:v>-0.10001159999228548</c:v>
                </c:pt>
                <c:pt idx="187">
                  <c:v>-9.1066000000864733E-2</c:v>
                </c:pt>
                <c:pt idx="188">
                  <c:v>-8.9386200001172256E-2</c:v>
                </c:pt>
                <c:pt idx="189">
                  <c:v>-0.15340759999526199</c:v>
                </c:pt>
                <c:pt idx="190">
                  <c:v>-8.0416400000103749E-2</c:v>
                </c:pt>
                <c:pt idx="191">
                  <c:v>6.2284200001158752E-2</c:v>
                </c:pt>
                <c:pt idx="192">
                  <c:v>6.2984200005303137E-2</c:v>
                </c:pt>
                <c:pt idx="193">
                  <c:v>6.2547200002882164E-2</c:v>
                </c:pt>
                <c:pt idx="194">
                  <c:v>0.1123751999984961</c:v>
                </c:pt>
                <c:pt idx="195">
                  <c:v>-0.13046779999422142</c:v>
                </c:pt>
                <c:pt idx="196">
                  <c:v>-0.12871079999604262</c:v>
                </c:pt>
                <c:pt idx="197">
                  <c:v>-0.12633139999525156</c:v>
                </c:pt>
                <c:pt idx="198">
                  <c:v>-9.9911599994811695E-2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11-489B-A380-301FF56EC5CE}"/>
            </c:ext>
          </c:extLst>
        </c:ser>
        <c:ser>
          <c:idx val="8"/>
          <c:order val="1"/>
          <c:tx>
            <c:strRef>
              <c:f>'A (old)'!$Z$1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(old)'!$Y$2:$Y$20</c:f>
              <c:numCache>
                <c:formatCode>General</c:formatCode>
                <c:ptCount val="19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  <c:pt idx="15">
                  <c:v>18000</c:v>
                </c:pt>
                <c:pt idx="16">
                  <c:v>21000</c:v>
                </c:pt>
                <c:pt idx="17">
                  <c:v>24000</c:v>
                </c:pt>
                <c:pt idx="18">
                  <c:v>27000</c:v>
                </c:pt>
              </c:numCache>
            </c:numRef>
          </c:xVal>
          <c:yVal>
            <c:numRef>
              <c:f>'A (old)'!$Z$2:$Z$20</c:f>
              <c:numCache>
                <c:formatCode>General</c:formatCode>
                <c:ptCount val="19"/>
                <c:pt idx="0">
                  <c:v>0.22544448122748048</c:v>
                </c:pt>
                <c:pt idx="1">
                  <c:v>0.17723719699693671</c:v>
                </c:pt>
                <c:pt idx="2">
                  <c:v>0.13480358261889888</c:v>
                </c:pt>
                <c:pt idx="3">
                  <c:v>9.8143638093366944E-2</c:v>
                </c:pt>
                <c:pt idx="4">
                  <c:v>6.7257363420340929E-2</c:v>
                </c:pt>
                <c:pt idx="5">
                  <c:v>4.2144758599820836E-2</c:v>
                </c:pt>
                <c:pt idx="6">
                  <c:v>2.2805823631806655E-2</c:v>
                </c:pt>
                <c:pt idx="7">
                  <c:v>9.2405585162983923E-3</c:v>
                </c:pt>
                <c:pt idx="8">
                  <c:v>1.448963253296044E-3</c:v>
                </c:pt>
                <c:pt idx="9">
                  <c:v>-5.6896215720038715E-4</c:v>
                </c:pt>
                <c:pt idx="10">
                  <c:v>3.1867822848090977E-3</c:v>
                </c:pt>
                <c:pt idx="11">
                  <c:v>1.2716196579324499E-2</c:v>
                </c:pt>
                <c:pt idx="12">
                  <c:v>2.8019280726345814E-2</c:v>
                </c:pt>
                <c:pt idx="13">
                  <c:v>4.9096034725873046E-2</c:v>
                </c:pt>
                <c:pt idx="14">
                  <c:v>7.594645857790619E-2</c:v>
                </c:pt>
                <c:pt idx="15">
                  <c:v>0.10857055228244526</c:v>
                </c:pt>
                <c:pt idx="16">
                  <c:v>0.14696831583949027</c:v>
                </c:pt>
                <c:pt idx="17">
                  <c:v>0.19113974924904115</c:v>
                </c:pt>
                <c:pt idx="18">
                  <c:v>0.24108485251109796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11-489B-A380-301FF56EC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80976"/>
        <c:axId val="1"/>
      </c:scatterChart>
      <c:valAx>
        <c:axId val="829680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766301939530285"/>
              <c:y val="0.9072488112898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168831168831161E-3"/>
              <c:y val="0.350725550610521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680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 Residuals from quad fit</a:t>
            </a:r>
          </a:p>
        </c:rich>
      </c:tx>
      <c:layout>
        <c:manualLayout>
          <c:xMode val="edge"/>
          <c:yMode val="edge"/>
          <c:x val="0.2593192868719611"/>
          <c:y val="2.0231213872832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31442463533225"/>
          <c:y val="0.11560709956294533"/>
          <c:w val="0.83630470016207459"/>
          <c:h val="0.708093484823040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(old)'!$V$21:$V$993</c:f>
              <c:numCache>
                <c:formatCode>General</c:formatCode>
                <c:ptCount val="973"/>
                <c:pt idx="0">
                  <c:v>-1.5141719006209059E-2</c:v>
                </c:pt>
                <c:pt idx="10">
                  <c:v>-3.7639111302639056E-3</c:v>
                </c:pt>
                <c:pt idx="13">
                  <c:v>-1.1327510653480713E-2</c:v>
                </c:pt>
                <c:pt idx="15">
                  <c:v>-5.4731371936586129E-3</c:v>
                </c:pt>
                <c:pt idx="17">
                  <c:v>-4.2080712012076277E-3</c:v>
                </c:pt>
                <c:pt idx="18">
                  <c:v>-4.8684004387169674E-3</c:v>
                </c:pt>
                <c:pt idx="21">
                  <c:v>5.0506260883484144E-3</c:v>
                </c:pt>
                <c:pt idx="22">
                  <c:v>2.9282172894739694E-3</c:v>
                </c:pt>
                <c:pt idx="23">
                  <c:v>2.3297276965845021E-3</c:v>
                </c:pt>
                <c:pt idx="24">
                  <c:v>3.3413217644816182E-3</c:v>
                </c:pt>
                <c:pt idx="25">
                  <c:v>3.3413217644816182E-3</c:v>
                </c:pt>
                <c:pt idx="27">
                  <c:v>4.9449657670202797E-3</c:v>
                </c:pt>
                <c:pt idx="28">
                  <c:v>6.3908836353046318E-3</c:v>
                </c:pt>
                <c:pt idx="29">
                  <c:v>1.3268240783736613E-2</c:v>
                </c:pt>
                <c:pt idx="30">
                  <c:v>2.4014831430707661E-2</c:v>
                </c:pt>
                <c:pt idx="31">
                  <c:v>1.5393319142396385E-2</c:v>
                </c:pt>
                <c:pt idx="32">
                  <c:v>2.691800919913685E-3</c:v>
                </c:pt>
                <c:pt idx="33">
                  <c:v>6.4355777325672218E-3</c:v>
                </c:pt>
                <c:pt idx="34">
                  <c:v>3.6807364269169363E-3</c:v>
                </c:pt>
                <c:pt idx="35">
                  <c:v>-1.1179226405013962E-3</c:v>
                </c:pt>
                <c:pt idx="37">
                  <c:v>1.9686968961639899E-2</c:v>
                </c:pt>
                <c:pt idx="39">
                  <c:v>-1.3571125728846767E-3</c:v>
                </c:pt>
                <c:pt idx="44">
                  <c:v>3.2644233361630746E-3</c:v>
                </c:pt>
                <c:pt idx="51">
                  <c:v>-8.3512153633509383E-4</c:v>
                </c:pt>
                <c:pt idx="67">
                  <c:v>-1.8523163297934873E-3</c:v>
                </c:pt>
                <c:pt idx="68">
                  <c:v>-1.0598666067419046E-2</c:v>
                </c:pt>
                <c:pt idx="69">
                  <c:v>5.2762937668168058E-4</c:v>
                </c:pt>
                <c:pt idx="70">
                  <c:v>8.5184542507686228E-3</c:v>
                </c:pt>
                <c:pt idx="71">
                  <c:v>-1.2920757043457208E-3</c:v>
                </c:pt>
                <c:pt idx="72">
                  <c:v>-5.320217787583157E-3</c:v>
                </c:pt>
                <c:pt idx="73">
                  <c:v>-1.0417236799327406E-2</c:v>
                </c:pt>
                <c:pt idx="74">
                  <c:v>-1.6074649356061645E-2</c:v>
                </c:pt>
                <c:pt idx="75">
                  <c:v>-8.8828855319542689E-3</c:v>
                </c:pt>
                <c:pt idx="76">
                  <c:v>1.3342619232075414E-3</c:v>
                </c:pt>
                <c:pt idx="77">
                  <c:v>5.3342619240224487E-3</c:v>
                </c:pt>
                <c:pt idx="78">
                  <c:v>2.0873648560575296E-2</c:v>
                </c:pt>
                <c:pt idx="79">
                  <c:v>-1.6249269764097671E-2</c:v>
                </c:pt>
                <c:pt idx="80">
                  <c:v>-2.5102136013759463E-3</c:v>
                </c:pt>
                <c:pt idx="81">
                  <c:v>-2.9045175313205177E-3</c:v>
                </c:pt>
                <c:pt idx="82">
                  <c:v>-3.6822955648438196E-3</c:v>
                </c:pt>
                <c:pt idx="83">
                  <c:v>-1.291223304230886E-2</c:v>
                </c:pt>
                <c:pt idx="84">
                  <c:v>-9.2643669570686288E-4</c:v>
                </c:pt>
                <c:pt idx="85">
                  <c:v>-5.264366985357552E-4</c:v>
                </c:pt>
                <c:pt idx="86">
                  <c:v>-9.8848585701050012E-3</c:v>
                </c:pt>
                <c:pt idx="87">
                  <c:v>-2.4611166267762136E-3</c:v>
                </c:pt>
                <c:pt idx="88">
                  <c:v>-4.6111662636875994E-4</c:v>
                </c:pt>
                <c:pt idx="89">
                  <c:v>-5.1915848693662794E-3</c:v>
                </c:pt>
                <c:pt idx="90">
                  <c:v>2.1114852272685614E-4</c:v>
                </c:pt>
                <c:pt idx="91">
                  <c:v>4.9111485204101912E-3</c:v>
                </c:pt>
                <c:pt idx="92">
                  <c:v>-7.973419108964791E-3</c:v>
                </c:pt>
                <c:pt idx="93">
                  <c:v>-2.3734191121894954E-3</c:v>
                </c:pt>
                <c:pt idx="94">
                  <c:v>-6.7341911147936195E-4</c:v>
                </c:pt>
                <c:pt idx="96">
                  <c:v>-2.3028849068481294E-3</c:v>
                </c:pt>
                <c:pt idx="97">
                  <c:v>-2.6959792523930382E-3</c:v>
                </c:pt>
                <c:pt idx="98">
                  <c:v>-2.1825357260157052E-3</c:v>
                </c:pt>
                <c:pt idx="99">
                  <c:v>-2.1825357260157052E-3</c:v>
                </c:pt>
                <c:pt idx="100">
                  <c:v>-4.3722512444115541E-3</c:v>
                </c:pt>
                <c:pt idx="101">
                  <c:v>-3.3722512405698485E-3</c:v>
                </c:pt>
                <c:pt idx="102">
                  <c:v>-1.3535602979114075E-3</c:v>
                </c:pt>
                <c:pt idx="103">
                  <c:v>1.1464397044168989E-3</c:v>
                </c:pt>
                <c:pt idx="104">
                  <c:v>-4.4161827381088287E-3</c:v>
                </c:pt>
                <c:pt idx="105">
                  <c:v>-4.4161827381088287E-3</c:v>
                </c:pt>
                <c:pt idx="106">
                  <c:v>-3.6161827364906557E-3</c:v>
                </c:pt>
                <c:pt idx="107">
                  <c:v>-5.6468804681954199E-4</c:v>
                </c:pt>
                <c:pt idx="108">
                  <c:v>-1.4732943885776006E-3</c:v>
                </c:pt>
                <c:pt idx="109">
                  <c:v>-2.5704712675240909E-3</c:v>
                </c:pt>
                <c:pt idx="110">
                  <c:v>-6.5487916562523285E-5</c:v>
                </c:pt>
                <c:pt idx="111">
                  <c:v>-1.2339632427480762E-3</c:v>
                </c:pt>
                <c:pt idx="112">
                  <c:v>-1.820189380897036E-3</c:v>
                </c:pt>
                <c:pt idx="114">
                  <c:v>-2.4801197921921758E-3</c:v>
                </c:pt>
                <c:pt idx="115">
                  <c:v>-3.466447973648451E-3</c:v>
                </c:pt>
                <c:pt idx="116">
                  <c:v>-8.538377267589492E-3</c:v>
                </c:pt>
                <c:pt idx="117">
                  <c:v>1.1613418842946199E-3</c:v>
                </c:pt>
                <c:pt idx="118">
                  <c:v>3.8966632987325056E-4</c:v>
                </c:pt>
                <c:pt idx="119">
                  <c:v>-1.6122241978600294E-3</c:v>
                </c:pt>
                <c:pt idx="120">
                  <c:v>-2.7799262702909999E-7</c:v>
                </c:pt>
                <c:pt idx="121">
                  <c:v>2.3395351006113285E-3</c:v>
                </c:pt>
                <c:pt idx="122">
                  <c:v>7.1395350957684511E-3</c:v>
                </c:pt>
                <c:pt idx="123">
                  <c:v>-2.2209207434062406E-4</c:v>
                </c:pt>
                <c:pt idx="124">
                  <c:v>1.7919703169286816E-3</c:v>
                </c:pt>
                <c:pt idx="125">
                  <c:v>2.3391709753103895E-4</c:v>
                </c:pt>
                <c:pt idx="126">
                  <c:v>1.4922151079098389E-3</c:v>
                </c:pt>
                <c:pt idx="127">
                  <c:v>4.3359896954311972E-4</c:v>
                </c:pt>
                <c:pt idx="128">
                  <c:v>-2.1207239277654111E-4</c:v>
                </c:pt>
                <c:pt idx="129">
                  <c:v>3.0177619156453173E-3</c:v>
                </c:pt>
                <c:pt idx="130">
                  <c:v>1.0879644067915972E-3</c:v>
                </c:pt>
                <c:pt idx="131">
                  <c:v>1.0177816145027496E-3</c:v>
                </c:pt>
                <c:pt idx="132">
                  <c:v>1.1425664630829169E-4</c:v>
                </c:pt>
                <c:pt idx="133">
                  <c:v>-7.5607733011517908E-5</c:v>
                </c:pt>
                <c:pt idx="134">
                  <c:v>2.9220099593817717E-3</c:v>
                </c:pt>
                <c:pt idx="135">
                  <c:v>1.1932745190853244E-3</c:v>
                </c:pt>
                <c:pt idx="136">
                  <c:v>2.5068721129850313E-3</c:v>
                </c:pt>
                <c:pt idx="137">
                  <c:v>1.5619849196383262E-3</c:v>
                </c:pt>
                <c:pt idx="138">
                  <c:v>2.0644726356491838E-4</c:v>
                </c:pt>
                <c:pt idx="139">
                  <c:v>6.6379286510143132E-4</c:v>
                </c:pt>
                <c:pt idx="140">
                  <c:v>1.5090810542479072E-3</c:v>
                </c:pt>
                <c:pt idx="141">
                  <c:v>-3.8919835101064448E-4</c:v>
                </c:pt>
                <c:pt idx="142">
                  <c:v>-3.8919835101064448E-4</c:v>
                </c:pt>
                <c:pt idx="143">
                  <c:v>1.4857693630247248E-2</c:v>
                </c:pt>
                <c:pt idx="144">
                  <c:v>1.471904237556193E-3</c:v>
                </c:pt>
                <c:pt idx="145">
                  <c:v>3.8820444315801061E-3</c:v>
                </c:pt>
                <c:pt idx="146">
                  <c:v>5.3610120309401377E-3</c:v>
                </c:pt>
                <c:pt idx="147">
                  <c:v>3.0377883153806795E-3</c:v>
                </c:pt>
                <c:pt idx="148">
                  <c:v>2.5265677383468077E-3</c:v>
                </c:pt>
                <c:pt idx="149">
                  <c:v>-0.2959352088139966</c:v>
                </c:pt>
                <c:pt idx="150">
                  <c:v>-1.4259536701443754E-2</c:v>
                </c:pt>
                <c:pt idx="151">
                  <c:v>-1.2485020187537194E-2</c:v>
                </c:pt>
                <c:pt idx="152">
                  <c:v>-2.1972342278929899E-2</c:v>
                </c:pt>
                <c:pt idx="153">
                  <c:v>-2.6789937907457234E-3</c:v>
                </c:pt>
                <c:pt idx="154">
                  <c:v>-3.6946769320448353E-2</c:v>
                </c:pt>
                <c:pt idx="155">
                  <c:v>-3.7976578731641203E-3</c:v>
                </c:pt>
                <c:pt idx="156">
                  <c:v>-8.1602153843416819E-3</c:v>
                </c:pt>
                <c:pt idx="157">
                  <c:v>-6.3430575219940444E-3</c:v>
                </c:pt>
                <c:pt idx="158">
                  <c:v>1.1353193486976373E-2</c:v>
                </c:pt>
                <c:pt idx="159">
                  <c:v>-2.2683959973511025E-2</c:v>
                </c:pt>
                <c:pt idx="160">
                  <c:v>6.8761305410348361E-3</c:v>
                </c:pt>
                <c:pt idx="161">
                  <c:v>-1.1344013209188472E-2</c:v>
                </c:pt>
                <c:pt idx="162">
                  <c:v>-4.7684004412431799E-3</c:v>
                </c:pt>
                <c:pt idx="163">
                  <c:v>-2.6498864545665725E-3</c:v>
                </c:pt>
                <c:pt idx="164">
                  <c:v>1.3068240788789038E-2</c:v>
                </c:pt>
                <c:pt idx="165">
                  <c:v>2.3814831428484128E-2</c:v>
                </c:pt>
                <c:pt idx="166">
                  <c:v>1.5793319146843451E-2</c:v>
                </c:pt>
                <c:pt idx="167">
                  <c:v>3.1918009218345378E-3</c:v>
                </c:pt>
                <c:pt idx="168">
                  <c:v>3.9807364266142564E-3</c:v>
                </c:pt>
                <c:pt idx="169">
                  <c:v>2.0186968963560752E-2</c:v>
                </c:pt>
                <c:pt idx="170">
                  <c:v>3.4644233311106496E-3</c:v>
                </c:pt>
                <c:pt idx="171">
                  <c:v>-9.5986660635773401E-3</c:v>
                </c:pt>
                <c:pt idx="172">
                  <c:v>2.2762937698436042E-4</c:v>
                </c:pt>
                <c:pt idx="173">
                  <c:v>-1.6549269763794991E-2</c:v>
                </c:pt>
                <c:pt idx="174">
                  <c:v>-2.0972128447925009E-3</c:v>
                </c:pt>
                <c:pt idx="175">
                  <c:v>-1.3972128479240731E-3</c:v>
                </c:pt>
                <c:pt idx="176">
                  <c:v>-3.5053721647742217E-2</c:v>
                </c:pt>
                <c:pt idx="177">
                  <c:v>-3.5017136076096314E-2</c:v>
                </c:pt>
                <c:pt idx="178">
                  <c:v>-1.7688714754625912E-3</c:v>
                </c:pt>
                <c:pt idx="179">
                  <c:v>4.0424828756480125E-4</c:v>
                </c:pt>
                <c:pt idx="180">
                  <c:v>-1.8799153616159414E-3</c:v>
                </c:pt>
                <c:pt idx="181">
                  <c:v>-2.2967443501284157E-3</c:v>
                </c:pt>
                <c:pt idx="182">
                  <c:v>-1.5535940215214428E-3</c:v>
                </c:pt>
                <c:pt idx="183">
                  <c:v>-0.3090118894649645</c:v>
                </c:pt>
                <c:pt idx="184">
                  <c:v>-0.30879692267377701</c:v>
                </c:pt>
                <c:pt idx="185">
                  <c:v>-0.30613756835873079</c:v>
                </c:pt>
                <c:pt idx="186">
                  <c:v>-0.30792630427137468</c:v>
                </c:pt>
                <c:pt idx="187">
                  <c:v>-0.30804108193991497</c:v>
                </c:pt>
                <c:pt idx="188">
                  <c:v>-0.30672068042028044</c:v>
                </c:pt>
                <c:pt idx="189">
                  <c:v>-0.37075044204691132</c:v>
                </c:pt>
                <c:pt idx="190">
                  <c:v>-0.30784034251107273</c:v>
                </c:pt>
                <c:pt idx="191">
                  <c:v>-2.6734191118868156E-3</c:v>
                </c:pt>
                <c:pt idx="192">
                  <c:v>-1.9734191077424301E-3</c:v>
                </c:pt>
                <c:pt idx="193">
                  <c:v>-4.5140395797559768E-3</c:v>
                </c:pt>
                <c:pt idx="194">
                  <c:v>-2.9978380289179957E-3</c:v>
                </c:pt>
                <c:pt idx="195">
                  <c:v>-0.30908951809169027</c:v>
                </c:pt>
                <c:pt idx="196">
                  <c:v>-0.30919510485763035</c:v>
                </c:pt>
                <c:pt idx="197">
                  <c:v>-0.30703681149917139</c:v>
                </c:pt>
                <c:pt idx="198">
                  <c:v>-0.3078263042739009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F2-41D4-8E07-2BF3892B7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81632"/>
        <c:axId val="1"/>
      </c:scatterChart>
      <c:valAx>
        <c:axId val="829681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792544570502436"/>
              <c:y val="0.90751566458816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037277147487843E-3"/>
              <c:y val="0.34971158951951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681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-- O-C Diagram</a:t>
            </a:r>
          </a:p>
        </c:rich>
      </c:tx>
      <c:layout>
        <c:manualLayout>
          <c:xMode val="edge"/>
          <c:yMode val="edge"/>
          <c:x val="0.3969010727056019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29916567342076E-2"/>
          <c:y val="0.11337893587668268"/>
          <c:w val="0.90345649582836707"/>
          <c:h val="0.77551192139650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(old)'!$E$20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(old)'!$D$21:$D$119</c:f>
              <c:numCache>
                <c:formatCode>General</c:formatCode>
                <c:ptCount val="99"/>
                <c:pt idx="0">
                  <c:v>-2.4068499999999999</c:v>
                </c:pt>
                <c:pt idx="1">
                  <c:v>-1.7557499999999999</c:v>
                </c:pt>
                <c:pt idx="2">
                  <c:v>-1.5720000000000001</c:v>
                </c:pt>
                <c:pt idx="3">
                  <c:v>-1.0993999999999999</c:v>
                </c:pt>
                <c:pt idx="4">
                  <c:v>-1.04765</c:v>
                </c:pt>
                <c:pt idx="5">
                  <c:v>-1.0268999999999999</c:v>
                </c:pt>
                <c:pt idx="6">
                  <c:v>-0.97594999999999998</c:v>
                </c:pt>
                <c:pt idx="7">
                  <c:v>-0.93179999999999996</c:v>
                </c:pt>
                <c:pt idx="8">
                  <c:v>-0.86109999999999998</c:v>
                </c:pt>
                <c:pt idx="9">
                  <c:v>-0.85980000000000001</c:v>
                </c:pt>
                <c:pt idx="10">
                  <c:v>-0.85980000000000001</c:v>
                </c:pt>
                <c:pt idx="11">
                  <c:v>-0.79864999999999997</c:v>
                </c:pt>
                <c:pt idx="12">
                  <c:v>-0.63534999999999997</c:v>
                </c:pt>
                <c:pt idx="13">
                  <c:v>-0.56825000000000003</c:v>
                </c:pt>
                <c:pt idx="14">
                  <c:v>-0.52969999999999995</c:v>
                </c:pt>
                <c:pt idx="15">
                  <c:v>-0.45950000000000002</c:v>
                </c:pt>
                <c:pt idx="16">
                  <c:v>-0.38865</c:v>
                </c:pt>
                <c:pt idx="17">
                  <c:v>-0.33040000000000003</c:v>
                </c:pt>
                <c:pt idx="18">
                  <c:v>-0.32684999999999997</c:v>
                </c:pt>
                <c:pt idx="19">
                  <c:v>-0.15285000000000001</c:v>
                </c:pt>
                <c:pt idx="20">
                  <c:v>0.13414999999999999</c:v>
                </c:pt>
                <c:pt idx="21">
                  <c:v>0.14130000000000001</c:v>
                </c:pt>
                <c:pt idx="22">
                  <c:v>0.20369999999999999</c:v>
                </c:pt>
                <c:pt idx="23">
                  <c:v>0.31830000000000003</c:v>
                </c:pt>
                <c:pt idx="24">
                  <c:v>0.55369999999999997</c:v>
                </c:pt>
                <c:pt idx="25">
                  <c:v>0.55530000000000002</c:v>
                </c:pt>
                <c:pt idx="26">
                  <c:v>0.66839999999999999</c:v>
                </c:pt>
                <c:pt idx="27">
                  <c:v>0.72875000000000001</c:v>
                </c:pt>
                <c:pt idx="28">
                  <c:v>0.78280000000000005</c:v>
                </c:pt>
                <c:pt idx="29">
                  <c:v>0.84475</c:v>
                </c:pt>
                <c:pt idx="30">
                  <c:v>0.84494999999999998</c:v>
                </c:pt>
                <c:pt idx="31">
                  <c:v>0.85124999999999995</c:v>
                </c:pt>
                <c:pt idx="32">
                  <c:v>0.85414999999999996</c:v>
                </c:pt>
                <c:pt idx="33">
                  <c:v>0.90705000000000002</c:v>
                </c:pt>
                <c:pt idx="34">
                  <c:v>0.90705000000000002</c:v>
                </c:pt>
                <c:pt idx="35">
                  <c:v>0.95689999999999997</c:v>
                </c:pt>
                <c:pt idx="36">
                  <c:v>0.96384999999999998</c:v>
                </c:pt>
                <c:pt idx="37">
                  <c:v>0.96579999999999999</c:v>
                </c:pt>
                <c:pt idx="38">
                  <c:v>0.96660000000000001</c:v>
                </c:pt>
                <c:pt idx="39">
                  <c:v>1.02275</c:v>
                </c:pt>
                <c:pt idx="40">
                  <c:v>1.1510499999999999</c:v>
                </c:pt>
                <c:pt idx="41">
                  <c:v>1.2038</c:v>
                </c:pt>
                <c:pt idx="42">
                  <c:v>1.2038</c:v>
                </c:pt>
                <c:pt idx="43">
                  <c:v>1.2078500000000001</c:v>
                </c:pt>
                <c:pt idx="44">
                  <c:v>1.208</c:v>
                </c:pt>
                <c:pt idx="45">
                  <c:v>1.208</c:v>
                </c:pt>
                <c:pt idx="46">
                  <c:v>1.20865</c:v>
                </c:pt>
                <c:pt idx="47">
                  <c:v>1.31745</c:v>
                </c:pt>
                <c:pt idx="48">
                  <c:v>1.31745</c:v>
                </c:pt>
                <c:pt idx="49">
                  <c:v>1.3848499999999999</c:v>
                </c:pt>
                <c:pt idx="50">
                  <c:v>1.3848499999999999</c:v>
                </c:pt>
                <c:pt idx="51">
                  <c:v>1.3848499999999999</c:v>
                </c:pt>
                <c:pt idx="52">
                  <c:v>1.6073500000000001</c:v>
                </c:pt>
                <c:pt idx="53">
                  <c:v>1.6144499999999999</c:v>
                </c:pt>
                <c:pt idx="54">
                  <c:v>1.7323999999999999</c:v>
                </c:pt>
                <c:pt idx="55">
                  <c:v>1.7323999999999999</c:v>
                </c:pt>
                <c:pt idx="56">
                  <c:v>1.73275</c:v>
                </c:pt>
                <c:pt idx="57">
                  <c:v>1.73275</c:v>
                </c:pt>
                <c:pt idx="58">
                  <c:v>1.7329000000000001</c:v>
                </c:pt>
                <c:pt idx="59">
                  <c:v>1.7329000000000001</c:v>
                </c:pt>
                <c:pt idx="60">
                  <c:v>1.7332000000000001</c:v>
                </c:pt>
                <c:pt idx="61">
                  <c:v>1.7332000000000001</c:v>
                </c:pt>
                <c:pt idx="62">
                  <c:v>1.7332000000000001</c:v>
                </c:pt>
                <c:pt idx="63">
                  <c:v>1.7379</c:v>
                </c:pt>
                <c:pt idx="64">
                  <c:v>1.7881</c:v>
                </c:pt>
                <c:pt idx="65">
                  <c:v>1.8545499999999999</c:v>
                </c:pt>
                <c:pt idx="66">
                  <c:v>2.0980500000000002</c:v>
                </c:pt>
                <c:pt idx="67">
                  <c:v>2.101</c:v>
                </c:pt>
                <c:pt idx="68">
                  <c:v>2.14805</c:v>
                </c:pt>
                <c:pt idx="69">
                  <c:v>2.2014499999999999</c:v>
                </c:pt>
                <c:pt idx="70">
                  <c:v>2.2023000000000001</c:v>
                </c:pt>
                <c:pt idx="71">
                  <c:v>2.20295</c:v>
                </c:pt>
                <c:pt idx="72">
                  <c:v>2.2033</c:v>
                </c:pt>
                <c:pt idx="73">
                  <c:v>2.2035999999999998</c:v>
                </c:pt>
                <c:pt idx="74">
                  <c:v>2.2057000000000002</c:v>
                </c:pt>
                <c:pt idx="75">
                  <c:v>2.2079499999999999</c:v>
                </c:pt>
                <c:pt idx="76">
                  <c:v>2.2105000000000001</c:v>
                </c:pt>
                <c:pt idx="77">
                  <c:v>2.2105000000000001</c:v>
                </c:pt>
                <c:pt idx="78">
                  <c:v>2.2137500000000001</c:v>
                </c:pt>
                <c:pt idx="79">
                  <c:v>2.2139000000000002</c:v>
                </c:pt>
                <c:pt idx="80">
                  <c:v>2.3310499999999998</c:v>
                </c:pt>
                <c:pt idx="81">
                  <c:v>2.3325</c:v>
                </c:pt>
                <c:pt idx="82">
                  <c:v>2.3388</c:v>
                </c:pt>
                <c:pt idx="83">
                  <c:v>2.4317000000000002</c:v>
                </c:pt>
                <c:pt idx="84">
                  <c:v>2.4371</c:v>
                </c:pt>
                <c:pt idx="85">
                  <c:v>2.4443000000000001</c:v>
                </c:pt>
                <c:pt idx="86">
                  <c:v>2.4451000000000001</c:v>
                </c:pt>
                <c:pt idx="87">
                  <c:v>2.5012500000000002</c:v>
                </c:pt>
                <c:pt idx="88">
                  <c:v>2.5036</c:v>
                </c:pt>
                <c:pt idx="89">
                  <c:v>2.5045000000000002</c:v>
                </c:pt>
                <c:pt idx="90">
                  <c:v>2.5046499999999998</c:v>
                </c:pt>
                <c:pt idx="91">
                  <c:v>2.5087000000000002</c:v>
                </c:pt>
                <c:pt idx="92">
                  <c:v>2.5143499999999999</c:v>
                </c:pt>
                <c:pt idx="93">
                  <c:v>2.55505</c:v>
                </c:pt>
                <c:pt idx="94">
                  <c:v>2.5605000000000002</c:v>
                </c:pt>
                <c:pt idx="95">
                  <c:v>2.5615999999999999</c:v>
                </c:pt>
                <c:pt idx="96">
                  <c:v>2.5663</c:v>
                </c:pt>
                <c:pt idx="97">
                  <c:v>2.5663</c:v>
                </c:pt>
                <c:pt idx="98">
                  <c:v>2.5726</c:v>
                </c:pt>
              </c:numCache>
            </c:numRef>
          </c:xVal>
          <c:yVal>
            <c:numRef>
              <c:f>'Q_fit (old)'!$E$21:$E$119</c:f>
              <c:numCache>
                <c:formatCode>General</c:formatCode>
                <c:ptCount val="99"/>
                <c:pt idx="0">
                  <c:v>0.16313179999997374</c:v>
                </c:pt>
                <c:pt idx="1">
                  <c:v>8.9460999999573687E-2</c:v>
                </c:pt>
                <c:pt idx="2">
                  <c:v>6.2815999997837935E-2</c:v>
                </c:pt>
                <c:pt idx="3">
                  <c:v>2.9543199998443015E-2</c:v>
                </c:pt>
                <c:pt idx="4">
                  <c:v>2.7394199998525437E-2</c:v>
                </c:pt>
                <c:pt idx="5">
                  <c:v>2.5413199997274205E-2</c:v>
                </c:pt>
                <c:pt idx="6">
                  <c:v>3.2206600000790786E-2</c:v>
                </c:pt>
                <c:pt idx="7">
                  <c:v>2.7510400002938695E-2</c:v>
                </c:pt>
                <c:pt idx="8">
                  <c:v>2.305079999496229E-2</c:v>
                </c:pt>
                <c:pt idx="9">
                  <c:v>2.3994399998628069E-2</c:v>
                </c:pt>
                <c:pt idx="10">
                  <c:v>2.3994399998628069E-2</c:v>
                </c:pt>
                <c:pt idx="11">
                  <c:v>2.2522200000821613E-2</c:v>
                </c:pt>
                <c:pt idx="12">
                  <c:v>1.6929799996432848E-2</c:v>
                </c:pt>
                <c:pt idx="13">
                  <c:v>2.1410999994259328E-2</c:v>
                </c:pt>
                <c:pt idx="14">
                  <c:v>3.0911600006220397E-2</c:v>
                </c:pt>
                <c:pt idx="15">
                  <c:v>2.0265999999537598E-2</c:v>
                </c:pt>
                <c:pt idx="16">
                  <c:v>5.8422000001883134E-3</c:v>
                </c:pt>
                <c:pt idx="17">
                  <c:v>8.4112000040477142E-3</c:v>
                </c:pt>
                <c:pt idx="18">
                  <c:v>5.5917999998200685E-3</c:v>
                </c:pt>
                <c:pt idx="19">
                  <c:v>-1.3801999957649969E-3</c:v>
                </c:pt>
                <c:pt idx="20">
                  <c:v>2.0083799994608853E-2</c:v>
                </c:pt>
                <c:pt idx="21">
                  <c:v>-8.7640000128885731E-4</c:v>
                </c:pt>
                <c:pt idx="22">
                  <c:v>4.6164000013959594E-3</c:v>
                </c:pt>
                <c:pt idx="23">
                  <c:v>2.7676000026986003E-3</c:v>
                </c:pt>
                <c:pt idx="24">
                  <c:v>9.0163999993819743E-3</c:v>
                </c:pt>
                <c:pt idx="25">
                  <c:v>3.3160000020870939E-4</c:v>
                </c:pt>
                <c:pt idx="26">
                  <c:v>1.6224800005147699E-2</c:v>
                </c:pt>
                <c:pt idx="27">
                  <c:v>2.7095000004919712E-2</c:v>
                </c:pt>
                <c:pt idx="28">
                  <c:v>2.0061600000190083E-2</c:v>
                </c:pt>
                <c:pt idx="29">
                  <c:v>1.9446999998763204E-2</c:v>
                </c:pt>
                <c:pt idx="30">
                  <c:v>1.4361400004418101E-2</c:v>
                </c:pt>
                <c:pt idx="31">
                  <c:v>9.0650000056484714E-3</c:v>
                </c:pt>
                <c:pt idx="32">
                  <c:v>1.6423799999756739E-2</c:v>
                </c:pt>
                <c:pt idx="33">
                  <c:v>2.9782600002363324E-2</c:v>
                </c:pt>
                <c:pt idx="34">
                  <c:v>3.3782600003178231E-2</c:v>
                </c:pt>
                <c:pt idx="35">
                  <c:v>5.2446800000325311E-2</c:v>
                </c:pt>
                <c:pt idx="36">
                  <c:v>1.5772200000355951E-2</c:v>
                </c:pt>
                <c:pt idx="37">
                  <c:v>2.9637599996931385E-2</c:v>
                </c:pt>
                <c:pt idx="38">
                  <c:v>2.9295200001797639E-2</c:v>
                </c:pt>
                <c:pt idx="39">
                  <c:v>3.2263000000966713E-2</c:v>
                </c:pt>
                <c:pt idx="40">
                  <c:v>3.2350600005884189E-2</c:v>
                </c:pt>
                <c:pt idx="41">
                  <c:v>4.8473599999852013E-2</c:v>
                </c:pt>
                <c:pt idx="42">
                  <c:v>4.8873599997023121E-2</c:v>
                </c:pt>
                <c:pt idx="43">
                  <c:v>3.9840199999161996E-2</c:v>
                </c:pt>
                <c:pt idx="44">
                  <c:v>4.7275999997509643E-2</c:v>
                </c:pt>
                <c:pt idx="45">
                  <c:v>4.9275999997917097E-2</c:v>
                </c:pt>
                <c:pt idx="46">
                  <c:v>4.459780000615865E-2</c:v>
                </c:pt>
                <c:pt idx="47">
                  <c:v>5.9131399997568224E-2</c:v>
                </c:pt>
                <c:pt idx="48">
                  <c:v>6.3831399995251559E-2</c:v>
                </c:pt>
                <c:pt idx="49">
                  <c:v>5.6984200004080776E-2</c:v>
                </c:pt>
                <c:pt idx="50">
                  <c:v>6.2584200000856072E-2</c:v>
                </c:pt>
                <c:pt idx="51">
                  <c:v>6.4284200001566205E-2</c:v>
                </c:pt>
                <c:pt idx="52">
                  <c:v>8.4654199999931734E-2</c:v>
                </c:pt>
                <c:pt idx="53">
                  <c:v>8.5015399999974761E-2</c:v>
                </c:pt>
                <c:pt idx="54">
                  <c:v>9.8532800002431031E-2</c:v>
                </c:pt>
                <c:pt idx="55">
                  <c:v>9.8532800002431031E-2</c:v>
                </c:pt>
                <c:pt idx="56">
                  <c:v>9.6382999996421859E-2</c:v>
                </c:pt>
                <c:pt idx="57">
                  <c:v>9.7383000000263564E-2</c:v>
                </c:pt>
                <c:pt idx="58">
                  <c:v>9.9418799996783491E-2</c:v>
                </c:pt>
                <c:pt idx="59">
                  <c:v>0.1019187999991118</c:v>
                </c:pt>
                <c:pt idx="60">
                  <c:v>9.6390399994561449E-2</c:v>
                </c:pt>
                <c:pt idx="61">
                  <c:v>9.6390399994561449E-2</c:v>
                </c:pt>
                <c:pt idx="62">
                  <c:v>9.7190399996179622E-2</c:v>
                </c:pt>
                <c:pt idx="63">
                  <c:v>0.10077879999880679</c:v>
                </c:pt>
                <c:pt idx="64">
                  <c:v>0.105693199999223</c:v>
                </c:pt>
                <c:pt idx="65">
                  <c:v>0.11255260000325507</c:v>
                </c:pt>
                <c:pt idx="66">
                  <c:v>0.14663460000156192</c:v>
                </c:pt>
                <c:pt idx="67">
                  <c:v>0.14587200000096345</c:v>
                </c:pt>
                <c:pt idx="68">
                  <c:v>0.15183460000116611</c:v>
                </c:pt>
                <c:pt idx="69">
                  <c:v>0.15877940000063973</c:v>
                </c:pt>
                <c:pt idx="70">
                  <c:v>0.15791560000070604</c:v>
                </c:pt>
                <c:pt idx="71">
                  <c:v>0.15293740000197431</c:v>
                </c:pt>
                <c:pt idx="72">
                  <c:v>0.16268760000093607</c:v>
                </c:pt>
                <c:pt idx="73">
                  <c:v>0.1619591999988188</c:v>
                </c:pt>
                <c:pt idx="74">
                  <c:v>0.1602603999999701</c:v>
                </c:pt>
                <c:pt idx="75">
                  <c:v>0.16219740000087768</c:v>
                </c:pt>
                <c:pt idx="76">
                  <c:v>0.16490600000543054</c:v>
                </c:pt>
                <c:pt idx="77">
                  <c:v>0.16970600000058766</c:v>
                </c:pt>
                <c:pt idx="78">
                  <c:v>0.16281499999604421</c:v>
                </c:pt>
                <c:pt idx="79">
                  <c:v>0.16485079999984009</c:v>
                </c:pt>
                <c:pt idx="80">
                  <c:v>0.18071059999783756</c:v>
                </c:pt>
                <c:pt idx="81">
                  <c:v>0.18218999999953667</c:v>
                </c:pt>
                <c:pt idx="82">
                  <c:v>0.18209360000037123</c:v>
                </c:pt>
                <c:pt idx="83">
                  <c:v>0.19593240000540391</c:v>
                </c:pt>
                <c:pt idx="84">
                  <c:v>0.20002119999844581</c:v>
                </c:pt>
                <c:pt idx="85">
                  <c:v>0.19923959999869112</c:v>
                </c:pt>
                <c:pt idx="86">
                  <c:v>0.19929719999345252</c:v>
                </c:pt>
                <c:pt idx="87">
                  <c:v>0.20746499999950174</c:v>
                </c:pt>
                <c:pt idx="88">
                  <c:v>0.20765920000121696</c:v>
                </c:pt>
                <c:pt idx="89">
                  <c:v>0.2108040000020992</c:v>
                </c:pt>
                <c:pt idx="90">
                  <c:v>0.20909979999851203</c:v>
                </c:pt>
                <c:pt idx="91">
                  <c:v>0.21107639999536332</c:v>
                </c:pt>
                <c:pt idx="92">
                  <c:v>0.21105820000229869</c:v>
                </c:pt>
                <c:pt idx="93">
                  <c:v>0.21643860000040149</c:v>
                </c:pt>
                <c:pt idx="94">
                  <c:v>0.21780600000056438</c:v>
                </c:pt>
                <c:pt idx="95">
                  <c:v>0.21883520000119461</c:v>
                </c:pt>
                <c:pt idx="96">
                  <c:v>0.21772359999886248</c:v>
                </c:pt>
                <c:pt idx="97">
                  <c:v>0.21772359999886248</c:v>
                </c:pt>
                <c:pt idx="98">
                  <c:v>0.23402720000012778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59-4E64-BAF5-EF99716CF4FD}"/>
            </c:ext>
          </c:extLst>
        </c:ser>
        <c:ser>
          <c:idx val="1"/>
          <c:order val="1"/>
          <c:tx>
            <c:strRef>
              <c:f>'Q_fit (old)'!$V$1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(old)'!$U$2:$U$22</c:f>
              <c:numCache>
                <c:formatCode>General</c:formatCode>
                <c:ptCount val="21"/>
                <c:pt idx="0">
                  <c:v>-2.5</c:v>
                </c:pt>
                <c:pt idx="1">
                  <c:v>-2.25</c:v>
                </c:pt>
                <c:pt idx="2">
                  <c:v>-2</c:v>
                </c:pt>
                <c:pt idx="3">
                  <c:v>-1.75</c:v>
                </c:pt>
                <c:pt idx="4">
                  <c:v>-1.5</c:v>
                </c:pt>
                <c:pt idx="5">
                  <c:v>-1.25</c:v>
                </c:pt>
                <c:pt idx="6">
                  <c:v>-1</c:v>
                </c:pt>
                <c:pt idx="7">
                  <c:v>-0.75</c:v>
                </c:pt>
                <c:pt idx="8">
                  <c:v>-0.5</c:v>
                </c:pt>
                <c:pt idx="9">
                  <c:v>-0.25</c:v>
                </c:pt>
                <c:pt idx="10">
                  <c:v>0</c:v>
                </c:pt>
                <c:pt idx="11">
                  <c:v>0.25</c:v>
                </c:pt>
                <c:pt idx="12">
                  <c:v>0.5</c:v>
                </c:pt>
                <c:pt idx="13">
                  <c:v>0.75</c:v>
                </c:pt>
                <c:pt idx="14">
                  <c:v>1</c:v>
                </c:pt>
                <c:pt idx="15">
                  <c:v>1.25</c:v>
                </c:pt>
                <c:pt idx="16">
                  <c:v>1.5</c:v>
                </c:pt>
                <c:pt idx="17">
                  <c:v>1.75</c:v>
                </c:pt>
                <c:pt idx="18">
                  <c:v>2</c:v>
                </c:pt>
                <c:pt idx="19">
                  <c:v>2.25</c:v>
                </c:pt>
                <c:pt idx="20">
                  <c:v>2.5</c:v>
                </c:pt>
              </c:numCache>
            </c:numRef>
          </c:xVal>
          <c:yVal>
            <c:numRef>
              <c:f>'Q_fit (old)'!$V$2:$V$22</c:f>
              <c:numCache>
                <c:formatCode>General</c:formatCode>
                <c:ptCount val="21"/>
                <c:pt idx="0">
                  <c:v>0.18882579239276151</c:v>
                </c:pt>
                <c:pt idx="1">
                  <c:v>0.15132706741498411</c:v>
                </c:pt>
                <c:pt idx="2">
                  <c:v>0.11787655264149316</c:v>
                </c:pt>
                <c:pt idx="3">
                  <c:v>8.8474248072288708E-2</c:v>
                </c:pt>
                <c:pt idx="4">
                  <c:v>6.312015370737073E-2</c:v>
                </c:pt>
                <c:pt idx="5">
                  <c:v>4.1814269546739231E-2</c:v>
                </c:pt>
                <c:pt idx="6">
                  <c:v>2.4556595590394213E-2</c:v>
                </c:pt>
                <c:pt idx="7">
                  <c:v>1.1347131838335672E-2</c:v>
                </c:pt>
                <c:pt idx="8">
                  <c:v>2.1858782905636066E-3</c:v>
                </c:pt>
                <c:pt idx="9">
                  <c:v>-2.9271650529219791E-3</c:v>
                </c:pt>
                <c:pt idx="10">
                  <c:v>-3.9919981921210856E-3</c:v>
                </c:pt>
                <c:pt idx="11">
                  <c:v>-1.0086211270337142E-3</c:v>
                </c:pt>
                <c:pt idx="12">
                  <c:v>6.0229661423401356E-3</c:v>
                </c:pt>
                <c:pt idx="13">
                  <c:v>1.7102763616000466E-2</c:v>
                </c:pt>
                <c:pt idx="14">
                  <c:v>3.2230771293947268E-2</c:v>
                </c:pt>
                <c:pt idx="15">
                  <c:v>5.1406989176180549E-2</c:v>
                </c:pt>
                <c:pt idx="16">
                  <c:v>7.4631417262700325E-2</c:v>
                </c:pt>
                <c:pt idx="17">
                  <c:v>0.10190405555350655</c:v>
                </c:pt>
                <c:pt idx="18">
                  <c:v>0.13322490404859927</c:v>
                </c:pt>
                <c:pt idx="19">
                  <c:v>0.1685939627479785</c:v>
                </c:pt>
                <c:pt idx="20">
                  <c:v>0.20801123165164415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59-4E64-BAF5-EF99716CF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129960"/>
        <c:axId val="1"/>
      </c:scatterChart>
      <c:valAx>
        <c:axId val="835129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0441001191895114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5.9594755661501785E-3"/>
              <c:y val="0.424037233441057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12996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08462455303931"/>
          <c:y val="0.94104308390022673"/>
          <c:w val="0.44576877234803336"/>
          <c:h val="0.990929705215419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209550</xdr:colOff>
      <xdr:row>18</xdr:row>
      <xdr:rowOff>47625</xdr:rowOff>
    </xdr:to>
    <xdr:graphicFrame macro="">
      <xdr:nvGraphicFramePr>
        <xdr:cNvPr id="50198" name="Chart 4">
          <a:extLst>
            <a:ext uri="{FF2B5EF4-FFF2-40B4-BE49-F238E27FC236}">
              <a16:creationId xmlns:a16="http://schemas.microsoft.com/office/drawing/2014/main" id="{7CD24E62-88E6-B711-18E4-B828161C8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390525</xdr:colOff>
      <xdr:row>0</xdr:row>
      <xdr:rowOff>0</xdr:rowOff>
    </xdr:from>
    <xdr:to>
      <xdr:col>27</xdr:col>
      <xdr:colOff>114300</xdr:colOff>
      <xdr:row>18</xdr:row>
      <xdr:rowOff>57150</xdr:rowOff>
    </xdr:to>
    <xdr:graphicFrame macro="">
      <xdr:nvGraphicFramePr>
        <xdr:cNvPr id="50201" name="Chart 7">
          <a:extLst>
            <a:ext uri="{FF2B5EF4-FFF2-40B4-BE49-F238E27FC236}">
              <a16:creationId xmlns:a16="http://schemas.microsoft.com/office/drawing/2014/main" id="{93C1A80F-4117-D1CA-7743-81ADDC33B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142875</xdr:colOff>
      <xdr:row>4</xdr:row>
      <xdr:rowOff>123825</xdr:rowOff>
    </xdr:from>
    <xdr:to>
      <xdr:col>51</xdr:col>
      <xdr:colOff>523875</xdr:colOff>
      <xdr:row>25</xdr:row>
      <xdr:rowOff>9525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CABB08F8-F038-485C-18AB-DA7A352F40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533400</xdr:colOff>
      <xdr:row>14</xdr:row>
      <xdr:rowOff>38100</xdr:rowOff>
    </xdr:from>
    <xdr:to>
      <xdr:col>48</xdr:col>
      <xdr:colOff>314325</xdr:colOff>
      <xdr:row>34</xdr:row>
      <xdr:rowOff>95250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1374358F-02D5-7A2E-6862-242C36DB6E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0</xdr:row>
      <xdr:rowOff>38099</xdr:rowOff>
    </xdr:from>
    <xdr:to>
      <xdr:col>11</xdr:col>
      <xdr:colOff>590550</xdr:colOff>
      <xdr:row>18</xdr:row>
      <xdr:rowOff>47624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4AE03F33-37C8-57EF-5724-EBF0D3DDDC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20</xdr:row>
      <xdr:rowOff>76200</xdr:rowOff>
    </xdr:from>
    <xdr:to>
      <xdr:col>11</xdr:col>
      <xdr:colOff>466725</xdr:colOff>
      <xdr:row>39</xdr:row>
      <xdr:rowOff>142875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630CFFD1-583D-5FB3-2792-E2D6111A5D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10</xdr:row>
      <xdr:rowOff>38100</xdr:rowOff>
    </xdr:from>
    <xdr:to>
      <xdr:col>17</xdr:col>
      <xdr:colOff>552450</xdr:colOff>
      <xdr:row>36</xdr:row>
      <xdr:rowOff>0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B58BBD1F-D97A-D59B-B303-84CFEE99F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10</xdr:row>
      <xdr:rowOff>38100</xdr:rowOff>
    </xdr:from>
    <xdr:to>
      <xdr:col>17</xdr:col>
      <xdr:colOff>552450</xdr:colOff>
      <xdr:row>36</xdr:row>
      <xdr:rowOff>0</xdr:rowOff>
    </xdr:to>
    <xdr:graphicFrame macro="">
      <xdr:nvGraphicFramePr>
        <xdr:cNvPr id="63492" name="Chart 1">
          <a:extLst>
            <a:ext uri="{FF2B5EF4-FFF2-40B4-BE49-F238E27FC236}">
              <a16:creationId xmlns:a16="http://schemas.microsoft.com/office/drawing/2014/main" id="{C46A0A50-27EB-D1B1-F4E2-338C01A8C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66675</xdr:rowOff>
    </xdr:from>
    <xdr:to>
      <xdr:col>25</xdr:col>
      <xdr:colOff>247650</xdr:colOff>
      <xdr:row>18</xdr:row>
      <xdr:rowOff>76200</xdr:rowOff>
    </xdr:to>
    <xdr:graphicFrame macro="">
      <xdr:nvGraphicFramePr>
        <xdr:cNvPr id="55301" name="Chart 1">
          <a:extLst>
            <a:ext uri="{FF2B5EF4-FFF2-40B4-BE49-F238E27FC236}">
              <a16:creationId xmlns:a16="http://schemas.microsoft.com/office/drawing/2014/main" id="{08FF6084-1018-8FEE-74A7-2EAC85A54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10</xdr:row>
      <xdr:rowOff>38100</xdr:rowOff>
    </xdr:from>
    <xdr:to>
      <xdr:col>17</xdr:col>
      <xdr:colOff>552450</xdr:colOff>
      <xdr:row>36</xdr:row>
      <xdr:rowOff>0</xdr:rowOff>
    </xdr:to>
    <xdr:graphicFrame macro="">
      <xdr:nvGraphicFramePr>
        <xdr:cNvPr id="62468" name="Chart 1">
          <a:extLst>
            <a:ext uri="{FF2B5EF4-FFF2-40B4-BE49-F238E27FC236}">
              <a16:creationId xmlns:a16="http://schemas.microsoft.com/office/drawing/2014/main" id="{DC121ADE-6BD8-B26F-BEE4-211BE474C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0</xdr:rowOff>
    </xdr:from>
    <xdr:to>
      <xdr:col>14</xdr:col>
      <xdr:colOff>371475</xdr:colOff>
      <xdr:row>17</xdr:row>
      <xdr:rowOff>142875</xdr:rowOff>
    </xdr:to>
    <xdr:graphicFrame macro="">
      <xdr:nvGraphicFramePr>
        <xdr:cNvPr id="60420" name="Chart 1">
          <a:extLst>
            <a:ext uri="{FF2B5EF4-FFF2-40B4-BE49-F238E27FC236}">
              <a16:creationId xmlns:a16="http://schemas.microsoft.com/office/drawing/2014/main" id="{B09EC922-D0A5-B6F2-6190-AA3B5A3FF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10</xdr:row>
      <xdr:rowOff>38100</xdr:rowOff>
    </xdr:from>
    <xdr:to>
      <xdr:col>17</xdr:col>
      <xdr:colOff>552450</xdr:colOff>
      <xdr:row>36</xdr:row>
      <xdr:rowOff>0</xdr:rowOff>
    </xdr:to>
    <xdr:graphicFrame macro="">
      <xdr:nvGraphicFramePr>
        <xdr:cNvPr id="61444" name="Chart 1">
          <a:extLst>
            <a:ext uri="{FF2B5EF4-FFF2-40B4-BE49-F238E27FC236}">
              <a16:creationId xmlns:a16="http://schemas.microsoft.com/office/drawing/2014/main" id="{35446D92-B242-9CEE-FDD9-256816DC7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21</xdr:row>
      <xdr:rowOff>114300</xdr:rowOff>
    </xdr:from>
    <xdr:to>
      <xdr:col>15</xdr:col>
      <xdr:colOff>19050</xdr:colOff>
      <xdr:row>37</xdr:row>
      <xdr:rowOff>114300</xdr:rowOff>
    </xdr:to>
    <xdr:graphicFrame macro="">
      <xdr:nvGraphicFramePr>
        <xdr:cNvPr id="64528" name="Chart 1">
          <a:extLst>
            <a:ext uri="{FF2B5EF4-FFF2-40B4-BE49-F238E27FC236}">
              <a16:creationId xmlns:a16="http://schemas.microsoft.com/office/drawing/2014/main" id="{0FFFE34B-5ED4-B3D8-0A59-AF685957E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16</xdr:col>
      <xdr:colOff>609600</xdr:colOff>
      <xdr:row>18</xdr:row>
      <xdr:rowOff>38100</xdr:rowOff>
    </xdr:to>
    <xdr:graphicFrame macro="">
      <xdr:nvGraphicFramePr>
        <xdr:cNvPr id="64529" name="Chart 2">
          <a:extLst>
            <a:ext uri="{FF2B5EF4-FFF2-40B4-BE49-F238E27FC236}">
              <a16:creationId xmlns:a16="http://schemas.microsoft.com/office/drawing/2014/main" id="{0234B5A3-02DE-0494-2B8E-2DCF96BA5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247650</xdr:colOff>
      <xdr:row>33</xdr:row>
      <xdr:rowOff>38100</xdr:rowOff>
    </xdr:from>
    <xdr:to>
      <xdr:col>31</xdr:col>
      <xdr:colOff>571500</xdr:colOff>
      <xdr:row>52</xdr:row>
      <xdr:rowOff>104775</xdr:rowOff>
    </xdr:to>
    <xdr:graphicFrame macro="">
      <xdr:nvGraphicFramePr>
        <xdr:cNvPr id="64530" name="Chart 3">
          <a:extLst>
            <a:ext uri="{FF2B5EF4-FFF2-40B4-BE49-F238E27FC236}">
              <a16:creationId xmlns:a16="http://schemas.microsoft.com/office/drawing/2014/main" id="{D5A43FE6-57F6-E072-D606-059E5D581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276225</xdr:colOff>
      <xdr:row>32</xdr:row>
      <xdr:rowOff>142875</xdr:rowOff>
    </xdr:from>
    <xdr:to>
      <xdr:col>24</xdr:col>
      <xdr:colOff>247650</xdr:colOff>
      <xdr:row>53</xdr:row>
      <xdr:rowOff>19050</xdr:rowOff>
    </xdr:to>
    <xdr:graphicFrame macro="">
      <xdr:nvGraphicFramePr>
        <xdr:cNvPr id="64531" name="Chart 4">
          <a:extLst>
            <a:ext uri="{FF2B5EF4-FFF2-40B4-BE49-F238E27FC236}">
              <a16:creationId xmlns:a16="http://schemas.microsoft.com/office/drawing/2014/main" id="{4C06FB8C-B27C-4C93-0705-BD43F9A7A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314325</xdr:colOff>
      <xdr:row>0</xdr:row>
      <xdr:rowOff>76200</xdr:rowOff>
    </xdr:from>
    <xdr:to>
      <xdr:col>27</xdr:col>
      <xdr:colOff>95250</xdr:colOff>
      <xdr:row>19</xdr:row>
      <xdr:rowOff>95250</xdr:rowOff>
    </xdr:to>
    <xdr:graphicFrame macro="">
      <xdr:nvGraphicFramePr>
        <xdr:cNvPr id="64532" name="Chart 5">
          <a:extLst>
            <a:ext uri="{FF2B5EF4-FFF2-40B4-BE49-F238E27FC236}">
              <a16:creationId xmlns:a16="http://schemas.microsoft.com/office/drawing/2014/main" id="{F23C4379-3D9E-D203-D3C9-D69584EA6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10</xdr:row>
      <xdr:rowOff>38100</xdr:rowOff>
    </xdr:from>
    <xdr:to>
      <xdr:col>17</xdr:col>
      <xdr:colOff>552450</xdr:colOff>
      <xdr:row>36</xdr:row>
      <xdr:rowOff>0</xdr:rowOff>
    </xdr:to>
    <xdr:graphicFrame macro="">
      <xdr:nvGraphicFramePr>
        <xdr:cNvPr id="65540" name="Chart 1">
          <a:extLst>
            <a:ext uri="{FF2B5EF4-FFF2-40B4-BE49-F238E27FC236}">
              <a16:creationId xmlns:a16="http://schemas.microsoft.com/office/drawing/2014/main" id="{692976EC-D407-364E-3DF0-21223058C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50" TargetMode="External"/><Relationship Id="rId18" Type="http://schemas.openxmlformats.org/officeDocument/2006/relationships/hyperlink" Target="http://www.bav-astro.de/sfs/BAVM_link.php?BAVMnr=60" TargetMode="External"/><Relationship Id="rId26" Type="http://schemas.openxmlformats.org/officeDocument/2006/relationships/hyperlink" Target="http://www.konkoly.hu/cgi-bin/IBVS?4555" TargetMode="External"/><Relationship Id="rId39" Type="http://schemas.openxmlformats.org/officeDocument/2006/relationships/hyperlink" Target="http://www.bav-astro.de/sfs/BAVM_link.php?BAVMnr=172" TargetMode="External"/><Relationship Id="rId21" Type="http://schemas.openxmlformats.org/officeDocument/2006/relationships/hyperlink" Target="http://www.bav-astro.de/sfs/BAVM_link.php?BAVMnr=91" TargetMode="External"/><Relationship Id="rId34" Type="http://schemas.openxmlformats.org/officeDocument/2006/relationships/hyperlink" Target="http://vsolj.cetus-net.org/no40.pdf" TargetMode="External"/><Relationship Id="rId42" Type="http://schemas.openxmlformats.org/officeDocument/2006/relationships/hyperlink" Target="http://www.konkoly.hu/cgi-bin/IBVS?5843" TargetMode="External"/><Relationship Id="rId47" Type="http://schemas.openxmlformats.org/officeDocument/2006/relationships/hyperlink" Target="http://www.konkoly.hu/cgi-bin/IBVS?5843" TargetMode="External"/><Relationship Id="rId50" Type="http://schemas.openxmlformats.org/officeDocument/2006/relationships/hyperlink" Target="http://www.bav-astro.de/sfs/BAVM_link.php?BAVMnr=173" TargetMode="External"/><Relationship Id="rId55" Type="http://schemas.openxmlformats.org/officeDocument/2006/relationships/hyperlink" Target="http://www.konkoly.hu/cgi-bin/IBVS?5795" TargetMode="External"/><Relationship Id="rId63" Type="http://schemas.openxmlformats.org/officeDocument/2006/relationships/hyperlink" Target="http://var.astro.cz/oejv/issues/oejv0137.pdf" TargetMode="External"/><Relationship Id="rId68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bav-astro.de/sfs/BAVM_link.php?BAVMnr=34" TargetMode="External"/><Relationship Id="rId71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bav-astro.de/sfs/BAVM_link.php?BAVMnr=29" TargetMode="External"/><Relationship Id="rId16" Type="http://schemas.openxmlformats.org/officeDocument/2006/relationships/hyperlink" Target="http://www.bav-astro.de/sfs/BAVM_link.php?BAVMnr=59" TargetMode="External"/><Relationship Id="rId29" Type="http://schemas.openxmlformats.org/officeDocument/2006/relationships/hyperlink" Target="http://www.konkoly.hu/cgi-bin/IBVS?4555" TargetMode="External"/><Relationship Id="rId11" Type="http://schemas.openxmlformats.org/officeDocument/2006/relationships/hyperlink" Target="http://www.bav-astro.de/sfs/BAVM_link.php?BAVMnr=38" TargetMode="External"/><Relationship Id="rId24" Type="http://schemas.openxmlformats.org/officeDocument/2006/relationships/hyperlink" Target="http://www.konkoly.hu/cgi-bin/IBVS?4555" TargetMode="External"/><Relationship Id="rId32" Type="http://schemas.openxmlformats.org/officeDocument/2006/relationships/hyperlink" Target="http://vsolj.cetus-net.org/no40.pdf" TargetMode="External"/><Relationship Id="rId37" Type="http://schemas.openxmlformats.org/officeDocument/2006/relationships/hyperlink" Target="http://vsolj.cetus-net.org/no43.pdf" TargetMode="External"/><Relationship Id="rId40" Type="http://schemas.openxmlformats.org/officeDocument/2006/relationships/hyperlink" Target="http://www.bav-astro.de/sfs/BAVM_link.php?BAVMnr=178" TargetMode="External"/><Relationship Id="rId45" Type="http://schemas.openxmlformats.org/officeDocument/2006/relationships/hyperlink" Target="http://vsolj.cetus-net.org/no44.pdf" TargetMode="External"/><Relationship Id="rId53" Type="http://schemas.openxmlformats.org/officeDocument/2006/relationships/hyperlink" Target="http://www.bav-astro.de/sfs/BAVM_link.php?BAVMnr=186" TargetMode="External"/><Relationship Id="rId58" Type="http://schemas.openxmlformats.org/officeDocument/2006/relationships/hyperlink" Target="http://www.bav-astro.de/sfs/BAVM_link.php?BAVMnr=209" TargetMode="External"/><Relationship Id="rId66" Type="http://schemas.openxmlformats.org/officeDocument/2006/relationships/hyperlink" Target="http://www.konkoly.hu/cgi-bin/IBVS?5992" TargetMode="External"/><Relationship Id="rId74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bav-astro.de/sfs/BAVM_link.php?BAVMnr=34" TargetMode="External"/><Relationship Id="rId15" Type="http://schemas.openxmlformats.org/officeDocument/2006/relationships/hyperlink" Target="http://www.bav-astro.de/sfs/BAVM_link.php?BAVMnr=59" TargetMode="External"/><Relationship Id="rId23" Type="http://schemas.openxmlformats.org/officeDocument/2006/relationships/hyperlink" Target="http://www.konkoly.hu/cgi-bin/IBVS?4555" TargetMode="External"/><Relationship Id="rId28" Type="http://schemas.openxmlformats.org/officeDocument/2006/relationships/hyperlink" Target="http://www.konkoly.hu/cgi-bin/IBVS?4555" TargetMode="External"/><Relationship Id="rId36" Type="http://schemas.openxmlformats.org/officeDocument/2006/relationships/hyperlink" Target="http://www.konkoly.hu/cgi-bin/IBVS?5502" TargetMode="External"/><Relationship Id="rId49" Type="http://schemas.openxmlformats.org/officeDocument/2006/relationships/hyperlink" Target="http://www.konkoly.hu/cgi-bin/IBVS?5684" TargetMode="External"/><Relationship Id="rId57" Type="http://schemas.openxmlformats.org/officeDocument/2006/relationships/hyperlink" Target="http://www.konkoly.hu/cgi-bin/IBVS?5894" TargetMode="External"/><Relationship Id="rId61" Type="http://schemas.openxmlformats.org/officeDocument/2006/relationships/hyperlink" Target="http://www.konkoly.hu/cgi-bin/IBVS?5945" TargetMode="External"/><Relationship Id="rId10" Type="http://schemas.openxmlformats.org/officeDocument/2006/relationships/hyperlink" Target="http://www.bav-astro.de/sfs/BAVM_link.php?BAVMnr=38" TargetMode="External"/><Relationship Id="rId19" Type="http://schemas.openxmlformats.org/officeDocument/2006/relationships/hyperlink" Target="http://www.bav-astro.de/sfs/BAVM_link.php?BAVMnr=79" TargetMode="External"/><Relationship Id="rId31" Type="http://schemas.openxmlformats.org/officeDocument/2006/relationships/hyperlink" Target="http://www.bav-astro.de/sfs/BAVM_link.php?BAVMnr=128" TargetMode="External"/><Relationship Id="rId44" Type="http://schemas.openxmlformats.org/officeDocument/2006/relationships/hyperlink" Target="http://www.konkoly.hu/cgi-bin/IBVS?5843" TargetMode="External"/><Relationship Id="rId52" Type="http://schemas.openxmlformats.org/officeDocument/2006/relationships/hyperlink" Target="http://vsolj.cetus-net.org/no45.pdf" TargetMode="External"/><Relationship Id="rId60" Type="http://schemas.openxmlformats.org/officeDocument/2006/relationships/hyperlink" Target="http://www.bav-astro.de/sfs/BAVM_link.php?BAVMnr=220" TargetMode="External"/><Relationship Id="rId65" Type="http://schemas.openxmlformats.org/officeDocument/2006/relationships/hyperlink" Target="http://www.konkoly.hu/cgi-bin/IBVS?5988" TargetMode="External"/><Relationship Id="rId73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2202" TargetMode="External"/><Relationship Id="rId9" Type="http://schemas.openxmlformats.org/officeDocument/2006/relationships/hyperlink" Target="http://www.bav-astro.de/sfs/BAVM_link.php?BAVMnr=36" TargetMode="External"/><Relationship Id="rId14" Type="http://schemas.openxmlformats.org/officeDocument/2006/relationships/hyperlink" Target="http://www.bav-astro.de/sfs/BAVM_link.php?BAVMnr=50" TargetMode="External"/><Relationship Id="rId22" Type="http://schemas.openxmlformats.org/officeDocument/2006/relationships/hyperlink" Target="http://www.bav-astro.de/sfs/BAVM_link.php?BAVMnr=91" TargetMode="External"/><Relationship Id="rId27" Type="http://schemas.openxmlformats.org/officeDocument/2006/relationships/hyperlink" Target="http://www.konkoly.hu/cgi-bin/IBVS?4555" TargetMode="External"/><Relationship Id="rId30" Type="http://schemas.openxmlformats.org/officeDocument/2006/relationships/hyperlink" Target="http://www.bav-astro.de/sfs/BAVM_link.php?BAVMnr=102" TargetMode="External"/><Relationship Id="rId35" Type="http://schemas.openxmlformats.org/officeDocument/2006/relationships/hyperlink" Target="http://www.konkoly.hu/cgi-bin/IBVS?5434" TargetMode="External"/><Relationship Id="rId43" Type="http://schemas.openxmlformats.org/officeDocument/2006/relationships/hyperlink" Target="http://www.konkoly.hu/cgi-bin/IBVS?5672" TargetMode="External"/><Relationship Id="rId48" Type="http://schemas.openxmlformats.org/officeDocument/2006/relationships/hyperlink" Target="http://www.bav-astro.de/sfs/BAVM_link.php?BAVMnr=173" TargetMode="External"/><Relationship Id="rId56" Type="http://schemas.openxmlformats.org/officeDocument/2006/relationships/hyperlink" Target="http://www.bav-astro.de/sfs/BAVM_link.php?BAVMnr=209" TargetMode="External"/><Relationship Id="rId64" Type="http://schemas.openxmlformats.org/officeDocument/2006/relationships/hyperlink" Target="http://www.bav-astro.de/sfs/BAVM_link.php?BAVMnr=214" TargetMode="External"/><Relationship Id="rId69" Type="http://schemas.openxmlformats.org/officeDocument/2006/relationships/hyperlink" Target="http://vsolj.cetus-net.org/vsoljno53.pdf" TargetMode="External"/><Relationship Id="rId8" Type="http://schemas.openxmlformats.org/officeDocument/2006/relationships/hyperlink" Target="http://www.bav-astro.de/sfs/BAVM_link.php?BAVMnr=36" TargetMode="External"/><Relationship Id="rId51" Type="http://schemas.openxmlformats.org/officeDocument/2006/relationships/hyperlink" Target="http://www.bav-astro.de/sfs/BAVM_link.php?BAVMnr=173" TargetMode="External"/><Relationship Id="rId72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bav-astro.de/sfs/BAVM_link.php?BAVMnr=29" TargetMode="External"/><Relationship Id="rId12" Type="http://schemas.openxmlformats.org/officeDocument/2006/relationships/hyperlink" Target="http://www.bav-astro.de/sfs/BAVM_link.php?BAVMnr=39" TargetMode="External"/><Relationship Id="rId17" Type="http://schemas.openxmlformats.org/officeDocument/2006/relationships/hyperlink" Target="http://www.bav-astro.de/sfs/BAVM_link.php?BAVMnr=60" TargetMode="External"/><Relationship Id="rId25" Type="http://schemas.openxmlformats.org/officeDocument/2006/relationships/hyperlink" Target="http://www.konkoly.hu/cgi-bin/IBVS?4555" TargetMode="External"/><Relationship Id="rId33" Type="http://schemas.openxmlformats.org/officeDocument/2006/relationships/hyperlink" Target="http://vsolj.cetus-net.org/no40.pdf" TargetMode="External"/><Relationship Id="rId38" Type="http://schemas.openxmlformats.org/officeDocument/2006/relationships/hyperlink" Target="http://www.konkoly.hu/cgi-bin/IBVS?5588" TargetMode="External"/><Relationship Id="rId46" Type="http://schemas.openxmlformats.org/officeDocument/2006/relationships/hyperlink" Target="http://www.konkoly.hu/cgi-bin/IBVS?5843" TargetMode="External"/><Relationship Id="rId59" Type="http://schemas.openxmlformats.org/officeDocument/2006/relationships/hyperlink" Target="http://www.bav-astro.de/sfs/BAVM_link.php?BAVMnr=209" TargetMode="External"/><Relationship Id="rId67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www.bav-astro.de/sfs/BAVM_link.php?BAVMnr=68" TargetMode="External"/><Relationship Id="rId41" Type="http://schemas.openxmlformats.org/officeDocument/2006/relationships/hyperlink" Target="http://www.konkoly.hu/cgi-bin/IBVS?5843" TargetMode="External"/><Relationship Id="rId54" Type="http://schemas.openxmlformats.org/officeDocument/2006/relationships/hyperlink" Target="http://www.bav-astro.de/sfs/BAVM_link.php?BAVMnr=186" TargetMode="External"/><Relationship Id="rId62" Type="http://schemas.openxmlformats.org/officeDocument/2006/relationships/hyperlink" Target="http://var.astro.cz/oejv/issues/oejv0137.pdf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www.bav-astro.de/sfs/BAVM_link.php?BAVMnr=23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4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U964"/>
  <sheetViews>
    <sheetView tabSelected="1" workbookViewId="0">
      <pane xSplit="14" ySplit="22" topLeftCell="O200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0.85546875" customWidth="1"/>
    <col min="5" max="5" width="9.140625" customWidth="1"/>
    <col min="6" max="6" width="15.85546875" customWidth="1"/>
    <col min="7" max="7" width="8.140625" customWidth="1"/>
    <col min="8" max="14" width="8.5703125" customWidth="1"/>
    <col min="15" max="15" width="9.42578125" customWidth="1"/>
    <col min="16" max="16" width="7.7109375" customWidth="1"/>
    <col min="17" max="17" width="9.85546875" customWidth="1"/>
    <col min="18" max="21" width="10.28515625" customWidth="1"/>
    <col min="22" max="22" width="9.140625" customWidth="1"/>
  </cols>
  <sheetData>
    <row r="1" spans="1:40" ht="21" thickBot="1">
      <c r="A1" s="1" t="s">
        <v>68</v>
      </c>
      <c r="Y1" s="9" t="s">
        <v>13</v>
      </c>
      <c r="Z1" s="9" t="s">
        <v>158</v>
      </c>
      <c r="AM1">
        <v>-24068.5</v>
      </c>
      <c r="AN1">
        <v>0.16313179999997374</v>
      </c>
    </row>
    <row r="2" spans="1:40" s="131" customFormat="1" ht="12.95" customHeight="1">
      <c r="A2" s="131" t="s">
        <v>28</v>
      </c>
      <c r="B2" s="132" t="s">
        <v>66</v>
      </c>
      <c r="Y2" s="131">
        <v>-27000</v>
      </c>
      <c r="Z2" s="131">
        <f>+D$11+D$12*Y2+D$13*Y2^2</f>
        <v>0.22783640286732554</v>
      </c>
      <c r="AM2" s="131">
        <v>-17557.5</v>
      </c>
      <c r="AN2" s="131">
        <v>8.9460999999573687E-2</v>
      </c>
    </row>
    <row r="3" spans="1:40" s="131" customFormat="1" ht="12.95" customHeight="1" thickBot="1">
      <c r="C3" s="133" t="s">
        <v>159</v>
      </c>
      <c r="Y3" s="131">
        <v>-24000</v>
      </c>
      <c r="Z3" s="131">
        <f t="shared" ref="Z3:Z20" si="0">+D$11+D$12*Y3+D$13*Y3^2</f>
        <v>0.1793296418223011</v>
      </c>
      <c r="AM3" s="131">
        <v>-15720</v>
      </c>
      <c r="AN3" s="131">
        <v>6.2815999997837935E-2</v>
      </c>
    </row>
    <row r="4" spans="1:40" s="131" customFormat="1" ht="12.95" customHeight="1" thickTop="1" thickBot="1">
      <c r="A4" s="134" t="s">
        <v>3</v>
      </c>
      <c r="C4" s="135">
        <v>39800.373</v>
      </c>
      <c r="D4" s="136">
        <v>0.6180428</v>
      </c>
      <c r="Y4" s="131">
        <v>-21000</v>
      </c>
      <c r="Z4" s="131">
        <f t="shared" si="0"/>
        <v>0.13661360647093249</v>
      </c>
      <c r="AM4" s="131">
        <v>-10994</v>
      </c>
      <c r="AN4" s="131">
        <v>2.9543199998443015E-2</v>
      </c>
    </row>
    <row r="5" spans="1:40" s="131" customFormat="1" ht="12.95" customHeight="1" thickTop="1">
      <c r="A5" s="137" t="s">
        <v>189</v>
      </c>
      <c r="C5" s="138">
        <v>-9.5</v>
      </c>
      <c r="D5" s="131" t="s">
        <v>190</v>
      </c>
      <c r="Y5" s="131">
        <v>-18000</v>
      </c>
      <c r="Z5" s="131">
        <f t="shared" si="0"/>
        <v>9.9688296813219682E-2</v>
      </c>
      <c r="AM5" s="131">
        <v>-10476.5</v>
      </c>
      <c r="AN5" s="131">
        <v>2.7394199998525437E-2</v>
      </c>
    </row>
    <row r="6" spans="1:40" s="131" customFormat="1" ht="12.95" customHeight="1">
      <c r="A6" s="134" t="s">
        <v>4</v>
      </c>
      <c r="Y6" s="131">
        <v>-15000</v>
      </c>
      <c r="Z6" s="131">
        <f t="shared" si="0"/>
        <v>6.8553712849162729E-2</v>
      </c>
      <c r="AM6" s="131">
        <v>-10269</v>
      </c>
      <c r="AN6" s="131">
        <v>2.5413199997274205E-2</v>
      </c>
    </row>
    <row r="7" spans="1:40" s="131" customFormat="1" ht="12.95" customHeight="1">
      <c r="A7" s="131" t="s">
        <v>5</v>
      </c>
      <c r="C7" s="131">
        <v>39800.373</v>
      </c>
      <c r="Y7" s="131">
        <v>-12000</v>
      </c>
      <c r="Z7" s="131">
        <f t="shared" si="0"/>
        <v>4.3209854578761572E-2</v>
      </c>
      <c r="AM7" s="131">
        <v>-9759.5</v>
      </c>
      <c r="AN7" s="131">
        <v>3.2206600000790786E-2</v>
      </c>
    </row>
    <row r="8" spans="1:40" s="131" customFormat="1" ht="12.95" customHeight="1">
      <c r="A8" s="131" t="s">
        <v>6</v>
      </c>
      <c r="C8" s="131">
        <v>0.6180428</v>
      </c>
      <c r="Y8" s="131">
        <v>-9000</v>
      </c>
      <c r="Z8" s="131">
        <f t="shared" si="0"/>
        <v>2.3656722002016257E-2</v>
      </c>
      <c r="AM8" s="131">
        <v>-9318</v>
      </c>
      <c r="AN8" s="131">
        <v>2.7510400002938695E-2</v>
      </c>
    </row>
    <row r="9" spans="1:40" s="131" customFormat="1" ht="12.95" customHeight="1">
      <c r="A9" s="137" t="s">
        <v>81</v>
      </c>
      <c r="B9" s="138">
        <v>150</v>
      </c>
      <c r="C9" s="137" t="str">
        <f>"F"&amp;B9</f>
        <v>F150</v>
      </c>
      <c r="D9" s="137" t="str">
        <f>"G"&amp;B9</f>
        <v>G150</v>
      </c>
      <c r="Y9" s="131">
        <v>-6000</v>
      </c>
      <c r="Z9" s="131">
        <f t="shared" si="0"/>
        <v>9.8943151189267685E-3</v>
      </c>
      <c r="AM9" s="131">
        <v>-8611</v>
      </c>
      <c r="AN9" s="131">
        <v>2.305079999496229E-2</v>
      </c>
    </row>
    <row r="10" spans="1:40" s="131" customFormat="1" ht="12.95" customHeight="1" thickBot="1">
      <c r="C10" s="139" t="s">
        <v>23</v>
      </c>
      <c r="D10" s="139" t="s">
        <v>24</v>
      </c>
      <c r="Y10" s="131">
        <v>-3000</v>
      </c>
      <c r="Z10" s="131">
        <f t="shared" si="0"/>
        <v>1.9226339294931031E-3</v>
      </c>
      <c r="AM10" s="131">
        <v>-8598</v>
      </c>
      <c r="AN10" s="131">
        <v>2.3994399998628069E-2</v>
      </c>
    </row>
    <row r="11" spans="1:40" s="131" customFormat="1" ht="12.95" customHeight="1">
      <c r="A11" s="131" t="s">
        <v>19</v>
      </c>
      <c r="C11" s="140">
        <f ca="1">INTERCEPT(INDIRECT(D9):G1000,INDIRECT(C9):$F1000)</f>
        <v>-0.29652321284483418</v>
      </c>
      <c r="D11" s="141">
        <f>+E11*F11</f>
        <v>-2.5832156628473638E-4</v>
      </c>
      <c r="E11" s="142">
        <v>-2.5832156628473638E-4</v>
      </c>
      <c r="F11" s="131">
        <v>1</v>
      </c>
      <c r="Y11" s="131">
        <v>0</v>
      </c>
      <c r="Z11" s="131">
        <f t="shared" si="0"/>
        <v>-2.5832156628473638E-4</v>
      </c>
      <c r="AM11" s="131">
        <v>-8598</v>
      </c>
      <c r="AN11" s="131">
        <v>2.3994399998628069E-2</v>
      </c>
    </row>
    <row r="12" spans="1:40" s="131" customFormat="1" ht="12.95" customHeight="1">
      <c r="A12" s="131" t="s">
        <v>20</v>
      </c>
      <c r="C12" s="140">
        <f ca="1">SLOPE(INDIRECT(D9):G1000,INDIRECT(C9):$F1000)</f>
        <v>2.0282107737503614E-5</v>
      </c>
      <c r="D12" s="141">
        <f>+E12*F12</f>
        <v>2.3813578368335774E-7</v>
      </c>
      <c r="E12" s="143">
        <v>2.3813578368335774E-3</v>
      </c>
      <c r="F12" s="144">
        <v>1E-4</v>
      </c>
      <c r="Y12" s="131">
        <v>3000</v>
      </c>
      <c r="Z12" s="131">
        <f t="shared" si="0"/>
        <v>3.3514486315932498E-3</v>
      </c>
      <c r="AM12" s="131">
        <v>-7986.5</v>
      </c>
      <c r="AN12" s="131">
        <v>2.2522200000821613E-2</v>
      </c>
    </row>
    <row r="13" spans="1:40" s="131" customFormat="1" ht="12.95" customHeight="1" thickBot="1">
      <c r="A13" s="131" t="s">
        <v>22</v>
      </c>
      <c r="C13" s="141" t="s">
        <v>17</v>
      </c>
      <c r="D13" s="145">
        <f>+E13*F13</f>
        <v>3.2170698298087919E-10</v>
      </c>
      <c r="E13" s="146">
        <v>3.217069829808792E-2</v>
      </c>
      <c r="F13" s="144">
        <v>1E-8</v>
      </c>
      <c r="Y13" s="131">
        <v>6000</v>
      </c>
      <c r="Z13" s="131">
        <f t="shared" si="0"/>
        <v>1.275194452312706E-2</v>
      </c>
      <c r="AM13" s="131">
        <v>-6353.5</v>
      </c>
      <c r="AN13" s="131">
        <v>1.6929799996432848E-2</v>
      </c>
    </row>
    <row r="14" spans="1:40" s="131" customFormat="1" ht="12.95" customHeight="1">
      <c r="A14" s="131" t="s">
        <v>27</v>
      </c>
      <c r="E14" s="131">
        <f>SUM(U21:U180)</f>
        <v>3.8818153121439685E-3</v>
      </c>
      <c r="Y14" s="131">
        <v>9000</v>
      </c>
      <c r="Z14" s="131">
        <f t="shared" si="0"/>
        <v>2.7943166108316698E-2</v>
      </c>
      <c r="AM14" s="131">
        <v>-5682.5</v>
      </c>
      <c r="AN14" s="131">
        <v>2.1410999994259328E-2</v>
      </c>
    </row>
    <row r="15" spans="1:40" s="131" customFormat="1" ht="12.95" customHeight="1">
      <c r="A15" s="147" t="s">
        <v>21</v>
      </c>
      <c r="C15" s="148">
        <f ca="1">(C7+C11)+(C8+C12)*INT(MAX(F21:F3528))</f>
        <v>59362.391088579156</v>
      </c>
      <c r="D15" s="149">
        <f>+C7+INT(MAX(F21:F1583))*C8+D11+D12*INT(MAX(F21:F4018))+D13*INT(MAX(F21:F4045)^2)</f>
        <v>59362.37522320175</v>
      </c>
      <c r="E15" s="140" t="s">
        <v>191</v>
      </c>
      <c r="F15" s="138">
        <v>1</v>
      </c>
      <c r="Y15" s="131">
        <v>12000</v>
      </c>
      <c r="Z15" s="131">
        <f t="shared" si="0"/>
        <v>4.8925113387162163E-2</v>
      </c>
      <c r="AM15" s="131">
        <v>-5297</v>
      </c>
      <c r="AN15" s="131">
        <v>3.0911600006220397E-2</v>
      </c>
    </row>
    <row r="16" spans="1:40" s="131" customFormat="1" ht="12.95" customHeight="1">
      <c r="A16" s="134" t="s">
        <v>7</v>
      </c>
      <c r="C16" s="150">
        <f ca="1">+C8+C12</f>
        <v>0.61806308210773753</v>
      </c>
      <c r="D16" s="151">
        <f>+C8+D12+2*D13*MAX(F21:F119)</f>
        <v>0.61805305512611275</v>
      </c>
      <c r="E16" s="140" t="s">
        <v>192</v>
      </c>
      <c r="F16" s="152">
        <f ca="1">NOW()+15018.5+$C$5/24</f>
        <v>60357.823398148146</v>
      </c>
      <c r="Y16" s="131">
        <v>15000</v>
      </c>
      <c r="Z16" s="131">
        <f t="shared" si="0"/>
        <v>7.5697786359663455E-2</v>
      </c>
      <c r="AM16" s="131">
        <v>-4595</v>
      </c>
      <c r="AN16" s="131">
        <v>2.0265999999537598E-2</v>
      </c>
    </row>
    <row r="17" spans="1:47" s="131" customFormat="1" ht="12.95" customHeight="1" thickBot="1">
      <c r="A17" s="140" t="s">
        <v>74</v>
      </c>
      <c r="C17" s="131">
        <f>COUNT(C21:C2186)</f>
        <v>195</v>
      </c>
      <c r="E17" s="140" t="s">
        <v>193</v>
      </c>
      <c r="F17" s="152">
        <f ca="1">ROUND(2*(F16-$C$7)/$C$8,0)/2+F15</f>
        <v>33263</v>
      </c>
      <c r="R17" s="131">
        <f>COUNT(R21:R409)</f>
        <v>28</v>
      </c>
      <c r="Y17" s="131">
        <v>18000</v>
      </c>
      <c r="Z17" s="131">
        <f t="shared" si="0"/>
        <v>0.10826118502582056</v>
      </c>
      <c r="AM17" s="131">
        <v>-3886.5</v>
      </c>
      <c r="AN17" s="131">
        <v>5.8422000001883134E-3</v>
      </c>
    </row>
    <row r="18" spans="1:47" s="131" customFormat="1" ht="12.95" customHeight="1" thickTop="1" thickBot="1">
      <c r="A18" s="134" t="s">
        <v>196</v>
      </c>
      <c r="C18" s="153">
        <f ca="1">+C15</f>
        <v>59362.391088579156</v>
      </c>
      <c r="D18" s="154">
        <f ca="1">C16</f>
        <v>0.61806308210773753</v>
      </c>
      <c r="E18" s="140" t="s">
        <v>194</v>
      </c>
      <c r="F18" s="149">
        <f ca="1">ROUND(2*(F16-$C$15)/$C$16,0)/2+F15</f>
        <v>1611.5</v>
      </c>
      <c r="Y18" s="131">
        <v>21000</v>
      </c>
      <c r="Z18" s="131">
        <f t="shared" si="0"/>
        <v>0.1466153093856335</v>
      </c>
      <c r="AM18" s="131">
        <v>-3304</v>
      </c>
      <c r="AN18" s="131">
        <v>8.4112000040477142E-3</v>
      </c>
    </row>
    <row r="19" spans="1:47" s="131" customFormat="1" ht="12.95" customHeight="1" thickBot="1">
      <c r="A19" s="134" t="s">
        <v>197</v>
      </c>
      <c r="C19" s="155">
        <f>+D15</f>
        <v>59362.37522320175</v>
      </c>
      <c r="D19" s="156">
        <f>+D16</f>
        <v>0.61805305512611275</v>
      </c>
      <c r="E19" s="140" t="s">
        <v>195</v>
      </c>
      <c r="F19" s="157">
        <f ca="1">+$C$15+$C$16*F18-15018.5-$C$5/24</f>
        <v>45340.295578729114</v>
      </c>
      <c r="Y19" s="131">
        <v>24000</v>
      </c>
      <c r="Z19" s="131">
        <f t="shared" si="0"/>
        <v>0.19076015943910227</v>
      </c>
      <c r="AM19" s="131">
        <v>-3268.5</v>
      </c>
      <c r="AN19" s="131">
        <v>5.5917999998200685E-3</v>
      </c>
    </row>
    <row r="20" spans="1:47" s="131" customFormat="1" ht="12.95" customHeight="1" thickBot="1">
      <c r="A20" s="139" t="s">
        <v>9</v>
      </c>
      <c r="B20" s="139" t="s">
        <v>10</v>
      </c>
      <c r="C20" s="139" t="s">
        <v>11</v>
      </c>
      <c r="D20" s="139" t="s">
        <v>16</v>
      </c>
      <c r="E20" s="139" t="s">
        <v>12</v>
      </c>
      <c r="F20" s="139" t="s">
        <v>13</v>
      </c>
      <c r="G20" s="139" t="s">
        <v>14</v>
      </c>
      <c r="H20" s="158" t="s">
        <v>155</v>
      </c>
      <c r="I20" s="158" t="s">
        <v>164</v>
      </c>
      <c r="J20" s="158" t="s">
        <v>211</v>
      </c>
      <c r="K20" s="158" t="s">
        <v>171</v>
      </c>
      <c r="L20" s="158" t="s">
        <v>1003</v>
      </c>
      <c r="M20" s="158" t="s">
        <v>1004</v>
      </c>
      <c r="N20" s="158" t="s">
        <v>1005</v>
      </c>
      <c r="O20" s="158" t="s">
        <v>26</v>
      </c>
      <c r="P20" s="159" t="s">
        <v>25</v>
      </c>
      <c r="Q20" s="139" t="s">
        <v>18</v>
      </c>
      <c r="R20" s="160" t="s">
        <v>162</v>
      </c>
      <c r="S20" s="159" t="s">
        <v>168</v>
      </c>
      <c r="T20" s="159" t="s">
        <v>170</v>
      </c>
      <c r="U20" s="159" t="s">
        <v>169</v>
      </c>
      <c r="V20" s="161" t="s">
        <v>222</v>
      </c>
      <c r="Y20" s="131">
        <v>27000</v>
      </c>
      <c r="Z20" s="131">
        <f t="shared" si="0"/>
        <v>0.24069573518622686</v>
      </c>
      <c r="AM20" s="131">
        <v>-1528.5</v>
      </c>
      <c r="AN20" s="131">
        <v>-1.3801999957649969E-3</v>
      </c>
    </row>
    <row r="21" spans="1:47" s="162" customFormat="1" ht="12.95" customHeight="1">
      <c r="A21" s="27" t="s">
        <v>154</v>
      </c>
      <c r="B21" s="87" t="s">
        <v>31</v>
      </c>
      <c r="C21" s="86">
        <v>24925.172999999999</v>
      </c>
      <c r="D21" s="86"/>
      <c r="E21" s="162">
        <f t="shared" ref="E21:E52" si="1">+(C21-C$7)/C$8</f>
        <v>-24068.23605096605</v>
      </c>
      <c r="F21" s="163">
        <f>ROUND(2*E21,0)/2-0.5</f>
        <v>-24068.5</v>
      </c>
      <c r="G21" s="162">
        <f t="shared" ref="G21:G57" si="2">+C21-(C$7+F21*C$8)</f>
        <v>0.16313179999997374</v>
      </c>
      <c r="H21" s="162">
        <f t="shared" ref="H21:H34" si="3">G21</f>
        <v>0.16313179999997374</v>
      </c>
      <c r="P21" s="162">
        <f t="shared" ref="P21:P55" si="4">+D$11+D$12*F21+D$13*F21^2</f>
        <v>0.1803726116107508</v>
      </c>
      <c r="Q21" s="164">
        <f t="shared" ref="Q21:Q52" si="5">+C21-15018.5</f>
        <v>9906.6729999999989</v>
      </c>
      <c r="S21" s="162">
        <f t="shared" ref="S21:S57" si="6">+(P21-G21)^2</f>
        <v>2.9724558499830519E-4</v>
      </c>
      <c r="T21" s="162">
        <v>0.2</v>
      </c>
      <c r="U21" s="162">
        <f t="shared" ref="U21:U57" si="7">T21*S21</f>
        <v>5.9449116999661037E-5</v>
      </c>
      <c r="V21" s="162">
        <f t="shared" ref="V21:V55" si="8">+G21-P21</f>
        <v>-1.7240811610777063E-2</v>
      </c>
      <c r="Y21" s="131">
        <v>30000</v>
      </c>
      <c r="AM21" s="162">
        <v>1341.5</v>
      </c>
      <c r="AN21" s="162">
        <v>2.0083799994608853E-2</v>
      </c>
      <c r="AS21" s="162">
        <v>-24068.5</v>
      </c>
      <c r="AT21" s="162">
        <v>0.16313179999997374</v>
      </c>
      <c r="AU21" s="162">
        <v>1</v>
      </c>
    </row>
    <row r="22" spans="1:47" s="162" customFormat="1" ht="12.95" customHeight="1">
      <c r="A22" s="149" t="s">
        <v>234</v>
      </c>
      <c r="B22" s="148" t="s">
        <v>31</v>
      </c>
      <c r="C22" s="151">
        <v>26037.034</v>
      </c>
      <c r="D22" s="151" t="s">
        <v>164</v>
      </c>
      <c r="E22" s="162">
        <f t="shared" si="1"/>
        <v>-22269.232810413778</v>
      </c>
      <c r="F22" s="163">
        <f>ROUND(2*E22,0)/2-0.5</f>
        <v>-22269.5</v>
      </c>
      <c r="G22" s="162">
        <f t="shared" si="2"/>
        <v>0.1651345999998739</v>
      </c>
      <c r="H22" s="162">
        <f t="shared" si="3"/>
        <v>0.1651345999998739</v>
      </c>
      <c r="O22" s="162">
        <f t="shared" ref="O22:O30" ca="1" si="9">+C$11+C$12*$F22</f>
        <v>-0.74819561110517085</v>
      </c>
      <c r="P22" s="162">
        <f t="shared" si="4"/>
        <v>0.15398286042451217</v>
      </c>
      <c r="Q22" s="164">
        <f t="shared" si="5"/>
        <v>11018.534</v>
      </c>
      <c r="S22" s="162">
        <f t="shared" si="6"/>
        <v>1.243612955566889E-4</v>
      </c>
      <c r="T22" s="162">
        <v>0.2</v>
      </c>
      <c r="U22" s="162">
        <f t="shared" si="7"/>
        <v>2.4872259111337782E-5</v>
      </c>
      <c r="V22" s="162">
        <f t="shared" si="8"/>
        <v>1.1151739575361724E-2</v>
      </c>
    </row>
    <row r="23" spans="1:47" s="162" customFormat="1" ht="12.95" customHeight="1">
      <c r="A23" s="149" t="s">
        <v>234</v>
      </c>
      <c r="B23" s="148" t="s">
        <v>35</v>
      </c>
      <c r="C23" s="151">
        <v>28548.371999999999</v>
      </c>
      <c r="D23" s="151" t="s">
        <v>164</v>
      </c>
      <c r="E23" s="162">
        <f t="shared" si="1"/>
        <v>-18205.860500276034</v>
      </c>
      <c r="F23" s="165">
        <f t="shared" ref="F23:F54" si="10">ROUND(2*E23,0)/2</f>
        <v>-18206</v>
      </c>
      <c r="G23" s="162">
        <f t="shared" si="2"/>
        <v>8.6216799998510396E-2</v>
      </c>
      <c r="H23" s="162">
        <f t="shared" si="3"/>
        <v>8.6216799998510396E-2</v>
      </c>
      <c r="O23" s="162">
        <f t="shared" ca="1" si="9"/>
        <v>-0.665779266313825</v>
      </c>
      <c r="P23" s="162">
        <f t="shared" si="4"/>
        <v>0.10203867178509689</v>
      </c>
      <c r="Q23" s="164">
        <f t="shared" si="5"/>
        <v>13529.871999999999</v>
      </c>
      <c r="S23" s="162">
        <f t="shared" si="6"/>
        <v>2.5033162683118165E-4</v>
      </c>
      <c r="T23" s="162">
        <v>0.2</v>
      </c>
      <c r="U23" s="162">
        <f t="shared" si="7"/>
        <v>5.0066325366236332E-5</v>
      </c>
      <c r="V23" s="162">
        <f t="shared" si="8"/>
        <v>-1.5821871786586492E-2</v>
      </c>
    </row>
    <row r="24" spans="1:47" s="162" customFormat="1" ht="12.95" customHeight="1">
      <c r="A24" s="149" t="s">
        <v>234</v>
      </c>
      <c r="B24" s="148" t="s">
        <v>35</v>
      </c>
      <c r="C24" s="151">
        <v>28572.476999999999</v>
      </c>
      <c r="D24" s="151" t="s">
        <v>164</v>
      </c>
      <c r="E24" s="162">
        <f t="shared" si="1"/>
        <v>-18166.858347027101</v>
      </c>
      <c r="F24" s="165">
        <f t="shared" si="10"/>
        <v>-18167</v>
      </c>
      <c r="G24" s="162">
        <f t="shared" si="2"/>
        <v>8.7547600000107195E-2</v>
      </c>
      <c r="H24" s="162">
        <f t="shared" si="3"/>
        <v>8.7547600000107195E-2</v>
      </c>
      <c r="O24" s="162">
        <f t="shared" ca="1" si="9"/>
        <v>-0.66498826411206235</v>
      </c>
      <c r="P24" s="162">
        <f t="shared" si="4"/>
        <v>0.10159160260507397</v>
      </c>
      <c r="Q24" s="164">
        <f t="shared" si="5"/>
        <v>13553.976999999999</v>
      </c>
      <c r="S24" s="162">
        <f t="shared" si="6"/>
        <v>1.9723400916831345E-4</v>
      </c>
      <c r="T24" s="162">
        <v>0.2</v>
      </c>
      <c r="U24" s="162">
        <f t="shared" si="7"/>
        <v>3.9446801833662694E-5</v>
      </c>
      <c r="V24" s="162">
        <f t="shared" si="8"/>
        <v>-1.4044002604966771E-2</v>
      </c>
    </row>
    <row r="25" spans="1:47" s="162" customFormat="1" ht="12.95" customHeight="1">
      <c r="A25" s="149" t="s">
        <v>234</v>
      </c>
      <c r="B25" s="148" t="s">
        <v>31</v>
      </c>
      <c r="C25" s="151">
        <v>28582.046999999999</v>
      </c>
      <c r="D25" s="151" t="s">
        <v>164</v>
      </c>
      <c r="E25" s="162">
        <f t="shared" si="1"/>
        <v>-18151.373982513833</v>
      </c>
      <c r="F25" s="165">
        <f t="shared" si="10"/>
        <v>-18151.5</v>
      </c>
      <c r="G25" s="162">
        <f t="shared" si="2"/>
        <v>7.7884199999971315E-2</v>
      </c>
      <c r="H25" s="162">
        <f t="shared" si="3"/>
        <v>7.7884199999971315E-2</v>
      </c>
      <c r="O25" s="162">
        <f t="shared" ca="1" si="9"/>
        <v>-0.66467389144213107</v>
      </c>
      <c r="P25" s="162">
        <f t="shared" si="4"/>
        <v>0.10141419302626949</v>
      </c>
      <c r="Q25" s="164">
        <f t="shared" si="5"/>
        <v>13563.546999999999</v>
      </c>
      <c r="S25" s="162">
        <f t="shared" si="6"/>
        <v>5.5366057181764053E-4</v>
      </c>
      <c r="T25" s="162">
        <v>0.2</v>
      </c>
      <c r="U25" s="162">
        <f t="shared" si="7"/>
        <v>1.1073211436352811E-4</v>
      </c>
      <c r="V25" s="162">
        <f t="shared" si="8"/>
        <v>-2.3529993026298171E-2</v>
      </c>
    </row>
    <row r="26" spans="1:47" s="162" customFormat="1" ht="12.95" customHeight="1">
      <c r="A26" s="149" t="s">
        <v>234</v>
      </c>
      <c r="B26" s="148" t="s">
        <v>31</v>
      </c>
      <c r="C26" s="151">
        <v>28635.217000000001</v>
      </c>
      <c r="D26" s="151" t="s">
        <v>164</v>
      </c>
      <c r="E26" s="162">
        <f t="shared" si="1"/>
        <v>-18065.344341848169</v>
      </c>
      <c r="F26" s="165">
        <f t="shared" si="10"/>
        <v>-18065.5</v>
      </c>
      <c r="G26" s="162">
        <f t="shared" si="2"/>
        <v>9.620340000037686E-2</v>
      </c>
      <c r="H26" s="162">
        <f t="shared" si="3"/>
        <v>9.620340000037686E-2</v>
      </c>
      <c r="O26" s="162">
        <f t="shared" ca="1" si="9"/>
        <v>-0.66292963017670581</v>
      </c>
      <c r="P26" s="162">
        <f t="shared" si="4"/>
        <v>0.10043266418864107</v>
      </c>
      <c r="Q26" s="164">
        <f t="shared" si="5"/>
        <v>13616.717000000001</v>
      </c>
      <c r="S26" s="162">
        <f t="shared" si="6"/>
        <v>1.7886675574134095E-5</v>
      </c>
      <c r="T26" s="162">
        <v>0.2</v>
      </c>
      <c r="U26" s="162">
        <f t="shared" si="7"/>
        <v>3.5773351148268191E-6</v>
      </c>
      <c r="V26" s="162">
        <f t="shared" si="8"/>
        <v>-4.2292641882642062E-3</v>
      </c>
    </row>
    <row r="27" spans="1:47" s="162" customFormat="1" ht="12.95" customHeight="1">
      <c r="A27" s="149" t="s">
        <v>234</v>
      </c>
      <c r="B27" s="148" t="s">
        <v>35</v>
      </c>
      <c r="C27" s="151">
        <v>28640.436000000002</v>
      </c>
      <c r="D27" s="151" t="s">
        <v>164</v>
      </c>
      <c r="E27" s="162">
        <f t="shared" si="1"/>
        <v>-18056.899942851851</v>
      </c>
      <c r="F27" s="165">
        <f t="shared" si="10"/>
        <v>-18057</v>
      </c>
      <c r="G27" s="162">
        <f t="shared" si="2"/>
        <v>6.1839600002713269E-2</v>
      </c>
      <c r="H27" s="162">
        <f t="shared" si="3"/>
        <v>6.1839600002713269E-2</v>
      </c>
      <c r="O27" s="162">
        <f t="shared" ca="1" si="9"/>
        <v>-0.66275723226093697</v>
      </c>
      <c r="P27" s="162">
        <f t="shared" si="4"/>
        <v>0.10033591102861419</v>
      </c>
      <c r="Q27" s="164">
        <f t="shared" si="5"/>
        <v>13621.936000000002</v>
      </c>
      <c r="S27" s="162">
        <f t="shared" si="6"/>
        <v>1.4819659626029013E-3</v>
      </c>
      <c r="T27" s="162">
        <v>0.2</v>
      </c>
      <c r="U27" s="162">
        <f t="shared" si="7"/>
        <v>2.9639319252058025E-4</v>
      </c>
      <c r="V27" s="162">
        <f t="shared" si="8"/>
        <v>-3.8496311025900926E-2</v>
      </c>
    </row>
    <row r="28" spans="1:47" s="162" customFormat="1" ht="12.95" customHeight="1">
      <c r="A28" s="149" t="s">
        <v>234</v>
      </c>
      <c r="B28" s="148" t="s">
        <v>35</v>
      </c>
      <c r="C28" s="151">
        <v>28657.155999999999</v>
      </c>
      <c r="D28" s="151" t="s">
        <v>164</v>
      </c>
      <c r="E28" s="162">
        <f t="shared" si="1"/>
        <v>-18029.846800253963</v>
      </c>
      <c r="F28" s="165">
        <f t="shared" si="10"/>
        <v>-18030</v>
      </c>
      <c r="G28" s="162">
        <f t="shared" si="2"/>
        <v>9.468399999968824E-2</v>
      </c>
      <c r="H28" s="162">
        <f t="shared" si="3"/>
        <v>9.468399999968824E-2</v>
      </c>
      <c r="O28" s="162">
        <f t="shared" ca="1" si="9"/>
        <v>-0.66220961535202427</v>
      </c>
      <c r="P28" s="162">
        <f t="shared" si="4"/>
        <v>0.10002888581761321</v>
      </c>
      <c r="Q28" s="164">
        <f t="shared" si="5"/>
        <v>13638.655999999999</v>
      </c>
      <c r="S28" s="162">
        <f t="shared" si="6"/>
        <v>2.8567804406655492E-5</v>
      </c>
      <c r="T28" s="162">
        <v>0.2</v>
      </c>
      <c r="U28" s="162">
        <f t="shared" si="7"/>
        <v>5.7135608813310989E-6</v>
      </c>
      <c r="V28" s="162">
        <f t="shared" si="8"/>
        <v>-5.3448858179249714E-3</v>
      </c>
    </row>
    <row r="29" spans="1:47" s="162" customFormat="1" ht="12.95" customHeight="1">
      <c r="A29" s="149" t="s">
        <v>234</v>
      </c>
      <c r="B29" s="148" t="s">
        <v>31</v>
      </c>
      <c r="C29" s="151">
        <v>28664.258999999998</v>
      </c>
      <c r="D29" s="151" t="s">
        <v>164</v>
      </c>
      <c r="E29" s="162">
        <f t="shared" si="1"/>
        <v>-18018.354068682624</v>
      </c>
      <c r="F29" s="165">
        <f t="shared" si="10"/>
        <v>-18018.5</v>
      </c>
      <c r="G29" s="162">
        <f t="shared" si="2"/>
        <v>9.0191799998137867E-2</v>
      </c>
      <c r="H29" s="162">
        <f t="shared" si="3"/>
        <v>9.0191799998137867E-2</v>
      </c>
      <c r="O29" s="162">
        <f t="shared" ca="1" si="9"/>
        <v>-0.66197637111304308</v>
      </c>
      <c r="P29" s="162">
        <f t="shared" si="4"/>
        <v>9.9898258256101741E-2</v>
      </c>
      <c r="Q29" s="164">
        <f t="shared" si="5"/>
        <v>13645.758999999998</v>
      </c>
      <c r="S29" s="162">
        <f t="shared" si="6"/>
        <v>9.421533191359507E-5</v>
      </c>
      <c r="T29" s="162">
        <v>0.2</v>
      </c>
      <c r="U29" s="162">
        <f t="shared" si="7"/>
        <v>1.8843066382719016E-5</v>
      </c>
      <c r="V29" s="162">
        <f t="shared" si="8"/>
        <v>-9.7064582579638736E-3</v>
      </c>
    </row>
    <row r="30" spans="1:47" s="162" customFormat="1" ht="12.95" customHeight="1">
      <c r="A30" s="149" t="s">
        <v>234</v>
      </c>
      <c r="B30" s="148" t="s">
        <v>35</v>
      </c>
      <c r="C30" s="151">
        <v>28687.437000000002</v>
      </c>
      <c r="D30" s="151" t="s">
        <v>164</v>
      </c>
      <c r="E30" s="162">
        <f t="shared" si="1"/>
        <v>-17980.851811557382</v>
      </c>
      <c r="F30" s="165">
        <f t="shared" si="10"/>
        <v>-17981</v>
      </c>
      <c r="G30" s="162">
        <f t="shared" si="2"/>
        <v>9.1586800004733959E-2</v>
      </c>
      <c r="H30" s="162">
        <f t="shared" si="3"/>
        <v>9.1586800004733959E-2</v>
      </c>
      <c r="O30" s="162">
        <f t="shared" ca="1" si="9"/>
        <v>-0.66121579207288672</v>
      </c>
      <c r="P30" s="162">
        <f t="shared" si="4"/>
        <v>9.9472889952971599E-2</v>
      </c>
      <c r="Q30" s="164">
        <f t="shared" si="5"/>
        <v>13668.937000000002</v>
      </c>
      <c r="S30" s="162">
        <f t="shared" si="6"/>
        <v>6.219041467169474E-5</v>
      </c>
      <c r="T30" s="162">
        <v>0.2</v>
      </c>
      <c r="U30" s="162">
        <f t="shared" si="7"/>
        <v>1.2438082934338948E-5</v>
      </c>
      <c r="V30" s="162">
        <f t="shared" si="8"/>
        <v>-7.8860899482376401E-3</v>
      </c>
    </row>
    <row r="31" spans="1:47" s="162" customFormat="1" ht="12.95" customHeight="1">
      <c r="A31" s="27" t="s">
        <v>154</v>
      </c>
      <c r="B31" s="87" t="s">
        <v>31</v>
      </c>
      <c r="C31" s="86">
        <v>28949.175999999999</v>
      </c>
      <c r="D31" s="86" t="s">
        <v>155</v>
      </c>
      <c r="E31" s="162">
        <f t="shared" si="1"/>
        <v>-17557.355251125002</v>
      </c>
      <c r="F31" s="162">
        <f t="shared" si="10"/>
        <v>-17557.5</v>
      </c>
      <c r="G31" s="162">
        <f t="shared" si="2"/>
        <v>8.9460999999573687E-2</v>
      </c>
      <c r="H31" s="162">
        <f t="shared" si="3"/>
        <v>8.9460999999573687E-2</v>
      </c>
      <c r="P31" s="162">
        <f t="shared" si="4"/>
        <v>9.4731871896550454E-2</v>
      </c>
      <c r="Q31" s="164">
        <f t="shared" si="5"/>
        <v>13930.675999999999</v>
      </c>
      <c r="R31" s="149"/>
      <c r="S31" s="162">
        <f t="shared" si="6"/>
        <v>2.7782090554339464E-5</v>
      </c>
      <c r="T31" s="162">
        <v>0.2</v>
      </c>
      <c r="U31" s="162">
        <f t="shared" si="7"/>
        <v>5.5564181108678934E-6</v>
      </c>
      <c r="V31" s="162">
        <f t="shared" si="8"/>
        <v>-5.2708718969767671E-3</v>
      </c>
      <c r="W31" s="162" t="s">
        <v>157</v>
      </c>
    </row>
    <row r="32" spans="1:47" s="162" customFormat="1" ht="12.95" customHeight="1">
      <c r="A32" s="149" t="s">
        <v>234</v>
      </c>
      <c r="B32" s="148" t="s">
        <v>35</v>
      </c>
      <c r="C32" s="151">
        <v>29005.123</v>
      </c>
      <c r="D32" s="151" t="s">
        <v>164</v>
      </c>
      <c r="E32" s="162">
        <f t="shared" si="1"/>
        <v>-17466.832394131929</v>
      </c>
      <c r="F32" s="165">
        <f t="shared" si="10"/>
        <v>-17467</v>
      </c>
      <c r="G32" s="162">
        <f t="shared" si="2"/>
        <v>0.10358760000235634</v>
      </c>
      <c r="H32" s="162">
        <f t="shared" si="3"/>
        <v>0.10358760000235634</v>
      </c>
      <c r="O32" s="162">
        <f ca="1">+C$11+C$12*$F32</f>
        <v>-0.65079078869580975</v>
      </c>
      <c r="P32" s="162">
        <f t="shared" si="4"/>
        <v>9.3733703011573855E-2</v>
      </c>
      <c r="Q32" s="164">
        <f t="shared" si="5"/>
        <v>13986.623</v>
      </c>
      <c r="S32" s="162">
        <f t="shared" si="6"/>
        <v>9.7099285904952111E-5</v>
      </c>
      <c r="T32" s="162">
        <v>0.2</v>
      </c>
      <c r="U32" s="162">
        <f t="shared" si="7"/>
        <v>1.9419857180990425E-5</v>
      </c>
      <c r="V32" s="162">
        <f t="shared" si="8"/>
        <v>9.8538969907824847E-3</v>
      </c>
    </row>
    <row r="33" spans="1:47" s="162" customFormat="1" ht="12.95" customHeight="1">
      <c r="A33" s="149" t="s">
        <v>234</v>
      </c>
      <c r="B33" s="148" t="s">
        <v>35</v>
      </c>
      <c r="C33" s="151">
        <v>29676.89</v>
      </c>
      <c r="D33" s="151" t="s">
        <v>164</v>
      </c>
      <c r="E33" s="162">
        <f t="shared" si="1"/>
        <v>-16379.906051813887</v>
      </c>
      <c r="F33" s="165">
        <f t="shared" si="10"/>
        <v>-16380</v>
      </c>
      <c r="G33" s="162">
        <f t="shared" si="2"/>
        <v>5.8064000000740634E-2</v>
      </c>
      <c r="H33" s="162">
        <f t="shared" si="3"/>
        <v>5.8064000000740634E-2</v>
      </c>
      <c r="O33" s="162">
        <f ca="1">+C$11+C$12*$F33</f>
        <v>-0.62874413758514336</v>
      </c>
      <c r="P33" s="162">
        <f t="shared" si="4"/>
        <v>8.2156413341476872E-2</v>
      </c>
      <c r="Q33" s="164">
        <f t="shared" si="5"/>
        <v>14658.39</v>
      </c>
      <c r="S33" s="162">
        <f t="shared" si="6"/>
        <v>5.8044438058088544E-4</v>
      </c>
      <c r="T33" s="162">
        <v>0.2</v>
      </c>
      <c r="U33" s="162">
        <f t="shared" si="7"/>
        <v>1.1608887611617709E-4</v>
      </c>
      <c r="V33" s="162">
        <f t="shared" si="8"/>
        <v>-2.4092413340736238E-2</v>
      </c>
    </row>
    <row r="34" spans="1:47" s="162" customFormat="1" ht="12.95" customHeight="1">
      <c r="A34" s="149" t="s">
        <v>234</v>
      </c>
      <c r="B34" s="148" t="s">
        <v>31</v>
      </c>
      <c r="C34" s="151">
        <v>29685.262999999999</v>
      </c>
      <c r="D34" s="151" t="s">
        <v>164</v>
      </c>
      <c r="E34" s="162">
        <f t="shared" si="1"/>
        <v>-16366.358446372971</v>
      </c>
      <c r="F34" s="165">
        <f t="shared" si="10"/>
        <v>-16366.5</v>
      </c>
      <c r="G34" s="162">
        <f t="shared" si="2"/>
        <v>8.748619999823859E-2</v>
      </c>
      <c r="H34" s="162">
        <f t="shared" si="3"/>
        <v>8.748619999823859E-2</v>
      </c>
      <c r="O34" s="162">
        <f ca="1">+C$11+C$12*$F34</f>
        <v>-0.62847032913068701</v>
      </c>
      <c r="P34" s="162">
        <f t="shared" si="4"/>
        <v>8.2017408675361114E-2</v>
      </c>
      <c r="Q34" s="164">
        <f t="shared" si="5"/>
        <v>14666.762999999999</v>
      </c>
      <c r="S34" s="162">
        <f t="shared" si="6"/>
        <v>2.9907678533179967E-5</v>
      </c>
      <c r="T34" s="162">
        <v>0.2</v>
      </c>
      <c r="U34" s="162">
        <f t="shared" si="7"/>
        <v>5.9815357066359938E-6</v>
      </c>
      <c r="V34" s="162">
        <f t="shared" si="8"/>
        <v>5.4687913228774754E-3</v>
      </c>
    </row>
    <row r="35" spans="1:47" s="162" customFormat="1" ht="12.95" customHeight="1">
      <c r="A35" s="27" t="s">
        <v>154</v>
      </c>
      <c r="B35" s="87" t="s">
        <v>35</v>
      </c>
      <c r="C35" s="86">
        <v>30084.803</v>
      </c>
      <c r="D35" s="86" t="s">
        <v>156</v>
      </c>
      <c r="E35" s="162">
        <f t="shared" si="1"/>
        <v>-15719.89836302599</v>
      </c>
      <c r="F35" s="162">
        <f t="shared" si="10"/>
        <v>-15720</v>
      </c>
      <c r="G35" s="162">
        <f t="shared" si="2"/>
        <v>6.2815999997837935E-2</v>
      </c>
      <c r="I35" s="162">
        <f>G35</f>
        <v>6.2815999997837935E-2</v>
      </c>
      <c r="P35" s="162">
        <f t="shared" si="4"/>
        <v>7.5497898817274978E-2</v>
      </c>
      <c r="Q35" s="164">
        <f t="shared" si="5"/>
        <v>15066.303</v>
      </c>
      <c r="R35" s="149"/>
      <c r="S35" s="162">
        <f t="shared" si="6"/>
        <v>1.6083055766643865E-4</v>
      </c>
      <c r="T35" s="162">
        <v>0.1</v>
      </c>
      <c r="U35" s="162">
        <f t="shared" si="7"/>
        <v>1.6083055766643865E-5</v>
      </c>
      <c r="V35" s="162">
        <f t="shared" si="8"/>
        <v>-1.2681898819437043E-2</v>
      </c>
      <c r="W35" s="162" t="s">
        <v>157</v>
      </c>
    </row>
    <row r="36" spans="1:47" s="162" customFormat="1" ht="12.95" customHeight="1">
      <c r="A36" s="149" t="s">
        <v>234</v>
      </c>
      <c r="B36" s="148" t="s">
        <v>31</v>
      </c>
      <c r="C36" s="151">
        <v>30085.112000000001</v>
      </c>
      <c r="D36" s="151" t="s">
        <v>164</v>
      </c>
      <c r="E36" s="162">
        <f t="shared" si="1"/>
        <v>-15719.398397651423</v>
      </c>
      <c r="F36" s="165">
        <f t="shared" si="10"/>
        <v>-15719.5</v>
      </c>
      <c r="G36" s="162">
        <f t="shared" si="2"/>
        <v>6.2794600002234802E-2</v>
      </c>
      <c r="H36" s="162">
        <f>G36</f>
        <v>6.2794600002234802E-2</v>
      </c>
      <c r="O36" s="162">
        <f ca="1">+C$11+C$12*$F36</f>
        <v>-0.61534780542452228</v>
      </c>
      <c r="P36" s="162">
        <f t="shared" si="4"/>
        <v>7.5492960731821102E-2</v>
      </c>
      <c r="Q36" s="164">
        <f t="shared" si="5"/>
        <v>15066.612000000001</v>
      </c>
      <c r="S36" s="162">
        <f t="shared" si="6"/>
        <v>1.6124836521869951E-4</v>
      </c>
      <c r="T36" s="162">
        <v>0.2</v>
      </c>
      <c r="U36" s="162">
        <f t="shared" si="7"/>
        <v>3.2249673043739904E-5</v>
      </c>
      <c r="V36" s="162">
        <f t="shared" si="8"/>
        <v>-1.26983607295863E-2</v>
      </c>
    </row>
    <row r="37" spans="1:47" s="162" customFormat="1" ht="12.95" customHeight="1">
      <c r="A37" s="27" t="s">
        <v>154</v>
      </c>
      <c r="B37" s="87" t="s">
        <v>35</v>
      </c>
      <c r="C37" s="86">
        <v>33005.64</v>
      </c>
      <c r="D37" s="86" t="s">
        <v>156</v>
      </c>
      <c r="E37" s="162">
        <f t="shared" si="1"/>
        <v>-10993.952198779762</v>
      </c>
      <c r="F37" s="162">
        <f t="shared" si="10"/>
        <v>-10994</v>
      </c>
      <c r="G37" s="162">
        <f t="shared" si="2"/>
        <v>2.9543199998443015E-2</v>
      </c>
      <c r="I37" s="162">
        <f>G37</f>
        <v>2.9543199998443015E-2</v>
      </c>
      <c r="P37" s="162">
        <f t="shared" si="4"/>
        <v>3.600770482828472E-2</v>
      </c>
      <c r="Q37" s="164">
        <f t="shared" si="5"/>
        <v>17987.14</v>
      </c>
      <c r="R37" s="149"/>
      <c r="S37" s="162">
        <f t="shared" si="6"/>
        <v>4.1789822695046733E-5</v>
      </c>
      <c r="T37" s="162">
        <v>0.1</v>
      </c>
      <c r="U37" s="162">
        <f t="shared" si="7"/>
        <v>4.1789822695046733E-6</v>
      </c>
      <c r="V37" s="162">
        <f t="shared" si="8"/>
        <v>-6.4645048298417052E-3</v>
      </c>
      <c r="W37" s="162" t="s">
        <v>157</v>
      </c>
    </row>
    <row r="38" spans="1:47" s="162" customFormat="1" ht="12.95" customHeight="1">
      <c r="A38" s="27" t="s">
        <v>154</v>
      </c>
      <c r="B38" s="87" t="s">
        <v>31</v>
      </c>
      <c r="C38" s="86">
        <v>33325.474999999999</v>
      </c>
      <c r="D38" s="86" t="s">
        <v>156</v>
      </c>
      <c r="E38" s="162">
        <f t="shared" si="1"/>
        <v>-10476.455675885232</v>
      </c>
      <c r="F38" s="162">
        <f t="shared" si="10"/>
        <v>-10476.5</v>
      </c>
      <c r="G38" s="162">
        <f t="shared" si="2"/>
        <v>2.7394199998525437E-2</v>
      </c>
      <c r="I38" s="162">
        <f>G38</f>
        <v>2.7394199998525437E-2</v>
      </c>
      <c r="P38" s="162">
        <f t="shared" si="4"/>
        <v>3.2556459036178785E-2</v>
      </c>
      <c r="Q38" s="164">
        <f t="shared" si="5"/>
        <v>18306.974999999999</v>
      </c>
      <c r="R38" s="149"/>
      <c r="S38" s="162">
        <f t="shared" si="6"/>
        <v>2.6648918371833672E-5</v>
      </c>
      <c r="T38" s="162">
        <v>0.1</v>
      </c>
      <c r="U38" s="162">
        <f t="shared" si="7"/>
        <v>2.6648918371833674E-6</v>
      </c>
      <c r="V38" s="162">
        <f t="shared" si="8"/>
        <v>-5.1622590376533481E-3</v>
      </c>
      <c r="W38" s="162" t="s">
        <v>157</v>
      </c>
    </row>
    <row r="39" spans="1:47" s="162" customFormat="1" ht="12.95" customHeight="1">
      <c r="A39" s="27" t="s">
        <v>154</v>
      </c>
      <c r="B39" s="87" t="s">
        <v>35</v>
      </c>
      <c r="C39" s="86">
        <v>33453.716899999999</v>
      </c>
      <c r="D39" s="86" t="s">
        <v>155</v>
      </c>
      <c r="E39" s="162">
        <f t="shared" si="1"/>
        <v>-10268.958881164865</v>
      </c>
      <c r="F39" s="162">
        <f t="shared" si="10"/>
        <v>-10269</v>
      </c>
      <c r="G39" s="162">
        <f t="shared" si="2"/>
        <v>2.5413199997274205E-2</v>
      </c>
      <c r="H39" s="162">
        <f>G39</f>
        <v>2.5413199997274205E-2</v>
      </c>
      <c r="P39" s="162">
        <f t="shared" si="4"/>
        <v>3.1221022976591396E-2</v>
      </c>
      <c r="Q39" s="164">
        <f t="shared" si="5"/>
        <v>18435.216899999999</v>
      </c>
      <c r="R39" s="149"/>
      <c r="S39" s="162">
        <f t="shared" si="6"/>
        <v>3.373080775908481E-5</v>
      </c>
      <c r="T39" s="162">
        <v>0.2</v>
      </c>
      <c r="U39" s="162">
        <f t="shared" si="7"/>
        <v>6.7461615518169623E-6</v>
      </c>
      <c r="V39" s="162">
        <f t="shared" si="8"/>
        <v>-5.8078229793171905E-3</v>
      </c>
      <c r="W39" s="162" t="s">
        <v>157</v>
      </c>
    </row>
    <row r="40" spans="1:47" s="162" customFormat="1" ht="12.95" customHeight="1">
      <c r="A40" s="149" t="s">
        <v>291</v>
      </c>
      <c r="B40" s="148" t="s">
        <v>35</v>
      </c>
      <c r="C40" s="151">
        <v>33453.716999999997</v>
      </c>
      <c r="D40" s="151" t="s">
        <v>164</v>
      </c>
      <c r="E40" s="162">
        <f t="shared" si="1"/>
        <v>-10268.958719363776</v>
      </c>
      <c r="F40" s="165">
        <f t="shared" si="10"/>
        <v>-10269</v>
      </c>
      <c r="G40" s="162">
        <f t="shared" si="2"/>
        <v>2.5513199994747993E-2</v>
      </c>
      <c r="H40" s="162">
        <f>G40</f>
        <v>2.5513199994747993E-2</v>
      </c>
      <c r="O40" s="162">
        <f ca="1">+C$11+C$12*$F40</f>
        <v>-0.5048001772012588</v>
      </c>
      <c r="P40" s="162">
        <f t="shared" si="4"/>
        <v>3.1221022976591396E-2</v>
      </c>
      <c r="Q40" s="164">
        <f t="shared" si="5"/>
        <v>18435.216999999997</v>
      </c>
      <c r="S40" s="162">
        <f t="shared" si="6"/>
        <v>3.2579243192059719E-5</v>
      </c>
      <c r="T40" s="162">
        <v>0.2</v>
      </c>
      <c r="U40" s="162">
        <f t="shared" si="7"/>
        <v>6.5158486384119443E-6</v>
      </c>
      <c r="V40" s="162">
        <f t="shared" si="8"/>
        <v>-5.707822981843403E-3</v>
      </c>
    </row>
    <row r="41" spans="1:47" s="162" customFormat="1" ht="12.95" customHeight="1">
      <c r="A41" s="27" t="s">
        <v>154</v>
      </c>
      <c r="B41" s="87" t="s">
        <v>31</v>
      </c>
      <c r="C41" s="86">
        <v>33768.616499999996</v>
      </c>
      <c r="D41" s="86" t="s">
        <v>155</v>
      </c>
      <c r="E41" s="162">
        <f t="shared" si="1"/>
        <v>-9759.4478893694795</v>
      </c>
      <c r="F41" s="162">
        <f t="shared" si="10"/>
        <v>-9759.5</v>
      </c>
      <c r="G41" s="162">
        <f t="shared" si="2"/>
        <v>3.2206600000790786E-2</v>
      </c>
      <c r="H41" s="162">
        <f>G41</f>
        <v>3.2206600000790786E-2</v>
      </c>
      <c r="P41" s="162">
        <f t="shared" si="4"/>
        <v>2.8059487575129785E-2</v>
      </c>
      <c r="Q41" s="164">
        <f t="shared" si="5"/>
        <v>18750.116499999996</v>
      </c>
      <c r="R41" s="149"/>
      <c r="S41" s="162">
        <f t="shared" si="6"/>
        <v>1.7198541471071872E-5</v>
      </c>
      <c r="T41" s="162">
        <v>0.2</v>
      </c>
      <c r="U41" s="162">
        <f t="shared" si="7"/>
        <v>3.4397082942143744E-6</v>
      </c>
      <c r="V41" s="162">
        <f t="shared" si="8"/>
        <v>4.1471124256610009E-3</v>
      </c>
      <c r="W41" s="162" t="s">
        <v>157</v>
      </c>
      <c r="AM41" s="162">
        <v>9658</v>
      </c>
      <c r="AN41" s="162">
        <v>2.9637599996931385E-2</v>
      </c>
      <c r="AS41" s="162">
        <v>-3268.5</v>
      </c>
      <c r="AT41" s="162">
        <v>5.5917999998200685E-3</v>
      </c>
      <c r="AU41" s="162">
        <v>1</v>
      </c>
    </row>
    <row r="42" spans="1:47" s="162" customFormat="1" ht="12.95" customHeight="1">
      <c r="A42" s="27" t="s">
        <v>154</v>
      </c>
      <c r="B42" s="87" t="s">
        <v>35</v>
      </c>
      <c r="C42" s="86">
        <v>34041.477700000003</v>
      </c>
      <c r="D42" s="86" t="s">
        <v>155</v>
      </c>
      <c r="E42" s="162">
        <f t="shared" si="1"/>
        <v>-9317.9554878723557</v>
      </c>
      <c r="F42" s="162">
        <f t="shared" si="10"/>
        <v>-9318</v>
      </c>
      <c r="G42" s="162">
        <f t="shared" si="2"/>
        <v>2.7510400002938695E-2</v>
      </c>
      <c r="H42" s="162">
        <f>G42</f>
        <v>2.7510400002938695E-2</v>
      </c>
      <c r="P42" s="162">
        <f t="shared" si="4"/>
        <v>2.5454977890334463E-2</v>
      </c>
      <c r="Q42" s="164">
        <f t="shared" si="5"/>
        <v>19022.977700000003</v>
      </c>
      <c r="R42" s="149"/>
      <c r="S42" s="162">
        <f t="shared" si="6"/>
        <v>4.2247600609824474E-6</v>
      </c>
      <c r="T42" s="162">
        <v>0.2</v>
      </c>
      <c r="U42" s="162">
        <f t="shared" si="7"/>
        <v>8.4495201219648957E-7</v>
      </c>
      <c r="V42" s="162">
        <f t="shared" si="8"/>
        <v>2.0554221126042327E-3</v>
      </c>
      <c r="W42" s="162" t="s">
        <v>157</v>
      </c>
    </row>
    <row r="43" spans="1:47" s="162" customFormat="1" ht="12.95" customHeight="1">
      <c r="A43" s="149" t="s">
        <v>234</v>
      </c>
      <c r="B43" s="148" t="s">
        <v>31</v>
      </c>
      <c r="C43" s="151">
        <v>34089.370000000003</v>
      </c>
      <c r="D43" s="151" t="s">
        <v>164</v>
      </c>
      <c r="E43" s="162">
        <f t="shared" si="1"/>
        <v>-9240.4652234440673</v>
      </c>
      <c r="F43" s="165">
        <f t="shared" si="10"/>
        <v>-9240.5</v>
      </c>
      <c r="G43" s="162">
        <f t="shared" si="2"/>
        <v>2.1493400003237184E-2</v>
      </c>
      <c r="H43" s="162">
        <f>G43</f>
        <v>2.1493400003237184E-2</v>
      </c>
      <c r="O43" s="162">
        <f ca="1">+C$11+C$12*$F43</f>
        <v>-0.48394002939323633</v>
      </c>
      <c r="P43" s="162">
        <f t="shared" si="4"/>
        <v>2.5010727487686995E-2</v>
      </c>
      <c r="Q43" s="164">
        <f t="shared" si="5"/>
        <v>19070.870000000003</v>
      </c>
      <c r="S43" s="162">
        <f t="shared" si="6"/>
        <v>1.2371592632866033E-5</v>
      </c>
      <c r="T43" s="162">
        <v>0.2</v>
      </c>
      <c r="U43" s="162">
        <f t="shared" si="7"/>
        <v>2.4743185265732069E-6</v>
      </c>
      <c r="V43" s="162">
        <f t="shared" si="8"/>
        <v>-3.5173274844498108E-3</v>
      </c>
      <c r="AM43" s="162">
        <v>12086.5</v>
      </c>
      <c r="AN43" s="162">
        <v>4.459780000615865E-2</v>
      </c>
      <c r="AS43" s="162">
        <v>7287.5</v>
      </c>
      <c r="AT43" s="162">
        <v>2.7095000004919712E-2</v>
      </c>
      <c r="AU43" s="162">
        <v>1</v>
      </c>
    </row>
    <row r="44" spans="1:47" s="162" customFormat="1" ht="12.95" customHeight="1">
      <c r="A44" s="27" t="s">
        <v>166</v>
      </c>
      <c r="B44" s="87" t="s">
        <v>35</v>
      </c>
      <c r="C44" s="86">
        <v>34478.429499999998</v>
      </c>
      <c r="D44" s="86" t="s">
        <v>211</v>
      </c>
      <c r="E44" s="162">
        <f t="shared" si="1"/>
        <v>-8610.9627035538651</v>
      </c>
      <c r="F44" s="162">
        <f t="shared" si="10"/>
        <v>-8611</v>
      </c>
      <c r="G44" s="162">
        <f t="shared" si="2"/>
        <v>2.305079999496229E-2</v>
      </c>
      <c r="J44" s="162">
        <f>G44</f>
        <v>2.305079999496229E-2</v>
      </c>
      <c r="P44" s="162">
        <f t="shared" si="4"/>
        <v>2.1545445549408619E-2</v>
      </c>
      <c r="Q44" s="164">
        <f t="shared" si="5"/>
        <v>19459.929499999998</v>
      </c>
      <c r="S44" s="162">
        <f t="shared" si="6"/>
        <v>2.2660920067481997E-6</v>
      </c>
      <c r="T44" s="162">
        <v>1</v>
      </c>
      <c r="U44" s="162">
        <f t="shared" si="7"/>
        <v>2.2660920067481997E-6</v>
      </c>
      <c r="V44" s="162">
        <f t="shared" si="8"/>
        <v>1.5053544455536708E-3</v>
      </c>
      <c r="AM44" s="162">
        <v>13174.5</v>
      </c>
      <c r="AN44" s="162">
        <v>5.9131399997568224E-2</v>
      </c>
      <c r="AS44" s="162">
        <v>7828</v>
      </c>
      <c r="AT44" s="162">
        <v>2.0061600000190083E-2</v>
      </c>
      <c r="AU44" s="162">
        <v>1</v>
      </c>
    </row>
    <row r="45" spans="1:47" s="162" customFormat="1" ht="12.95" customHeight="1">
      <c r="A45" s="27" t="s">
        <v>166</v>
      </c>
      <c r="B45" s="87" t="s">
        <v>35</v>
      </c>
      <c r="C45" s="86">
        <v>34486.464999999997</v>
      </c>
      <c r="D45" s="86" t="s">
        <v>211</v>
      </c>
      <c r="E45" s="162">
        <f t="shared" si="1"/>
        <v>-8597.9611767987644</v>
      </c>
      <c r="F45" s="162">
        <f t="shared" si="10"/>
        <v>-8598</v>
      </c>
      <c r="G45" s="162">
        <f t="shared" si="2"/>
        <v>2.3994399998628069E-2</v>
      </c>
      <c r="J45" s="162">
        <f>G45</f>
        <v>2.3994399998628069E-2</v>
      </c>
      <c r="P45" s="162">
        <f t="shared" si="4"/>
        <v>2.1476569993484969E-2</v>
      </c>
      <c r="Q45" s="164">
        <f t="shared" si="5"/>
        <v>19467.964999999997</v>
      </c>
      <c r="S45" s="162">
        <f t="shared" si="6"/>
        <v>6.3394679347989028E-6</v>
      </c>
      <c r="T45" s="162">
        <v>1</v>
      </c>
      <c r="U45" s="162">
        <f t="shared" si="7"/>
        <v>6.3394679347989028E-6</v>
      </c>
      <c r="V45" s="162">
        <f t="shared" si="8"/>
        <v>2.5178300051430999E-3</v>
      </c>
      <c r="AM45" s="162">
        <v>13174.5</v>
      </c>
      <c r="AN45" s="162">
        <v>6.3831399995251559E-2</v>
      </c>
      <c r="AS45" s="162">
        <v>8447.5</v>
      </c>
      <c r="AT45" s="162">
        <v>1.9446999998763204E-2</v>
      </c>
      <c r="AU45" s="162">
        <v>1</v>
      </c>
    </row>
    <row r="46" spans="1:47" s="162" customFormat="1" ht="12.95" customHeight="1">
      <c r="A46" s="27" t="s">
        <v>154</v>
      </c>
      <c r="B46" s="87" t="s">
        <v>35</v>
      </c>
      <c r="C46" s="86">
        <v>34486.464999999997</v>
      </c>
      <c r="D46" s="86" t="s">
        <v>155</v>
      </c>
      <c r="E46" s="162">
        <f t="shared" si="1"/>
        <v>-8597.9611767987644</v>
      </c>
      <c r="F46" s="162">
        <f t="shared" si="10"/>
        <v>-8598</v>
      </c>
      <c r="G46" s="162">
        <f t="shared" si="2"/>
        <v>2.3994399998628069E-2</v>
      </c>
      <c r="H46" s="162">
        <f>G46</f>
        <v>2.3994399998628069E-2</v>
      </c>
      <c r="P46" s="162">
        <f t="shared" si="4"/>
        <v>2.1476569993484969E-2</v>
      </c>
      <c r="Q46" s="164">
        <f t="shared" si="5"/>
        <v>19467.964999999997</v>
      </c>
      <c r="R46" s="149"/>
      <c r="S46" s="162">
        <f t="shared" si="6"/>
        <v>6.3394679347989028E-6</v>
      </c>
      <c r="T46" s="162">
        <v>0.2</v>
      </c>
      <c r="U46" s="162">
        <f t="shared" si="7"/>
        <v>1.2678935869597806E-6</v>
      </c>
      <c r="V46" s="162">
        <f t="shared" si="8"/>
        <v>2.5178300051430999E-3</v>
      </c>
      <c r="W46" s="162" t="s">
        <v>157</v>
      </c>
      <c r="AM46" s="162">
        <v>13848.5</v>
      </c>
      <c r="AN46" s="162">
        <v>5.6984200004080776E-2</v>
      </c>
      <c r="AS46" s="162">
        <v>8449.5</v>
      </c>
      <c r="AT46" s="162">
        <v>1.4361400004418101E-2</v>
      </c>
      <c r="AU46" s="162">
        <v>1</v>
      </c>
    </row>
    <row r="47" spans="1:47" s="162" customFormat="1" ht="12.95" customHeight="1">
      <c r="A47" s="27" t="s">
        <v>166</v>
      </c>
      <c r="B47" s="87" t="s">
        <v>31</v>
      </c>
      <c r="C47" s="86">
        <v>34864.396699999998</v>
      </c>
      <c r="D47" s="86" t="s">
        <v>211</v>
      </c>
      <c r="E47" s="162">
        <f t="shared" si="1"/>
        <v>-7986.4635588344399</v>
      </c>
      <c r="F47" s="162">
        <f t="shared" si="10"/>
        <v>-7986.5</v>
      </c>
      <c r="G47" s="162">
        <f t="shared" si="2"/>
        <v>2.2522200000821613E-2</v>
      </c>
      <c r="J47" s="162">
        <f>G47</f>
        <v>2.2522200000821613E-2</v>
      </c>
      <c r="P47" s="162">
        <f t="shared" si="4"/>
        <v>1.8359623830878174E-2</v>
      </c>
      <c r="Q47" s="164">
        <f t="shared" si="5"/>
        <v>19845.896699999998</v>
      </c>
      <c r="S47" s="162">
        <f t="shared" si="6"/>
        <v>1.7327040370580988E-5</v>
      </c>
      <c r="T47" s="162">
        <v>1</v>
      </c>
      <c r="U47" s="162">
        <f t="shared" si="7"/>
        <v>1.7327040370580988E-5</v>
      </c>
      <c r="V47" s="162">
        <f t="shared" si="8"/>
        <v>4.162576169943439E-3</v>
      </c>
      <c r="AM47" s="162">
        <v>13848.5</v>
      </c>
      <c r="AN47" s="162">
        <v>6.2584200000856072E-2</v>
      </c>
      <c r="AS47" s="162">
        <v>8512.5</v>
      </c>
      <c r="AT47" s="162">
        <v>9.0650000056484714E-3</v>
      </c>
      <c r="AU47" s="162">
        <v>1</v>
      </c>
    </row>
    <row r="48" spans="1:47" s="162" customFormat="1" ht="12.95" customHeight="1">
      <c r="A48" s="27" t="s">
        <v>154</v>
      </c>
      <c r="B48" s="87" t="s">
        <v>31</v>
      </c>
      <c r="C48" s="86">
        <v>35873.654999999999</v>
      </c>
      <c r="D48" s="86" t="s">
        <v>155</v>
      </c>
      <c r="E48" s="162">
        <f t="shared" si="1"/>
        <v>-6353.4726073987122</v>
      </c>
      <c r="F48" s="162">
        <f t="shared" si="10"/>
        <v>-6353.5</v>
      </c>
      <c r="G48" s="162">
        <f t="shared" si="2"/>
        <v>1.6929799996432848E-2</v>
      </c>
      <c r="H48" s="162">
        <f>G48</f>
        <v>1.6929799996432848E-2</v>
      </c>
      <c r="P48" s="162">
        <f t="shared" si="4"/>
        <v>1.1215016369633592E-2</v>
      </c>
      <c r="Q48" s="164">
        <f t="shared" si="5"/>
        <v>20855.154999999999</v>
      </c>
      <c r="S48" s="162">
        <f t="shared" si="6"/>
        <v>3.2658751901132859E-5</v>
      </c>
      <c r="T48" s="162">
        <v>0.2</v>
      </c>
      <c r="U48" s="162">
        <f t="shared" si="7"/>
        <v>6.5317503802265719E-6</v>
      </c>
      <c r="V48" s="162">
        <f t="shared" si="8"/>
        <v>5.7147836267992559E-3</v>
      </c>
      <c r="W48" s="162" t="s">
        <v>157</v>
      </c>
      <c r="AM48" s="162">
        <v>13848.5</v>
      </c>
      <c r="AN48" s="162">
        <v>6.4284200001566205E-2</v>
      </c>
      <c r="AS48" s="162">
        <v>8541.5</v>
      </c>
      <c r="AT48" s="162">
        <v>1.6423799999756739E-2</v>
      </c>
      <c r="AU48" s="162">
        <v>1</v>
      </c>
    </row>
    <row r="49" spans="1:47" s="162" customFormat="1" ht="12.95" customHeight="1">
      <c r="A49" s="27" t="s">
        <v>166</v>
      </c>
      <c r="B49" s="87" t="s">
        <v>31</v>
      </c>
      <c r="C49" s="86">
        <v>36288.366199999997</v>
      </c>
      <c r="D49" s="86" t="s">
        <v>155</v>
      </c>
      <c r="E49" s="162">
        <f t="shared" si="1"/>
        <v>-5682.4653567681762</v>
      </c>
      <c r="F49" s="162">
        <f t="shared" si="10"/>
        <v>-5682.5</v>
      </c>
      <c r="G49" s="162">
        <f t="shared" si="2"/>
        <v>2.1410999994259328E-2</v>
      </c>
      <c r="J49" s="162">
        <f t="shared" ref="J49:J54" si="11">G49</f>
        <v>2.1410999994259328E-2</v>
      </c>
      <c r="P49" s="162">
        <f t="shared" si="4"/>
        <v>8.776649699642201E-3</v>
      </c>
      <c r="Q49" s="164">
        <f t="shared" si="5"/>
        <v>21269.866199999997</v>
      </c>
      <c r="S49" s="162">
        <f t="shared" si="6"/>
        <v>1.5962680736709186E-4</v>
      </c>
      <c r="T49" s="162">
        <v>1</v>
      </c>
      <c r="U49" s="162">
        <f t="shared" si="7"/>
        <v>1.5962680736709186E-4</v>
      </c>
      <c r="V49" s="162">
        <f t="shared" si="8"/>
        <v>1.2634350294617127E-2</v>
      </c>
      <c r="AM49" s="162">
        <v>16073.5</v>
      </c>
      <c r="AN49" s="162">
        <v>8.4654199999931734E-2</v>
      </c>
      <c r="AS49" s="162">
        <v>9070.5</v>
      </c>
      <c r="AT49" s="162">
        <v>2.9782600002363324E-2</v>
      </c>
      <c r="AU49" s="162">
        <v>1</v>
      </c>
    </row>
    <row r="50" spans="1:47" s="162" customFormat="1" ht="12.95" customHeight="1">
      <c r="A50" s="27" t="s">
        <v>166</v>
      </c>
      <c r="B50" s="87" t="s">
        <v>35</v>
      </c>
      <c r="C50" s="86">
        <v>36526.631200000003</v>
      </c>
      <c r="D50" s="86" t="s">
        <v>155</v>
      </c>
      <c r="E50" s="162">
        <f t="shared" si="1"/>
        <v>-5296.9499846936105</v>
      </c>
      <c r="F50" s="162">
        <f t="shared" si="10"/>
        <v>-5297</v>
      </c>
      <c r="G50" s="162">
        <f t="shared" si="2"/>
        <v>3.0911600006220397E-2</v>
      </c>
      <c r="J50" s="162">
        <f t="shared" si="11"/>
        <v>3.0911600006220397E-2</v>
      </c>
      <c r="P50" s="162">
        <f t="shared" si="4"/>
        <v>7.506794952781469E-3</v>
      </c>
      <c r="Q50" s="164">
        <f t="shared" si="5"/>
        <v>21508.131200000003</v>
      </c>
      <c r="S50" s="162">
        <f t="shared" si="6"/>
        <v>5.4778489958948033E-4</v>
      </c>
      <c r="T50" s="162">
        <v>1</v>
      </c>
      <c r="U50" s="162">
        <f t="shared" si="7"/>
        <v>5.4778489958948033E-4</v>
      </c>
      <c r="V50" s="162">
        <f t="shared" si="8"/>
        <v>2.3404805053438928E-2</v>
      </c>
      <c r="AM50" s="162">
        <v>16144.5</v>
      </c>
      <c r="AN50" s="162">
        <v>8.5015399999974761E-2</v>
      </c>
      <c r="AS50" s="162">
        <v>9070.5</v>
      </c>
      <c r="AT50" s="162">
        <v>3.3782600003178231E-2</v>
      </c>
      <c r="AU50" s="162">
        <v>1</v>
      </c>
    </row>
    <row r="51" spans="1:47" s="162" customFormat="1" ht="12.95" customHeight="1">
      <c r="A51" s="27" t="s">
        <v>166</v>
      </c>
      <c r="B51" s="87" t="s">
        <v>35</v>
      </c>
      <c r="C51" s="86">
        <v>36960.486599999997</v>
      </c>
      <c r="D51" s="86" t="s">
        <v>155</v>
      </c>
      <c r="E51" s="162">
        <f t="shared" si="1"/>
        <v>-4594.9672093906811</v>
      </c>
      <c r="F51" s="162">
        <f t="shared" si="10"/>
        <v>-4595</v>
      </c>
      <c r="G51" s="162">
        <f t="shared" si="2"/>
        <v>2.0265999999537598E-2</v>
      </c>
      <c r="J51" s="162">
        <f t="shared" si="11"/>
        <v>2.0265999999537598E-2</v>
      </c>
      <c r="P51" s="162">
        <f t="shared" si="4"/>
        <v>5.4399737890230924E-3</v>
      </c>
      <c r="Q51" s="164">
        <f t="shared" si="5"/>
        <v>21941.986599999997</v>
      </c>
      <c r="S51" s="162">
        <f t="shared" si="6"/>
        <v>2.1981105319486313E-4</v>
      </c>
      <c r="T51" s="162">
        <v>1</v>
      </c>
      <c r="U51" s="162">
        <f t="shared" si="7"/>
        <v>2.1981105319486313E-4</v>
      </c>
      <c r="V51" s="162">
        <f t="shared" si="8"/>
        <v>1.4826026210514506E-2</v>
      </c>
      <c r="AM51" s="162">
        <v>17324</v>
      </c>
      <c r="AN51" s="162">
        <v>9.8532800002431031E-2</v>
      </c>
      <c r="AS51" s="162">
        <v>9569</v>
      </c>
      <c r="AT51" s="162">
        <v>5.2446800000325311E-2</v>
      </c>
      <c r="AU51" s="162">
        <v>1</v>
      </c>
    </row>
    <row r="52" spans="1:47" s="162" customFormat="1" ht="12.95" customHeight="1" thickBot="1">
      <c r="A52" s="27" t="s">
        <v>166</v>
      </c>
      <c r="B52" s="87" t="s">
        <v>31</v>
      </c>
      <c r="C52" s="166">
        <v>37398.355499999998</v>
      </c>
      <c r="D52" s="86" t="s">
        <v>155</v>
      </c>
      <c r="E52" s="162">
        <f t="shared" si="1"/>
        <v>-3886.4905472566006</v>
      </c>
      <c r="F52" s="162">
        <f t="shared" si="10"/>
        <v>-3886.5</v>
      </c>
      <c r="G52" s="162">
        <f t="shared" si="2"/>
        <v>5.8422000001883134E-3</v>
      </c>
      <c r="J52" s="162">
        <f t="shared" si="11"/>
        <v>5.8422000001883134E-3</v>
      </c>
      <c r="P52" s="162">
        <f t="shared" si="4"/>
        <v>3.6755098073588278E-3</v>
      </c>
      <c r="Q52" s="164">
        <f t="shared" si="5"/>
        <v>22379.855499999998</v>
      </c>
      <c r="S52" s="162">
        <f t="shared" si="6"/>
        <v>4.6945463917034735E-6</v>
      </c>
      <c r="T52" s="162">
        <v>1</v>
      </c>
      <c r="U52" s="162">
        <f t="shared" si="7"/>
        <v>4.6945463917034735E-6</v>
      </c>
      <c r="V52" s="162">
        <f t="shared" si="8"/>
        <v>2.1666901928294856E-3</v>
      </c>
      <c r="AM52" s="162">
        <v>8447.5</v>
      </c>
      <c r="AN52" s="162">
        <v>1.9446999998763204E-2</v>
      </c>
      <c r="AS52" s="162">
        <v>-8598</v>
      </c>
      <c r="AT52" s="162">
        <v>2.3994399998628069E-2</v>
      </c>
      <c r="AU52" s="162">
        <v>1</v>
      </c>
    </row>
    <row r="53" spans="1:47" s="162" customFormat="1" ht="12.95" customHeight="1">
      <c r="A53" s="27" t="s">
        <v>166</v>
      </c>
      <c r="B53" s="87" t="s">
        <v>35</v>
      </c>
      <c r="C53" s="86">
        <v>37758.368000000002</v>
      </c>
      <c r="D53" s="86" t="s">
        <v>155</v>
      </c>
      <c r="E53" s="162">
        <f t="shared" ref="E53:E84" si="12">+(C53-C$7)/C$8</f>
        <v>-3303.9863905865377</v>
      </c>
      <c r="F53" s="162">
        <f t="shared" si="10"/>
        <v>-3304</v>
      </c>
      <c r="G53" s="162">
        <f t="shared" si="2"/>
        <v>8.4112000040477142E-3</v>
      </c>
      <c r="J53" s="162">
        <f t="shared" si="11"/>
        <v>8.4112000040477142E-3</v>
      </c>
      <c r="P53" s="162">
        <f t="shared" si="4"/>
        <v>2.4667650607496467E-3</v>
      </c>
      <c r="Q53" s="164">
        <f t="shared" ref="Q53:Q84" si="13">+C53-15018.5</f>
        <v>22739.868000000002</v>
      </c>
      <c r="S53" s="162">
        <f t="shared" si="6"/>
        <v>3.5336306795103098E-5</v>
      </c>
      <c r="T53" s="162">
        <v>1</v>
      </c>
      <c r="U53" s="162">
        <f t="shared" si="7"/>
        <v>3.5336306795103098E-5</v>
      </c>
      <c r="V53" s="162">
        <f t="shared" si="8"/>
        <v>5.9444349432980674E-3</v>
      </c>
    </row>
    <row r="54" spans="1:47" s="162" customFormat="1" ht="12.95" customHeight="1">
      <c r="A54" s="27" t="s">
        <v>166</v>
      </c>
      <c r="B54" s="87" t="s">
        <v>31</v>
      </c>
      <c r="C54" s="86">
        <v>37780.305699999997</v>
      </c>
      <c r="D54" s="86" t="s">
        <v>155</v>
      </c>
      <c r="E54" s="162">
        <f t="shared" si="12"/>
        <v>-3268.4909524065365</v>
      </c>
      <c r="F54" s="162">
        <f t="shared" si="10"/>
        <v>-3268.5</v>
      </c>
      <c r="G54" s="162">
        <f t="shared" si="2"/>
        <v>5.5917999998200685E-3</v>
      </c>
      <c r="J54" s="162">
        <f t="shared" si="11"/>
        <v>5.5917999998200685E-3</v>
      </c>
      <c r="P54" s="162">
        <f t="shared" si="4"/>
        <v>2.4001570014001213E-3</v>
      </c>
      <c r="Q54" s="164">
        <f t="shared" si="13"/>
        <v>22761.805699999997</v>
      </c>
      <c r="S54" s="162">
        <f t="shared" si="6"/>
        <v>1.018658502936307E-5</v>
      </c>
      <c r="T54" s="162">
        <v>1</v>
      </c>
      <c r="U54" s="162">
        <f t="shared" si="7"/>
        <v>1.018658502936307E-5</v>
      </c>
      <c r="V54" s="162">
        <f t="shared" si="8"/>
        <v>3.1916429984199472E-3</v>
      </c>
    </row>
    <row r="55" spans="1:47" s="162" customFormat="1" ht="12.95" customHeight="1">
      <c r="A55" s="27" t="s">
        <v>154</v>
      </c>
      <c r="B55" s="87" t="s">
        <v>31</v>
      </c>
      <c r="C55" s="86">
        <v>38855.693200000002</v>
      </c>
      <c r="D55" s="86" t="s">
        <v>155</v>
      </c>
      <c r="E55" s="162">
        <f t="shared" si="12"/>
        <v>-1528.5022331786699</v>
      </c>
      <c r="F55" s="162">
        <f t="shared" ref="F55:F86" si="14">ROUND(2*E55,0)/2</f>
        <v>-1528.5</v>
      </c>
      <c r="G55" s="162">
        <f t="shared" si="2"/>
        <v>-1.3801999957649969E-3</v>
      </c>
      <c r="H55" s="162">
        <f>G55</f>
        <v>-1.3801999957649969E-3</v>
      </c>
      <c r="P55" s="162">
        <f t="shared" si="4"/>
        <v>1.2929585360402088E-4</v>
      </c>
      <c r="Q55" s="164">
        <f t="shared" si="13"/>
        <v>23837.193200000002</v>
      </c>
      <c r="S55" s="162">
        <f t="shared" si="6"/>
        <v>2.2785777192622925E-6</v>
      </c>
      <c r="T55" s="162">
        <v>0.2</v>
      </c>
      <c r="U55" s="162">
        <f t="shared" si="7"/>
        <v>4.557155438524585E-7</v>
      </c>
      <c r="V55" s="162">
        <f t="shared" si="8"/>
        <v>-1.5094958493690178E-3</v>
      </c>
      <c r="W55" s="162" t="s">
        <v>157</v>
      </c>
    </row>
    <row r="56" spans="1:47" s="162" customFormat="1" ht="12.95" customHeight="1">
      <c r="A56" s="27" t="s">
        <v>15</v>
      </c>
      <c r="B56" s="87"/>
      <c r="C56" s="86">
        <v>39800.373</v>
      </c>
      <c r="D56" s="86" t="s">
        <v>17</v>
      </c>
      <c r="E56" s="162">
        <f t="shared" si="12"/>
        <v>0</v>
      </c>
      <c r="F56" s="162">
        <f t="shared" si="14"/>
        <v>0</v>
      </c>
      <c r="G56" s="162">
        <f t="shared" si="2"/>
        <v>0</v>
      </c>
      <c r="H56" s="162">
        <f>G56</f>
        <v>0</v>
      </c>
      <c r="Q56" s="164">
        <f t="shared" si="13"/>
        <v>24781.873</v>
      </c>
      <c r="S56" s="162">
        <f t="shared" si="6"/>
        <v>0</v>
      </c>
      <c r="T56" s="162">
        <v>0.2</v>
      </c>
      <c r="U56" s="162">
        <f t="shared" si="7"/>
        <v>0</v>
      </c>
    </row>
    <row r="57" spans="1:47" s="162" customFormat="1" ht="12.95" customHeight="1">
      <c r="A57" s="27" t="s">
        <v>166</v>
      </c>
      <c r="B57" s="87" t="s">
        <v>31</v>
      </c>
      <c r="C57" s="86">
        <v>40629.497499999998</v>
      </c>
      <c r="D57" s="86" t="s">
        <v>155</v>
      </c>
      <c r="E57" s="162">
        <f t="shared" si="12"/>
        <v>1341.5324958077306</v>
      </c>
      <c r="F57" s="162">
        <f t="shared" si="14"/>
        <v>1341.5</v>
      </c>
      <c r="G57" s="162">
        <f t="shared" si="2"/>
        <v>2.0083799994608853E-2</v>
      </c>
      <c r="J57" s="162">
        <f>G57</f>
        <v>2.0083799994608853E-2</v>
      </c>
      <c r="P57" s="162">
        <f>+D$11+D$12*F57+D$13*F57^2</f>
        <v>6.4008863207924954E-4</v>
      </c>
      <c r="Q57" s="164">
        <f t="shared" si="13"/>
        <v>25610.997499999998</v>
      </c>
      <c r="S57" s="162">
        <f t="shared" si="6"/>
        <v>3.780579115493628E-4</v>
      </c>
      <c r="T57" s="162">
        <v>1</v>
      </c>
      <c r="U57" s="162">
        <f t="shared" si="7"/>
        <v>3.780579115493628E-4</v>
      </c>
      <c r="V57" s="162">
        <f>+G57-P57</f>
        <v>1.9443711362529602E-2</v>
      </c>
    </row>
    <row r="58" spans="1:47" s="162" customFormat="1" ht="12.95" customHeight="1">
      <c r="A58" s="27" t="s">
        <v>41</v>
      </c>
      <c r="B58" s="87" t="s">
        <v>31</v>
      </c>
      <c r="C58" s="86">
        <v>40655.394999999997</v>
      </c>
      <c r="D58" s="86"/>
      <c r="E58" s="162">
        <f t="shared" si="12"/>
        <v>1383.4349336324235</v>
      </c>
      <c r="F58" s="162">
        <f t="shared" si="14"/>
        <v>1383.5</v>
      </c>
      <c r="Q58" s="164">
        <f t="shared" si="13"/>
        <v>25636.894999999997</v>
      </c>
      <c r="R58" s="149">
        <v>-4.0213800006313249E-2</v>
      </c>
      <c r="AM58" s="162">
        <v>8541.5</v>
      </c>
      <c r="AN58" s="162">
        <v>1.6423799999756739E-2</v>
      </c>
      <c r="AS58" s="162">
        <v>-5682.5</v>
      </c>
      <c r="AT58" s="162">
        <v>2.1410999994259328E-2</v>
      </c>
      <c r="AU58" s="162">
        <v>1</v>
      </c>
    </row>
    <row r="59" spans="1:47" s="162" customFormat="1" ht="12.95" customHeight="1">
      <c r="A59" s="27" t="s">
        <v>154</v>
      </c>
      <c r="B59" s="87" t="s">
        <v>35</v>
      </c>
      <c r="C59" s="86">
        <v>40673.666599999997</v>
      </c>
      <c r="D59" s="86" t="s">
        <v>155</v>
      </c>
      <c r="E59" s="162">
        <f t="shared" si="12"/>
        <v>1412.9985819752244</v>
      </c>
      <c r="F59" s="162">
        <f t="shared" si="14"/>
        <v>1413</v>
      </c>
      <c r="G59" s="162">
        <f>+C59-(C$7+F59*C$8)</f>
        <v>-8.7640000128885731E-4</v>
      </c>
      <c r="H59" s="162">
        <f>G59</f>
        <v>-8.7640000128885731E-4</v>
      </c>
      <c r="P59" s="162">
        <f>+D$11+D$12*F59+D$13*F59^2</f>
        <v>7.2047448536299906E-4</v>
      </c>
      <c r="Q59" s="164">
        <f t="shared" si="13"/>
        <v>25655.166599999997</v>
      </c>
      <c r="S59" s="162">
        <f>+(P59-G59)^2</f>
        <v>2.5500081261196296E-6</v>
      </c>
      <c r="T59" s="162">
        <v>0.2</v>
      </c>
      <c r="U59" s="162">
        <f>T59*S59</f>
        <v>5.1000162522392592E-7</v>
      </c>
      <c r="V59" s="162">
        <f>+G59-P59</f>
        <v>-1.5968744866518563E-3</v>
      </c>
      <c r="W59" s="162" t="s">
        <v>157</v>
      </c>
    </row>
    <row r="60" spans="1:47" s="162" customFormat="1" ht="12.95" customHeight="1">
      <c r="A60" s="27" t="s">
        <v>41</v>
      </c>
      <c r="B60" s="87"/>
      <c r="C60" s="86">
        <v>40711.362999999998</v>
      </c>
      <c r="D60" s="86"/>
      <c r="E60" s="162">
        <f t="shared" si="12"/>
        <v>1473.9917688548398</v>
      </c>
      <c r="F60" s="162">
        <f t="shared" si="14"/>
        <v>1474</v>
      </c>
      <c r="Q60" s="164">
        <f t="shared" si="13"/>
        <v>25692.862999999998</v>
      </c>
      <c r="R60" s="149">
        <v>-5.0871999992523342E-3</v>
      </c>
      <c r="AM60" s="162">
        <v>9638.5</v>
      </c>
      <c r="AN60" s="162">
        <v>1.5772200000355951E-2</v>
      </c>
      <c r="AS60" s="162">
        <v>-3304</v>
      </c>
      <c r="AT60" s="162">
        <v>8.4112000040477142E-3</v>
      </c>
      <c r="AU60" s="162">
        <v>1</v>
      </c>
    </row>
    <row r="61" spans="1:47" s="162" customFormat="1" ht="12.95" customHeight="1">
      <c r="A61" s="27" t="s">
        <v>41</v>
      </c>
      <c r="B61" s="87"/>
      <c r="C61" s="86">
        <v>40711.364999999998</v>
      </c>
      <c r="D61" s="86"/>
      <c r="E61" s="162">
        <f t="shared" si="12"/>
        <v>1473.9950048766823</v>
      </c>
      <c r="F61" s="162">
        <f t="shared" si="14"/>
        <v>1474</v>
      </c>
      <c r="Q61" s="164">
        <f t="shared" si="13"/>
        <v>25692.864999999998</v>
      </c>
      <c r="R61" s="149">
        <v>-3.0871999988448806E-3</v>
      </c>
      <c r="AM61" s="162">
        <v>12038</v>
      </c>
      <c r="AN61" s="162">
        <v>4.8873599997023121E-2</v>
      </c>
      <c r="AS61" s="162">
        <v>3183</v>
      </c>
      <c r="AT61" s="162">
        <v>2.7676000026986003E-3</v>
      </c>
      <c r="AU61" s="162">
        <v>1</v>
      </c>
    </row>
    <row r="62" spans="1:47" s="162" customFormat="1" ht="12.95" customHeight="1">
      <c r="A62" s="27" t="s">
        <v>43</v>
      </c>
      <c r="B62" s="87" t="s">
        <v>31</v>
      </c>
      <c r="C62" s="86">
        <v>41024.387000000002</v>
      </c>
      <c r="D62" s="86"/>
      <c r="E62" s="162">
        <f t="shared" si="12"/>
        <v>1980.4680193669481</v>
      </c>
      <c r="F62" s="162">
        <f t="shared" si="14"/>
        <v>1980.5</v>
      </c>
      <c r="Q62" s="164">
        <f t="shared" si="13"/>
        <v>26005.887000000002</v>
      </c>
      <c r="R62" s="149">
        <v>-1.9765400000324007E-2</v>
      </c>
      <c r="AM62" s="162">
        <v>12080</v>
      </c>
      <c r="AN62" s="162">
        <v>4.7275999997509643E-2</v>
      </c>
      <c r="AS62" s="162">
        <v>5553</v>
      </c>
      <c r="AT62" s="162">
        <v>3.3160000020870939E-4</v>
      </c>
      <c r="AU62" s="162">
        <v>1</v>
      </c>
    </row>
    <row r="63" spans="1:47" s="162" customFormat="1" ht="12.95" customHeight="1">
      <c r="A63" s="27" t="s">
        <v>45</v>
      </c>
      <c r="B63" s="87"/>
      <c r="C63" s="86">
        <v>41057.466</v>
      </c>
      <c r="D63" s="86"/>
      <c r="E63" s="162">
        <f t="shared" si="12"/>
        <v>2033.9902026202728</v>
      </c>
      <c r="F63" s="162">
        <f t="shared" si="14"/>
        <v>2034</v>
      </c>
      <c r="Q63" s="164">
        <f t="shared" si="13"/>
        <v>26038.966</v>
      </c>
      <c r="R63" s="149">
        <v>-6.0551999995368533E-3</v>
      </c>
      <c r="AM63" s="162">
        <v>12078.5</v>
      </c>
      <c r="AN63" s="162">
        <v>3.9840199999161996E-2</v>
      </c>
      <c r="AS63" s="162">
        <v>5537</v>
      </c>
      <c r="AT63" s="162">
        <v>9.0163999993819743E-3</v>
      </c>
      <c r="AU63" s="162">
        <v>1</v>
      </c>
    </row>
    <row r="64" spans="1:47" s="162" customFormat="1" ht="12.95" customHeight="1">
      <c r="A64" s="27" t="s">
        <v>166</v>
      </c>
      <c r="B64" s="87" t="s">
        <v>35</v>
      </c>
      <c r="C64" s="86">
        <v>41059.330800000003</v>
      </c>
      <c r="D64" s="86" t="s">
        <v>155</v>
      </c>
      <c r="E64" s="162">
        <f t="shared" si="12"/>
        <v>2037.0074693856216</v>
      </c>
      <c r="F64" s="162">
        <f t="shared" si="14"/>
        <v>2037</v>
      </c>
      <c r="G64" s="162">
        <f>+C64-(C$7+F64*C$8)</f>
        <v>4.6164000013959594E-3</v>
      </c>
      <c r="J64" s="162">
        <f>G64</f>
        <v>4.6164000013959594E-3</v>
      </c>
      <c r="P64" s="162">
        <f>+D$11+D$12*F64+D$13*F64^2</f>
        <v>1.561642007342651E-3</v>
      </c>
      <c r="Q64" s="164">
        <f t="shared" si="13"/>
        <v>26040.830800000003</v>
      </c>
      <c r="S64" s="162">
        <f>+(P64-G64)^2</f>
        <v>9.3315464022325918E-6</v>
      </c>
      <c r="T64" s="162">
        <v>1</v>
      </c>
      <c r="U64" s="162">
        <f>T64*S64</f>
        <v>9.3315464022325918E-6</v>
      </c>
      <c r="V64" s="162">
        <f>+G64-P64</f>
        <v>3.0547579940533084E-3</v>
      </c>
      <c r="AM64" s="162">
        <v>9070.5</v>
      </c>
      <c r="AN64" s="162">
        <v>3.3782600003178231E-2</v>
      </c>
      <c r="AS64" s="162">
        <v>-4595</v>
      </c>
      <c r="AT64" s="162">
        <v>2.0265999999537598E-2</v>
      </c>
      <c r="AU64" s="162">
        <v>1</v>
      </c>
    </row>
    <row r="65" spans="1:47" s="162" customFormat="1" ht="12.95" customHeight="1">
      <c r="A65" s="27" t="s">
        <v>45</v>
      </c>
      <c r="B65" s="87"/>
      <c r="C65" s="86">
        <v>41062.415000000001</v>
      </c>
      <c r="D65" s="86"/>
      <c r="E65" s="162">
        <f t="shared" si="12"/>
        <v>2041.9977386679391</v>
      </c>
      <c r="F65" s="162">
        <f t="shared" si="14"/>
        <v>2042</v>
      </c>
      <c r="Q65" s="164">
        <f t="shared" si="13"/>
        <v>26043.915000000001</v>
      </c>
      <c r="R65" s="149">
        <v>-1.3975999972899444E-3</v>
      </c>
    </row>
    <row r="66" spans="1:47" s="162" customFormat="1" ht="12.95" customHeight="1">
      <c r="A66" s="27" t="s">
        <v>45</v>
      </c>
      <c r="B66" s="87"/>
      <c r="C66" s="86">
        <v>41062.425000000003</v>
      </c>
      <c r="D66" s="86"/>
      <c r="E66" s="162">
        <f t="shared" si="12"/>
        <v>2042.0139187771515</v>
      </c>
      <c r="F66" s="162">
        <f t="shared" si="14"/>
        <v>2042</v>
      </c>
      <c r="Q66" s="164">
        <f t="shared" si="13"/>
        <v>26043.925000000003</v>
      </c>
      <c r="R66" s="149">
        <v>8.6024000047473237E-3</v>
      </c>
    </row>
    <row r="67" spans="1:47" s="162" customFormat="1" ht="12.95" customHeight="1">
      <c r="A67" s="27" t="s">
        <v>45</v>
      </c>
      <c r="B67" s="87"/>
      <c r="C67" s="86">
        <v>41070.455999999998</v>
      </c>
      <c r="D67" s="86"/>
      <c r="E67" s="162">
        <f t="shared" si="12"/>
        <v>2055.0081644831048</v>
      </c>
      <c r="F67" s="162">
        <f t="shared" si="14"/>
        <v>2055</v>
      </c>
      <c r="Q67" s="164">
        <f t="shared" si="13"/>
        <v>26051.955999999998</v>
      </c>
      <c r="R67" s="149">
        <v>5.0459999984013848E-3</v>
      </c>
    </row>
    <row r="68" spans="1:47" s="162" customFormat="1" ht="12.95" customHeight="1">
      <c r="A68" s="27" t="s">
        <v>47</v>
      </c>
      <c r="B68" s="87" t="s">
        <v>31</v>
      </c>
      <c r="C68" s="86">
        <v>41363.341999999997</v>
      </c>
      <c r="D68" s="86"/>
      <c r="E68" s="162">
        <f t="shared" si="12"/>
        <v>2528.9009110695852</v>
      </c>
      <c r="F68" s="162">
        <f t="shared" si="14"/>
        <v>2529</v>
      </c>
      <c r="Q68" s="164">
        <f t="shared" si="13"/>
        <v>26344.841999999997</v>
      </c>
      <c r="R68" s="149">
        <v>-6.1241200004587881E-2</v>
      </c>
      <c r="AM68" s="162">
        <v>11510.5</v>
      </c>
      <c r="AN68" s="162">
        <v>3.2350600005884189E-2</v>
      </c>
      <c r="AS68" s="162">
        <v>1413</v>
      </c>
      <c r="AT68" s="162">
        <v>-8.7640000128885731E-4</v>
      </c>
      <c r="AU68" s="162">
        <v>1</v>
      </c>
    </row>
    <row r="69" spans="1:47" s="162" customFormat="1" ht="12.95" customHeight="1">
      <c r="A69" s="27" t="s">
        <v>48</v>
      </c>
      <c r="B69" s="87" t="s">
        <v>31</v>
      </c>
      <c r="C69" s="86">
        <v>41762.341</v>
      </c>
      <c r="D69" s="86"/>
      <c r="E69" s="162">
        <f t="shared" si="12"/>
        <v>3174.485650508348</v>
      </c>
      <c r="F69" s="162">
        <f t="shared" si="14"/>
        <v>3174.5</v>
      </c>
      <c r="Q69" s="164">
        <f t="shared" si="13"/>
        <v>26743.841</v>
      </c>
      <c r="R69" s="149">
        <v>-8.8686000017332844E-3</v>
      </c>
      <c r="AM69" s="162">
        <v>12038</v>
      </c>
      <c r="AN69" s="162">
        <v>4.8473599999852013E-2</v>
      </c>
      <c r="AS69" s="162">
        <v>2037</v>
      </c>
      <c r="AT69" s="162">
        <v>4.6164000013959594E-3</v>
      </c>
      <c r="AU69" s="162">
        <v>1</v>
      </c>
    </row>
    <row r="70" spans="1:47" s="162" customFormat="1" ht="12.95" customHeight="1">
      <c r="A70" s="27" t="s">
        <v>48</v>
      </c>
      <c r="B70" s="87"/>
      <c r="C70" s="86">
        <v>41766.351999999999</v>
      </c>
      <c r="D70" s="86"/>
      <c r="E70" s="162">
        <f t="shared" si="12"/>
        <v>3180.9754923121818</v>
      </c>
      <c r="F70" s="162">
        <f t="shared" si="14"/>
        <v>3181</v>
      </c>
      <c r="Q70" s="164">
        <f t="shared" si="13"/>
        <v>26747.851999999999</v>
      </c>
      <c r="R70" s="149">
        <v>-1.5146800004004035E-2</v>
      </c>
    </row>
    <row r="71" spans="1:47" s="162" customFormat="1" ht="12.95" customHeight="1">
      <c r="A71" s="27" t="s">
        <v>166</v>
      </c>
      <c r="B71" s="87" t="s">
        <v>35</v>
      </c>
      <c r="C71" s="86">
        <v>41767.606</v>
      </c>
      <c r="D71" s="86" t="s">
        <v>211</v>
      </c>
      <c r="E71" s="162">
        <f t="shared" si="12"/>
        <v>3183.0044780070252</v>
      </c>
      <c r="F71" s="162">
        <f t="shared" si="14"/>
        <v>3183</v>
      </c>
      <c r="G71" s="162">
        <f>+C71-(C$7+F71*C$8)</f>
        <v>2.7676000026986003E-3</v>
      </c>
      <c r="J71" s="162">
        <f>G71</f>
        <v>2.7676000026986003E-3</v>
      </c>
      <c r="P71" s="162">
        <f>+D$11+D$12*F71+D$13*F71^2</f>
        <v>3.7590353924733559E-3</v>
      </c>
      <c r="Q71" s="164">
        <f t="shared" si="13"/>
        <v>26749.106</v>
      </c>
      <c r="S71" s="162">
        <f>+(P71-G71)^2</f>
        <v>9.8294413209782145E-7</v>
      </c>
      <c r="T71" s="162">
        <v>1</v>
      </c>
      <c r="U71" s="162">
        <f>T71*S71</f>
        <v>9.8294413209782145E-7</v>
      </c>
      <c r="V71" s="162">
        <f>+G71-P71</f>
        <v>-9.9143538977475559E-4</v>
      </c>
    </row>
    <row r="72" spans="1:47" s="162" customFormat="1" ht="12.95" customHeight="1">
      <c r="A72" s="27" t="s">
        <v>50</v>
      </c>
      <c r="B72" s="87" t="s">
        <v>31</v>
      </c>
      <c r="C72" s="86">
        <v>41830.381000000001</v>
      </c>
      <c r="D72" s="86"/>
      <c r="E72" s="162">
        <f t="shared" si="12"/>
        <v>3284.575113568189</v>
      </c>
      <c r="F72" s="162">
        <f t="shared" si="14"/>
        <v>3284.5</v>
      </c>
      <c r="Q72" s="164">
        <f t="shared" si="13"/>
        <v>26811.881000000001</v>
      </c>
      <c r="R72" s="149">
        <v>4.6423400002822746E-2</v>
      </c>
      <c r="AM72" s="162">
        <v>17324</v>
      </c>
      <c r="AN72" s="162">
        <v>9.8532800002431031E-2</v>
      </c>
      <c r="AS72" s="162">
        <v>9638.5</v>
      </c>
      <c r="AT72" s="162">
        <v>1.5772200000355951E-2</v>
      </c>
      <c r="AU72" s="162">
        <v>1</v>
      </c>
    </row>
    <row r="73" spans="1:47" s="162" customFormat="1" ht="12.95" customHeight="1">
      <c r="A73" s="27" t="s">
        <v>51</v>
      </c>
      <c r="B73" s="87"/>
      <c r="C73" s="86">
        <v>42100.425999999999</v>
      </c>
      <c r="D73" s="86"/>
      <c r="E73" s="162">
        <f t="shared" si="12"/>
        <v>3721.5108727097863</v>
      </c>
      <c r="F73" s="162">
        <f t="shared" si="14"/>
        <v>3721.5</v>
      </c>
      <c r="Q73" s="164">
        <f t="shared" si="13"/>
        <v>27081.925999999999</v>
      </c>
      <c r="R73" s="149">
        <v>6.7197999960626476E-3</v>
      </c>
      <c r="AM73" s="162">
        <v>17327.5</v>
      </c>
      <c r="AN73" s="162">
        <v>9.6382999996421859E-2</v>
      </c>
      <c r="AS73" s="162">
        <v>9658</v>
      </c>
      <c r="AT73" s="162">
        <v>2.9637599996931385E-2</v>
      </c>
      <c r="AU73" s="162">
        <v>1</v>
      </c>
    </row>
    <row r="74" spans="1:47" s="162" customFormat="1" ht="12.95" customHeight="1">
      <c r="A74" s="27" t="s">
        <v>51</v>
      </c>
      <c r="B74" s="87" t="s">
        <v>31</v>
      </c>
      <c r="C74" s="86">
        <v>42122.345000000001</v>
      </c>
      <c r="D74" s="86"/>
      <c r="E74" s="162">
        <f t="shared" si="12"/>
        <v>3756.9760540855773</v>
      </c>
      <c r="F74" s="162">
        <f t="shared" si="14"/>
        <v>3757</v>
      </c>
      <c r="Q74" s="164">
        <f t="shared" si="13"/>
        <v>27103.845000000001</v>
      </c>
      <c r="R74" s="149">
        <v>-1.4799600001424551E-2</v>
      </c>
      <c r="AE74" s="162">
        <v>11</v>
      </c>
      <c r="AG74" s="162" t="s">
        <v>40</v>
      </c>
      <c r="AI74" s="162" t="s">
        <v>36</v>
      </c>
      <c r="AM74" s="162">
        <v>17327.5</v>
      </c>
      <c r="AN74" s="162">
        <v>9.7383000000263564E-2</v>
      </c>
      <c r="AS74" s="162">
        <v>9666</v>
      </c>
      <c r="AT74" s="162">
        <v>2.9295200001797639E-2</v>
      </c>
      <c r="AU74" s="162">
        <v>1</v>
      </c>
    </row>
    <row r="75" spans="1:47" s="162" customFormat="1" ht="12.95" customHeight="1">
      <c r="A75" s="27" t="s">
        <v>51</v>
      </c>
      <c r="B75" s="87"/>
      <c r="C75" s="86">
        <v>42131.347999999998</v>
      </c>
      <c r="D75" s="86"/>
      <c r="E75" s="162">
        <f t="shared" si="12"/>
        <v>3771.5430064066736</v>
      </c>
      <c r="F75" s="162">
        <f t="shared" si="14"/>
        <v>3771.5</v>
      </c>
      <c r="Q75" s="164">
        <f t="shared" si="13"/>
        <v>27112.847999999998</v>
      </c>
      <c r="R75" s="149">
        <v>2.6579799996397924E-2</v>
      </c>
      <c r="AM75" s="162">
        <v>17329</v>
      </c>
      <c r="AN75" s="162">
        <v>9.9418799996783491E-2</v>
      </c>
      <c r="AS75" s="162">
        <v>10227.5</v>
      </c>
      <c r="AT75" s="162">
        <v>3.2263000000966713E-2</v>
      </c>
      <c r="AU75" s="162">
        <v>1</v>
      </c>
    </row>
    <row r="76" spans="1:47" s="162" customFormat="1" ht="12.95" customHeight="1">
      <c r="A76" s="27" t="s">
        <v>52</v>
      </c>
      <c r="B76" s="87"/>
      <c r="C76" s="86">
        <v>42139.353000000003</v>
      </c>
      <c r="D76" s="86"/>
      <c r="E76" s="162">
        <f t="shared" si="12"/>
        <v>3784.4951838286979</v>
      </c>
      <c r="F76" s="162">
        <f t="shared" si="14"/>
        <v>3784.5</v>
      </c>
      <c r="Q76" s="164">
        <f t="shared" si="13"/>
        <v>27120.853000000003</v>
      </c>
      <c r="R76" s="149">
        <v>-2.9765999934170395E-3</v>
      </c>
      <c r="AE76" s="162">
        <v>7</v>
      </c>
      <c r="AG76" s="162" t="s">
        <v>40</v>
      </c>
      <c r="AI76" s="162" t="s">
        <v>36</v>
      </c>
      <c r="AM76" s="162">
        <v>17329</v>
      </c>
      <c r="AN76" s="162">
        <v>0.1019187999991118</v>
      </c>
      <c r="AS76" s="162">
        <v>11510.5</v>
      </c>
      <c r="AT76" s="162">
        <v>3.2350600005884189E-2</v>
      </c>
      <c r="AU76" s="162">
        <v>1</v>
      </c>
    </row>
    <row r="77" spans="1:47" s="162" customFormat="1" ht="12.95" customHeight="1">
      <c r="A77" s="27" t="s">
        <v>52</v>
      </c>
      <c r="B77" s="87"/>
      <c r="C77" s="86">
        <v>42139.375999999997</v>
      </c>
      <c r="D77" s="86"/>
      <c r="E77" s="162">
        <f t="shared" si="12"/>
        <v>3784.5323980798694</v>
      </c>
      <c r="F77" s="162">
        <f t="shared" si="14"/>
        <v>3784.5</v>
      </c>
      <c r="Q77" s="164">
        <f t="shared" si="13"/>
        <v>27120.875999999997</v>
      </c>
      <c r="R77" s="149">
        <v>2.0023400000354741E-2</v>
      </c>
      <c r="AE77" s="162">
        <v>5</v>
      </c>
      <c r="AG77" s="162" t="s">
        <v>42</v>
      </c>
      <c r="AI77" s="162" t="s">
        <v>36</v>
      </c>
      <c r="AM77" s="162">
        <v>17332</v>
      </c>
      <c r="AN77" s="162">
        <v>9.6390399994561449E-2</v>
      </c>
      <c r="AS77" s="162">
        <v>12038</v>
      </c>
      <c r="AT77" s="162">
        <v>4.8473599999852013E-2</v>
      </c>
      <c r="AU77" s="162">
        <v>1</v>
      </c>
    </row>
    <row r="78" spans="1:47" s="162" customFormat="1" ht="12.95" customHeight="1">
      <c r="A78" s="27" t="s">
        <v>52</v>
      </c>
      <c r="B78" s="87" t="s">
        <v>31</v>
      </c>
      <c r="C78" s="86">
        <v>42146.46</v>
      </c>
      <c r="D78" s="86"/>
      <c r="E78" s="162">
        <f t="shared" si="12"/>
        <v>3795.9943874437167</v>
      </c>
      <c r="F78" s="162">
        <f t="shared" si="14"/>
        <v>3796</v>
      </c>
      <c r="Q78" s="164">
        <f t="shared" si="13"/>
        <v>27127.96</v>
      </c>
      <c r="R78" s="149">
        <v>-3.4688000014284626E-3</v>
      </c>
      <c r="AE78" s="162">
        <v>9</v>
      </c>
      <c r="AG78" s="162" t="s">
        <v>40</v>
      </c>
      <c r="AI78" s="162" t="s">
        <v>36</v>
      </c>
      <c r="AM78" s="162">
        <v>17332</v>
      </c>
      <c r="AN78" s="162">
        <v>9.7190399996179622E-2</v>
      </c>
      <c r="AS78" s="162">
        <v>12038</v>
      </c>
      <c r="AT78" s="162">
        <v>4.8873599997023121E-2</v>
      </c>
      <c r="AU78" s="162">
        <v>1</v>
      </c>
    </row>
    <row r="79" spans="1:47" s="162" customFormat="1" ht="12.95" customHeight="1">
      <c r="A79" s="27" t="s">
        <v>52</v>
      </c>
      <c r="B79" s="87" t="s">
        <v>31</v>
      </c>
      <c r="C79" s="86">
        <v>42148.353000000003</v>
      </c>
      <c r="D79" s="86"/>
      <c r="E79" s="162">
        <f t="shared" si="12"/>
        <v>3799.0572821170367</v>
      </c>
      <c r="F79" s="162">
        <f t="shared" si="14"/>
        <v>3799</v>
      </c>
      <c r="Q79" s="164">
        <f t="shared" si="13"/>
        <v>27129.853000000003</v>
      </c>
      <c r="R79" s="149">
        <v>3.5402800000156276E-2</v>
      </c>
      <c r="AE79" s="162">
        <v>11</v>
      </c>
      <c r="AG79" s="162" t="s">
        <v>44</v>
      </c>
      <c r="AI79" s="162" t="s">
        <v>36</v>
      </c>
      <c r="AM79" s="162">
        <v>17379</v>
      </c>
      <c r="AN79" s="162">
        <v>0.10077879999880679</v>
      </c>
      <c r="AS79" s="162">
        <v>12078.5</v>
      </c>
      <c r="AT79" s="162">
        <v>3.9840199999161996E-2</v>
      </c>
      <c r="AU79" s="162">
        <v>1</v>
      </c>
    </row>
    <row r="80" spans="1:47" s="162" customFormat="1" ht="12.95" customHeight="1">
      <c r="A80" s="27" t="s">
        <v>52</v>
      </c>
      <c r="B80" s="87"/>
      <c r="C80" s="86">
        <v>42177.4</v>
      </c>
      <c r="D80" s="86"/>
      <c r="E80" s="162">
        <f t="shared" si="12"/>
        <v>3846.0556453371869</v>
      </c>
      <c r="F80" s="162">
        <f t="shared" si="14"/>
        <v>3846</v>
      </c>
      <c r="Q80" s="164">
        <f t="shared" si="13"/>
        <v>27158.9</v>
      </c>
      <c r="R80" s="149">
        <v>3.4391200002573896E-2</v>
      </c>
      <c r="AM80" s="162">
        <v>17881</v>
      </c>
      <c r="AN80" s="162">
        <v>0.105693199999223</v>
      </c>
      <c r="AS80" s="162">
        <v>12080</v>
      </c>
      <c r="AT80" s="162">
        <v>4.7275999997509643E-2</v>
      </c>
      <c r="AU80" s="162">
        <v>1</v>
      </c>
    </row>
    <row r="81" spans="1:47" s="162" customFormat="1" ht="12.95" customHeight="1">
      <c r="A81" s="27" t="s">
        <v>53</v>
      </c>
      <c r="B81" s="87"/>
      <c r="C81" s="86">
        <v>42445.534</v>
      </c>
      <c r="D81" s="86"/>
      <c r="E81" s="162">
        <f t="shared" si="12"/>
        <v>4279.8993856088928</v>
      </c>
      <c r="F81" s="162">
        <f t="shared" si="14"/>
        <v>4280</v>
      </c>
      <c r="Q81" s="164">
        <f t="shared" si="13"/>
        <v>27427.034</v>
      </c>
      <c r="R81" s="149">
        <v>-6.2184000002162065E-2</v>
      </c>
      <c r="AE81" s="162">
        <v>10</v>
      </c>
      <c r="AG81" s="162" t="s">
        <v>44</v>
      </c>
      <c r="AI81" s="162" t="s">
        <v>36</v>
      </c>
      <c r="AM81" s="162">
        <v>18545.5</v>
      </c>
      <c r="AN81" s="162">
        <v>0.11255260000325507</v>
      </c>
      <c r="AS81" s="162">
        <v>12080</v>
      </c>
      <c r="AT81" s="162">
        <v>4.9275999997917097E-2</v>
      </c>
      <c r="AU81" s="162">
        <v>1</v>
      </c>
    </row>
    <row r="82" spans="1:47" s="162" customFormat="1" ht="12.95" customHeight="1">
      <c r="A82" s="27" t="s">
        <v>53</v>
      </c>
      <c r="B82" s="87" t="s">
        <v>31</v>
      </c>
      <c r="C82" s="86">
        <v>42448.358999999997</v>
      </c>
      <c r="D82" s="86"/>
      <c r="E82" s="162">
        <f t="shared" si="12"/>
        <v>4284.4702664605056</v>
      </c>
      <c r="F82" s="162">
        <f t="shared" si="14"/>
        <v>4284.5</v>
      </c>
      <c r="Q82" s="164">
        <f t="shared" si="13"/>
        <v>27429.858999999997</v>
      </c>
      <c r="R82" s="149">
        <v>-1.8376600004557986E-2</v>
      </c>
      <c r="AE82" s="162">
        <v>9</v>
      </c>
      <c r="AG82" s="162" t="s">
        <v>46</v>
      </c>
      <c r="AI82" s="162" t="s">
        <v>36</v>
      </c>
      <c r="AM82" s="162">
        <v>20980.5</v>
      </c>
      <c r="AN82" s="162">
        <v>0.14663460000156192</v>
      </c>
      <c r="AS82" s="162">
        <v>12086.5</v>
      </c>
      <c r="AT82" s="162">
        <v>4.459780000615865E-2</v>
      </c>
      <c r="AU82" s="162">
        <v>0.1</v>
      </c>
    </row>
    <row r="83" spans="1:47" s="162" customFormat="1" ht="12.95" customHeight="1">
      <c r="A83" s="27" t="s">
        <v>53</v>
      </c>
      <c r="B83" s="87" t="s">
        <v>31</v>
      </c>
      <c r="C83" s="86">
        <v>42464.428999999996</v>
      </c>
      <c r="D83" s="86"/>
      <c r="E83" s="162">
        <f t="shared" si="12"/>
        <v>4310.4717019597947</v>
      </c>
      <c r="F83" s="162">
        <f t="shared" si="14"/>
        <v>4310.5</v>
      </c>
      <c r="Q83" s="164">
        <f t="shared" si="13"/>
        <v>27445.928999999996</v>
      </c>
      <c r="R83" s="149">
        <v>-1.7489400001068134E-2</v>
      </c>
      <c r="AE83" s="162">
        <v>10</v>
      </c>
      <c r="AG83" s="162" t="s">
        <v>46</v>
      </c>
      <c r="AI83" s="162" t="s">
        <v>36</v>
      </c>
      <c r="AM83" s="162">
        <v>21010</v>
      </c>
      <c r="AN83" s="162">
        <v>0.14587200000096345</v>
      </c>
      <c r="AS83" s="162">
        <v>13174.5</v>
      </c>
      <c r="AT83" s="162">
        <v>5.9131399997568224E-2</v>
      </c>
      <c r="AU83" s="162">
        <v>1</v>
      </c>
    </row>
    <row r="84" spans="1:47" s="162" customFormat="1" ht="12.95" customHeight="1">
      <c r="A84" s="27" t="s">
        <v>54</v>
      </c>
      <c r="B84" s="87" t="s">
        <v>31</v>
      </c>
      <c r="C84" s="86">
        <v>42524.419000000002</v>
      </c>
      <c r="D84" s="86"/>
      <c r="E84" s="162">
        <f t="shared" si="12"/>
        <v>4407.5361771061844</v>
      </c>
      <c r="F84" s="162">
        <f t="shared" si="14"/>
        <v>4407.5</v>
      </c>
      <c r="Q84" s="164">
        <f t="shared" si="13"/>
        <v>27505.919000000002</v>
      </c>
      <c r="R84" s="149">
        <v>2.2359000002325047E-2</v>
      </c>
      <c r="AE84" s="162">
        <v>5</v>
      </c>
      <c r="AG84" s="162" t="s">
        <v>40</v>
      </c>
      <c r="AI84" s="162" t="s">
        <v>36</v>
      </c>
      <c r="AM84" s="162">
        <v>21480.5</v>
      </c>
      <c r="AN84" s="162">
        <v>0.15183460000116611</v>
      </c>
      <c r="AS84" s="162">
        <v>13174.5</v>
      </c>
      <c r="AT84" s="162">
        <v>6.3831399995251559E-2</v>
      </c>
      <c r="AU84" s="162">
        <v>1</v>
      </c>
    </row>
    <row r="85" spans="1:47" s="162" customFormat="1" ht="12.95" customHeight="1">
      <c r="A85" s="27" t="s">
        <v>54</v>
      </c>
      <c r="B85" s="87" t="s">
        <v>31</v>
      </c>
      <c r="C85" s="86">
        <v>42529.360999999997</v>
      </c>
      <c r="D85" s="86"/>
      <c r="E85" s="162">
        <f t="shared" ref="E85:E116" si="15">+(C85-C$7)/C$8</f>
        <v>4415.5323870773955</v>
      </c>
      <c r="F85" s="162">
        <f t="shared" si="14"/>
        <v>4415.5</v>
      </c>
      <c r="Q85" s="164">
        <f t="shared" ref="Q85:Q116" si="16">+C85-15018.5</f>
        <v>27510.860999999997</v>
      </c>
      <c r="R85" s="149">
        <v>2.0016599999507889E-2</v>
      </c>
      <c r="AE85" s="162">
        <v>8</v>
      </c>
      <c r="AG85" s="162" t="s">
        <v>40</v>
      </c>
      <c r="AI85" s="162" t="s">
        <v>36</v>
      </c>
      <c r="AM85" s="162">
        <v>22014.5</v>
      </c>
      <c r="AN85" s="162">
        <v>0.15877940000063973</v>
      </c>
      <c r="AS85" s="162">
        <v>13848.5</v>
      </c>
      <c r="AT85" s="162">
        <v>6.4284200001566205E-2</v>
      </c>
      <c r="AU85" s="162">
        <v>0.5</v>
      </c>
    </row>
    <row r="86" spans="1:47" s="162" customFormat="1" ht="12.95" customHeight="1">
      <c r="A86" s="27" t="s">
        <v>54</v>
      </c>
      <c r="B86" s="87"/>
      <c r="C86" s="86">
        <v>42546.366999999998</v>
      </c>
      <c r="D86" s="86"/>
      <c r="E86" s="162">
        <f t="shared" si="15"/>
        <v>4443.0482807986737</v>
      </c>
      <c r="F86" s="162">
        <f t="shared" si="14"/>
        <v>4443</v>
      </c>
      <c r="Q86" s="164">
        <f t="shared" si="16"/>
        <v>27527.866999999998</v>
      </c>
      <c r="R86" s="149">
        <v>2.9839599999831989E-2</v>
      </c>
      <c r="AE86" s="162">
        <v>11</v>
      </c>
      <c r="AG86" s="162" t="s">
        <v>40</v>
      </c>
      <c r="AI86" s="162" t="s">
        <v>36</v>
      </c>
      <c r="AM86" s="162">
        <v>22023</v>
      </c>
      <c r="AN86" s="162">
        <v>0.15791560000070604</v>
      </c>
      <c r="AS86" s="162">
        <v>13848.5</v>
      </c>
      <c r="AT86" s="162">
        <v>5.6984200004080776E-2</v>
      </c>
      <c r="AU86" s="162">
        <v>1</v>
      </c>
    </row>
    <row r="87" spans="1:47" s="162" customFormat="1" ht="12.95" customHeight="1">
      <c r="A87" s="27" t="s">
        <v>166</v>
      </c>
      <c r="B87" s="87" t="s">
        <v>35</v>
      </c>
      <c r="C87" s="86">
        <v>43222.485000000001</v>
      </c>
      <c r="D87" s="86" t="s">
        <v>164</v>
      </c>
      <c r="E87" s="162">
        <f t="shared" si="15"/>
        <v>5537.0145886336686</v>
      </c>
      <c r="F87" s="162">
        <f t="shared" ref="F87:F118" si="17">ROUND(2*E87,0)/2</f>
        <v>5537</v>
      </c>
      <c r="G87" s="162">
        <f t="shared" ref="G87:G118" si="18">+C87-(C$7+F87*C$8)</f>
        <v>9.0163999993819743E-3</v>
      </c>
      <c r="I87" s="162">
        <f>G87</f>
        <v>9.0163999993819743E-3</v>
      </c>
      <c r="P87" s="162">
        <f t="shared" ref="P87:P118" si="19">+D$11+D$12*F87+D$13*F87^2</f>
        <v>1.0923247662074529E-2</v>
      </c>
      <c r="Q87" s="164">
        <f t="shared" si="16"/>
        <v>28203.985000000001</v>
      </c>
      <c r="S87" s="162">
        <f t="shared" ref="S87:S118" si="20">+(P87-G87)^2</f>
        <v>3.6360680087160603E-6</v>
      </c>
      <c r="T87" s="162">
        <v>0.1</v>
      </c>
      <c r="U87" s="162">
        <f t="shared" ref="U87:U118" si="21">T87*S87</f>
        <v>3.6360680087160606E-7</v>
      </c>
      <c r="V87" s="162">
        <f t="shared" ref="V87:V118" si="22">+G87-P87</f>
        <v>-1.9068476626925551E-3</v>
      </c>
      <c r="AM87" s="162">
        <v>22029.5</v>
      </c>
      <c r="AN87" s="162">
        <v>0.15293740000197431</v>
      </c>
      <c r="AS87" s="162">
        <v>13848.5</v>
      </c>
      <c r="AT87" s="162">
        <v>6.2584200000856072E-2</v>
      </c>
      <c r="AU87" s="162">
        <v>1</v>
      </c>
    </row>
    <row r="88" spans="1:47" s="162" customFormat="1" ht="12.95" customHeight="1">
      <c r="A88" s="27" t="s">
        <v>166</v>
      </c>
      <c r="B88" s="87" t="s">
        <v>35</v>
      </c>
      <c r="C88" s="86">
        <v>43232.364999999998</v>
      </c>
      <c r="D88" s="86" t="s">
        <v>164</v>
      </c>
      <c r="E88" s="162">
        <f t="shared" si="15"/>
        <v>5553.0005365324187</v>
      </c>
      <c r="F88" s="162">
        <f t="shared" si="17"/>
        <v>5553</v>
      </c>
      <c r="G88" s="162">
        <f t="shared" si="18"/>
        <v>3.3160000020870939E-4</v>
      </c>
      <c r="I88" s="162">
        <f>G88</f>
        <v>3.3160000020870939E-4</v>
      </c>
      <c r="P88" s="162">
        <f t="shared" si="19"/>
        <v>1.0984141521673591E-2</v>
      </c>
      <c r="Q88" s="164">
        <f t="shared" si="16"/>
        <v>28213.864999999998</v>
      </c>
      <c r="S88" s="162">
        <f t="shared" si="20"/>
        <v>1.1347664086653333E-4</v>
      </c>
      <c r="T88" s="162">
        <v>0.1</v>
      </c>
      <c r="U88" s="162">
        <f t="shared" si="21"/>
        <v>1.1347664086653334E-5</v>
      </c>
      <c r="V88" s="162">
        <f t="shared" si="22"/>
        <v>-1.0652541521464881E-2</v>
      </c>
      <c r="AE88" s="162">
        <v>6</v>
      </c>
      <c r="AG88" s="162" t="s">
        <v>49</v>
      </c>
      <c r="AI88" s="162" t="s">
        <v>36</v>
      </c>
      <c r="AM88" s="162">
        <v>22033</v>
      </c>
      <c r="AN88" s="162">
        <v>0.16268760000093607</v>
      </c>
      <c r="AS88" s="162">
        <v>16073.5</v>
      </c>
      <c r="AT88" s="162">
        <v>8.4654199999931734E-2</v>
      </c>
      <c r="AU88" s="162">
        <v>1</v>
      </c>
    </row>
    <row r="89" spans="1:47" s="162" customFormat="1" ht="12.95" customHeight="1">
      <c r="A89" s="27" t="s">
        <v>166</v>
      </c>
      <c r="B89" s="87" t="s">
        <v>35</v>
      </c>
      <c r="C89" s="86">
        <v>43931.387300000002</v>
      </c>
      <c r="D89" s="86" t="s">
        <v>155</v>
      </c>
      <c r="E89" s="162">
        <f t="shared" si="15"/>
        <v>6684.0262519035941</v>
      </c>
      <c r="F89" s="162">
        <f t="shared" si="17"/>
        <v>6684</v>
      </c>
      <c r="G89" s="162">
        <f t="shared" si="18"/>
        <v>1.6224800005147699E-2</v>
      </c>
      <c r="J89" s="162">
        <f>G89</f>
        <v>1.6224800005147699E-2</v>
      </c>
      <c r="P89" s="162">
        <f t="shared" si="19"/>
        <v>1.5705912857703036E-2</v>
      </c>
      <c r="Q89" s="164">
        <f t="shared" si="16"/>
        <v>28912.887300000002</v>
      </c>
      <c r="S89" s="162">
        <f t="shared" si="20"/>
        <v>2.6924387178325969E-7</v>
      </c>
      <c r="T89" s="162">
        <v>1</v>
      </c>
      <c r="U89" s="162">
        <f t="shared" si="21"/>
        <v>2.6924387178325969E-7</v>
      </c>
      <c r="V89" s="162">
        <f t="shared" si="22"/>
        <v>5.1888714744466324E-4</v>
      </c>
      <c r="AE89" s="162">
        <v>10</v>
      </c>
      <c r="AG89" s="162" t="s">
        <v>44</v>
      </c>
      <c r="AI89" s="162" t="s">
        <v>36</v>
      </c>
      <c r="AM89" s="162">
        <v>22036</v>
      </c>
      <c r="AN89" s="162">
        <v>0.1619591999988188</v>
      </c>
      <c r="AS89" s="162">
        <v>16144.5</v>
      </c>
      <c r="AT89" s="162">
        <v>8.5015399999974761E-2</v>
      </c>
      <c r="AU89" s="162">
        <v>1</v>
      </c>
    </row>
    <row r="90" spans="1:47" s="162" customFormat="1" ht="12.95" customHeight="1">
      <c r="A90" s="27" t="s">
        <v>55</v>
      </c>
      <c r="B90" s="87" t="s">
        <v>31</v>
      </c>
      <c r="C90" s="86">
        <v>44304.387000000002</v>
      </c>
      <c r="D90" s="86" t="s">
        <v>211</v>
      </c>
      <c r="E90" s="162">
        <f t="shared" si="15"/>
        <v>7287.5438400059074</v>
      </c>
      <c r="F90" s="162">
        <f t="shared" si="17"/>
        <v>7287.5</v>
      </c>
      <c r="G90" s="162">
        <f t="shared" si="18"/>
        <v>2.7095000004919712E-2</v>
      </c>
      <c r="I90" s="162">
        <f>G90</f>
        <v>2.7095000004919712E-2</v>
      </c>
      <c r="P90" s="162">
        <f t="shared" si="19"/>
        <v>1.8562196822680864E-2</v>
      </c>
      <c r="Q90" s="164">
        <f t="shared" si="16"/>
        <v>29285.887000000002</v>
      </c>
      <c r="S90" s="162">
        <f t="shared" si="20"/>
        <v>7.2808730146825404E-5</v>
      </c>
      <c r="T90" s="162">
        <v>0.1</v>
      </c>
      <c r="U90" s="162">
        <f t="shared" si="21"/>
        <v>7.2808730146825406E-6</v>
      </c>
      <c r="V90" s="162">
        <f t="shared" si="22"/>
        <v>8.5328031822388475E-3</v>
      </c>
      <c r="W90" s="162" t="s">
        <v>163</v>
      </c>
      <c r="AE90" s="162">
        <v>7</v>
      </c>
      <c r="AG90" s="162" t="s">
        <v>49</v>
      </c>
      <c r="AI90" s="162" t="s">
        <v>36</v>
      </c>
      <c r="AM90" s="162">
        <v>22057</v>
      </c>
      <c r="AN90" s="162">
        <v>0.1602603999999701</v>
      </c>
      <c r="AS90" s="162">
        <v>17324</v>
      </c>
      <c r="AT90" s="162">
        <v>9.8532800002431031E-2</v>
      </c>
      <c r="AU90" s="162">
        <v>1</v>
      </c>
    </row>
    <row r="91" spans="1:47" s="162" customFormat="1" ht="12.95" customHeight="1">
      <c r="A91" s="27" t="s">
        <v>166</v>
      </c>
      <c r="B91" s="87" t="s">
        <v>35</v>
      </c>
      <c r="C91" s="86">
        <v>44638.432099999998</v>
      </c>
      <c r="D91" s="86" t="s">
        <v>211</v>
      </c>
      <c r="E91" s="162">
        <f t="shared" si="15"/>
        <v>7828.0324598878888</v>
      </c>
      <c r="F91" s="162">
        <f t="shared" si="17"/>
        <v>7828</v>
      </c>
      <c r="G91" s="162">
        <f t="shared" si="18"/>
        <v>2.0061600000190083E-2</v>
      </c>
      <c r="J91" s="162">
        <f>G91</f>
        <v>2.0061600000190083E-2</v>
      </c>
      <c r="P91" s="162">
        <f t="shared" si="19"/>
        <v>2.1319232021385984E-2</v>
      </c>
      <c r="Q91" s="164">
        <f t="shared" si="16"/>
        <v>29619.932099999998</v>
      </c>
      <c r="S91" s="162">
        <f t="shared" si="20"/>
        <v>1.5816383007372865E-6</v>
      </c>
      <c r="T91" s="162">
        <v>1</v>
      </c>
      <c r="U91" s="162">
        <f t="shared" si="21"/>
        <v>1.5816383007372865E-6</v>
      </c>
      <c r="V91" s="162">
        <f t="shared" si="22"/>
        <v>-1.2576320211959008E-3</v>
      </c>
      <c r="AE91" s="162">
        <v>7</v>
      </c>
      <c r="AG91" s="162" t="s">
        <v>49</v>
      </c>
      <c r="AI91" s="162" t="s">
        <v>36</v>
      </c>
      <c r="AM91" s="162">
        <v>22079.5</v>
      </c>
      <c r="AN91" s="162">
        <v>0.16219740000087768</v>
      </c>
      <c r="AS91" s="162">
        <v>17324</v>
      </c>
      <c r="AT91" s="162">
        <v>9.8532800002431031E-2</v>
      </c>
      <c r="AU91" s="162">
        <v>1</v>
      </c>
    </row>
    <row r="92" spans="1:47" s="162" customFormat="1" ht="12.95" customHeight="1">
      <c r="A92" s="27" t="s">
        <v>166</v>
      </c>
      <c r="B92" s="87" t="s">
        <v>31</v>
      </c>
      <c r="C92" s="86">
        <v>45021.309000000001</v>
      </c>
      <c r="D92" s="86" t="s">
        <v>164</v>
      </c>
      <c r="E92" s="162">
        <f t="shared" si="15"/>
        <v>8447.5314654583817</v>
      </c>
      <c r="F92" s="162">
        <f t="shared" si="17"/>
        <v>8447.5</v>
      </c>
      <c r="G92" s="162">
        <f t="shared" si="18"/>
        <v>1.9446999998763204E-2</v>
      </c>
      <c r="I92" s="162">
        <f>G92</f>
        <v>1.9446999998763204E-2</v>
      </c>
      <c r="P92" s="162">
        <f t="shared" si="19"/>
        <v>2.4710423209310356E-2</v>
      </c>
      <c r="Q92" s="164">
        <f t="shared" si="16"/>
        <v>30002.809000000001</v>
      </c>
      <c r="S92" s="162">
        <f t="shared" si="20"/>
        <v>2.7703623893326493E-5</v>
      </c>
      <c r="T92" s="162">
        <v>0.1</v>
      </c>
      <c r="U92" s="162">
        <f t="shared" si="21"/>
        <v>2.7703623893326493E-6</v>
      </c>
      <c r="V92" s="162">
        <f t="shared" si="22"/>
        <v>-5.2634232105471523E-3</v>
      </c>
      <c r="AE92" s="162">
        <v>8</v>
      </c>
      <c r="AG92" s="162" t="s">
        <v>40</v>
      </c>
      <c r="AI92" s="162" t="s">
        <v>36</v>
      </c>
      <c r="AM92" s="162">
        <v>22105</v>
      </c>
      <c r="AN92" s="162">
        <v>0.16490600000543054</v>
      </c>
      <c r="AS92" s="162">
        <v>17327.5</v>
      </c>
      <c r="AT92" s="162">
        <v>9.6382999996421859E-2</v>
      </c>
      <c r="AU92" s="162">
        <v>1</v>
      </c>
    </row>
    <row r="93" spans="1:47" s="162" customFormat="1" ht="12.95" customHeight="1">
      <c r="A93" s="27" t="s">
        <v>166</v>
      </c>
      <c r="B93" s="87" t="s">
        <v>31</v>
      </c>
      <c r="C93" s="86">
        <v>45022.54</v>
      </c>
      <c r="D93" s="86" t="s">
        <v>164</v>
      </c>
      <c r="E93" s="162">
        <f t="shared" si="15"/>
        <v>8449.5232369020414</v>
      </c>
      <c r="F93" s="162">
        <f t="shared" si="17"/>
        <v>8449.5</v>
      </c>
      <c r="G93" s="162">
        <f t="shared" si="18"/>
        <v>1.4361400004418101E-2</v>
      </c>
      <c r="I93" s="162">
        <f>G93</f>
        <v>1.4361400004418101E-2</v>
      </c>
      <c r="P93" s="162">
        <f t="shared" si="19"/>
        <v>2.4721771246660577E-2</v>
      </c>
      <c r="Q93" s="164">
        <f t="shared" si="16"/>
        <v>30004.04</v>
      </c>
      <c r="S93" s="162">
        <f t="shared" si="20"/>
        <v>1.0733729227708491E-4</v>
      </c>
      <c r="T93" s="162">
        <v>0.1</v>
      </c>
      <c r="U93" s="162">
        <f t="shared" si="21"/>
        <v>1.0733729227708492E-5</v>
      </c>
      <c r="V93" s="162">
        <f t="shared" si="22"/>
        <v>-1.0360371242242476E-2</v>
      </c>
      <c r="AE93" s="162">
        <v>7</v>
      </c>
      <c r="AG93" s="162" t="s">
        <v>49</v>
      </c>
      <c r="AI93" s="162" t="s">
        <v>36</v>
      </c>
      <c r="AM93" s="162">
        <v>22105</v>
      </c>
      <c r="AN93" s="162">
        <v>0.16970600000058766</v>
      </c>
      <c r="AS93" s="162">
        <v>17327.5</v>
      </c>
      <c r="AT93" s="162">
        <v>9.7383000000263564E-2</v>
      </c>
      <c r="AU93" s="162">
        <v>1</v>
      </c>
    </row>
    <row r="94" spans="1:47" s="162" customFormat="1" ht="12.95" customHeight="1">
      <c r="A94" s="27" t="s">
        <v>166</v>
      </c>
      <c r="B94" s="87" t="s">
        <v>31</v>
      </c>
      <c r="C94" s="86">
        <v>45061.471400000002</v>
      </c>
      <c r="D94" s="86" t="s">
        <v>211</v>
      </c>
      <c r="E94" s="162">
        <f t="shared" si="15"/>
        <v>8512.5146672690025</v>
      </c>
      <c r="F94" s="162">
        <f t="shared" si="17"/>
        <v>8512.5</v>
      </c>
      <c r="G94" s="162">
        <f t="shared" si="18"/>
        <v>9.0650000056484714E-3</v>
      </c>
      <c r="J94" s="162">
        <f>G94</f>
        <v>9.0650000056484714E-3</v>
      </c>
      <c r="P94" s="162">
        <f t="shared" si="19"/>
        <v>2.5080551813287895E-2</v>
      </c>
      <c r="Q94" s="164">
        <f t="shared" si="16"/>
        <v>30042.971400000002</v>
      </c>
      <c r="S94" s="162">
        <f t="shared" si="20"/>
        <v>2.5649789970318241E-4</v>
      </c>
      <c r="T94" s="162">
        <v>1</v>
      </c>
      <c r="U94" s="162">
        <f t="shared" si="21"/>
        <v>2.5649789970318241E-4</v>
      </c>
      <c r="V94" s="162">
        <f t="shared" si="22"/>
        <v>-1.6015551807639423E-2</v>
      </c>
      <c r="AE94" s="162">
        <v>7</v>
      </c>
      <c r="AG94" s="162" t="s">
        <v>49</v>
      </c>
      <c r="AI94" s="162" t="s">
        <v>36</v>
      </c>
      <c r="AM94" s="162">
        <v>22137.5</v>
      </c>
      <c r="AN94" s="162">
        <v>0.16281499999604421</v>
      </c>
      <c r="AS94" s="162">
        <v>17329</v>
      </c>
      <c r="AT94" s="162">
        <v>9.9418799996783491E-2</v>
      </c>
      <c r="AU94" s="162">
        <v>1</v>
      </c>
    </row>
    <row r="95" spans="1:47" s="162" customFormat="1" ht="12.95" customHeight="1">
      <c r="A95" s="27" t="s">
        <v>56</v>
      </c>
      <c r="B95" s="87" t="s">
        <v>31</v>
      </c>
      <c r="C95" s="86">
        <v>45079.402000000002</v>
      </c>
      <c r="D95" s="86" t="s">
        <v>211</v>
      </c>
      <c r="E95" s="162">
        <f t="shared" si="15"/>
        <v>8541.5265738877661</v>
      </c>
      <c r="F95" s="162">
        <f t="shared" si="17"/>
        <v>8541.5</v>
      </c>
      <c r="G95" s="162">
        <f t="shared" si="18"/>
        <v>1.6423799999756739E-2</v>
      </c>
      <c r="I95" s="162">
        <f>G95</f>
        <v>1.6423799999756739E-2</v>
      </c>
      <c r="P95" s="162">
        <f t="shared" si="19"/>
        <v>2.5246563086759634E-2</v>
      </c>
      <c r="Q95" s="164">
        <f t="shared" si="16"/>
        <v>30060.902000000002</v>
      </c>
      <c r="S95" s="162">
        <f t="shared" si="20"/>
        <v>7.7841148489380855E-5</v>
      </c>
      <c r="T95" s="162">
        <v>0.1</v>
      </c>
      <c r="U95" s="162">
        <f t="shared" si="21"/>
        <v>7.7841148489380858E-6</v>
      </c>
      <c r="V95" s="162">
        <f t="shared" si="22"/>
        <v>-8.8227630870028953E-3</v>
      </c>
      <c r="W95" s="162" t="s">
        <v>163</v>
      </c>
      <c r="AE95" s="162">
        <v>7</v>
      </c>
      <c r="AG95" s="162" t="s">
        <v>49</v>
      </c>
      <c r="AI95" s="162" t="s">
        <v>36</v>
      </c>
      <c r="AM95" s="162">
        <v>22139</v>
      </c>
      <c r="AN95" s="162">
        <v>0.16485079999984009</v>
      </c>
      <c r="AS95" s="162">
        <v>17329</v>
      </c>
      <c r="AT95" s="162">
        <v>0.1019187999991118</v>
      </c>
      <c r="AU95" s="162">
        <v>1</v>
      </c>
    </row>
    <row r="96" spans="1:47" s="162" customFormat="1" ht="12.95" customHeight="1">
      <c r="A96" s="27" t="s">
        <v>166</v>
      </c>
      <c r="B96" s="87" t="s">
        <v>31</v>
      </c>
      <c r="C96" s="86">
        <v>45406.36</v>
      </c>
      <c r="D96" s="86" t="s">
        <v>164</v>
      </c>
      <c r="E96" s="162">
        <f t="shared" si="15"/>
        <v>9070.5481885720546</v>
      </c>
      <c r="F96" s="162">
        <f t="shared" si="17"/>
        <v>9070.5</v>
      </c>
      <c r="G96" s="162">
        <f t="shared" si="18"/>
        <v>2.9782600002363324E-2</v>
      </c>
      <c r="I96" s="162">
        <f>G96</f>
        <v>2.9782600002363324E-2</v>
      </c>
      <c r="P96" s="162">
        <f t="shared" si="19"/>
        <v>2.8369799806601273E-2</v>
      </c>
      <c r="Q96" s="164">
        <f t="shared" si="16"/>
        <v>30387.86</v>
      </c>
      <c r="S96" s="162">
        <f t="shared" si="20"/>
        <v>1.9960043931452901E-6</v>
      </c>
      <c r="T96" s="162">
        <v>0.1</v>
      </c>
      <c r="U96" s="162">
        <f t="shared" si="21"/>
        <v>1.9960043931452903E-7</v>
      </c>
      <c r="V96" s="162">
        <f t="shared" si="22"/>
        <v>1.4128001957620512E-3</v>
      </c>
      <c r="AE96" s="162">
        <v>7</v>
      </c>
      <c r="AG96" s="162" t="s">
        <v>49</v>
      </c>
      <c r="AI96" s="162" t="s">
        <v>36</v>
      </c>
      <c r="AM96" s="162">
        <v>23310.5</v>
      </c>
      <c r="AN96" s="162">
        <v>0.18071059999783756</v>
      </c>
      <c r="AS96" s="162">
        <v>17331.5</v>
      </c>
      <c r="AT96" s="162">
        <v>0.40541179999854648</v>
      </c>
      <c r="AU96" s="162">
        <v>1</v>
      </c>
    </row>
    <row r="97" spans="1:47" s="162" customFormat="1" ht="12.95" customHeight="1">
      <c r="A97" s="27" t="s">
        <v>166</v>
      </c>
      <c r="B97" s="87" t="s">
        <v>31</v>
      </c>
      <c r="C97" s="86">
        <v>45406.364000000001</v>
      </c>
      <c r="D97" s="86" t="s">
        <v>164</v>
      </c>
      <c r="E97" s="162">
        <f t="shared" si="15"/>
        <v>9070.5546606157404</v>
      </c>
      <c r="F97" s="162">
        <f t="shared" si="17"/>
        <v>9070.5</v>
      </c>
      <c r="G97" s="162">
        <f t="shared" si="18"/>
        <v>3.3782600003178231E-2</v>
      </c>
      <c r="I97" s="162">
        <f>G97</f>
        <v>3.3782600003178231E-2</v>
      </c>
      <c r="P97" s="162">
        <f t="shared" si="19"/>
        <v>2.8369799806601273E-2</v>
      </c>
      <c r="Q97" s="164">
        <f t="shared" si="16"/>
        <v>30387.864000000001</v>
      </c>
      <c r="S97" s="162">
        <f t="shared" si="20"/>
        <v>2.9298405968063562E-5</v>
      </c>
      <c r="T97" s="162">
        <v>0.1</v>
      </c>
      <c r="U97" s="162">
        <f t="shared" si="21"/>
        <v>2.9298405968063565E-6</v>
      </c>
      <c r="V97" s="162">
        <f t="shared" si="22"/>
        <v>5.4128001965769584E-3</v>
      </c>
      <c r="AE97" s="162">
        <v>7</v>
      </c>
      <c r="AG97" s="162" t="s">
        <v>44</v>
      </c>
      <c r="AI97" s="162" t="s">
        <v>36</v>
      </c>
      <c r="AM97" s="162">
        <v>23325</v>
      </c>
      <c r="AN97" s="162">
        <v>0.18218999999953667</v>
      </c>
      <c r="AS97" s="162">
        <v>17332</v>
      </c>
      <c r="AT97" s="162">
        <v>9.6390399994561449E-2</v>
      </c>
      <c r="AU97" s="162">
        <v>1</v>
      </c>
    </row>
    <row r="98" spans="1:47" s="162" customFormat="1" ht="12.95" customHeight="1">
      <c r="A98" s="27" t="s">
        <v>166</v>
      </c>
      <c r="B98" s="87" t="s">
        <v>35</v>
      </c>
      <c r="C98" s="86">
        <v>45714.476999999999</v>
      </c>
      <c r="D98" s="86" t="s">
        <v>164</v>
      </c>
      <c r="E98" s="162">
        <f t="shared" si="15"/>
        <v>9569.0848594951658</v>
      </c>
      <c r="F98" s="162">
        <f t="shared" si="17"/>
        <v>9569</v>
      </c>
      <c r="G98" s="162">
        <f t="shared" si="18"/>
        <v>5.2446800000325311E-2</v>
      </c>
      <c r="I98" s="162">
        <f>G98</f>
        <v>5.2446800000325311E-2</v>
      </c>
      <c r="P98" s="162">
        <f t="shared" si="19"/>
        <v>3.1477744463439566E-2</v>
      </c>
      <c r="Q98" s="164">
        <f t="shared" si="16"/>
        <v>30695.976999999999</v>
      </c>
      <c r="S98" s="162">
        <f t="shared" si="20"/>
        <v>4.397012901089987E-4</v>
      </c>
      <c r="T98" s="162">
        <v>0.1</v>
      </c>
      <c r="U98" s="162">
        <f t="shared" si="21"/>
        <v>4.3970129010899871E-5</v>
      </c>
      <c r="V98" s="162">
        <f t="shared" si="22"/>
        <v>2.0969055536885745E-2</v>
      </c>
      <c r="AE98" s="162">
        <v>6</v>
      </c>
      <c r="AG98" s="162" t="s">
        <v>40</v>
      </c>
      <c r="AI98" s="162" t="s">
        <v>36</v>
      </c>
      <c r="AM98" s="162">
        <v>23388</v>
      </c>
      <c r="AN98" s="162">
        <v>0.18209360000037123</v>
      </c>
      <c r="AS98" s="162">
        <v>17332</v>
      </c>
      <c r="AT98" s="162">
        <v>9.7190399996179622E-2</v>
      </c>
      <c r="AU98" s="162">
        <v>1</v>
      </c>
    </row>
    <row r="99" spans="1:47" s="162" customFormat="1" ht="12.95" customHeight="1">
      <c r="A99" s="27" t="s">
        <v>166</v>
      </c>
      <c r="B99" s="87" t="s">
        <v>31</v>
      </c>
      <c r="C99" s="86">
        <v>45757.3943</v>
      </c>
      <c r="D99" s="86" t="s">
        <v>155</v>
      </c>
      <c r="E99" s="162">
        <f t="shared" si="15"/>
        <v>9638.5255195918471</v>
      </c>
      <c r="F99" s="162">
        <f t="shared" si="17"/>
        <v>9638.5</v>
      </c>
      <c r="G99" s="162">
        <f t="shared" si="18"/>
        <v>1.5772200000355951E-2</v>
      </c>
      <c r="J99" s="162">
        <f>G99</f>
        <v>1.5772200000355951E-2</v>
      </c>
      <c r="P99" s="162">
        <f t="shared" si="19"/>
        <v>3.1923748388260127E-2</v>
      </c>
      <c r="Q99" s="164">
        <f t="shared" si="16"/>
        <v>30738.8943</v>
      </c>
      <c r="S99" s="162">
        <f t="shared" si="20"/>
        <v>2.6087251532680997E-4</v>
      </c>
      <c r="T99" s="162">
        <v>1</v>
      </c>
      <c r="U99" s="162">
        <f t="shared" si="21"/>
        <v>2.6087251532680997E-4</v>
      </c>
      <c r="V99" s="162">
        <f t="shared" si="22"/>
        <v>-1.6151548387904176E-2</v>
      </c>
      <c r="AE99" s="162">
        <v>8</v>
      </c>
      <c r="AG99" s="162" t="s">
        <v>40</v>
      </c>
      <c r="AI99" s="162" t="s">
        <v>36</v>
      </c>
      <c r="AM99" s="162">
        <v>24371</v>
      </c>
      <c r="AN99" s="162">
        <v>0.20002119999844581</v>
      </c>
      <c r="AS99" s="162">
        <v>17379</v>
      </c>
      <c r="AT99" s="162">
        <v>0.10077879999880679</v>
      </c>
      <c r="AU99" s="162">
        <v>1</v>
      </c>
    </row>
    <row r="100" spans="1:47" s="162" customFormat="1" ht="12.95" customHeight="1">
      <c r="A100" s="27" t="s">
        <v>166</v>
      </c>
      <c r="B100" s="87" t="s">
        <v>35</v>
      </c>
      <c r="C100" s="86">
        <v>45769.46</v>
      </c>
      <c r="D100" s="86" t="s">
        <v>155</v>
      </c>
      <c r="E100" s="162">
        <f t="shared" si="15"/>
        <v>9658.0479539604694</v>
      </c>
      <c r="F100" s="162">
        <f t="shared" si="17"/>
        <v>9658</v>
      </c>
      <c r="G100" s="162">
        <f t="shared" si="18"/>
        <v>2.9637599996931385E-2</v>
      </c>
      <c r="J100" s="162">
        <f>G100</f>
        <v>2.9637599996931385E-2</v>
      </c>
      <c r="P100" s="162">
        <f t="shared" si="19"/>
        <v>3.2049444502585213E-2</v>
      </c>
      <c r="Q100" s="164">
        <f t="shared" si="16"/>
        <v>30750.959999999999</v>
      </c>
      <c r="S100" s="162">
        <f t="shared" si="20"/>
        <v>5.8169939194525562E-6</v>
      </c>
      <c r="T100" s="162">
        <v>1</v>
      </c>
      <c r="U100" s="162">
        <f t="shared" si="21"/>
        <v>5.8169939194525562E-6</v>
      </c>
      <c r="V100" s="162">
        <f t="shared" si="22"/>
        <v>-2.4118445056538276E-3</v>
      </c>
      <c r="AE100" s="162">
        <v>9</v>
      </c>
      <c r="AG100" s="162" t="s">
        <v>46</v>
      </c>
      <c r="AI100" s="162" t="s">
        <v>36</v>
      </c>
      <c r="AS100" s="162">
        <v>17881</v>
      </c>
      <c r="AT100" s="162">
        <v>0.105693199999223</v>
      </c>
      <c r="AU100" s="162">
        <v>0.5</v>
      </c>
    </row>
    <row r="101" spans="1:47" s="162" customFormat="1" ht="12.95" customHeight="1">
      <c r="A101" s="27" t="s">
        <v>166</v>
      </c>
      <c r="B101" s="87" t="s">
        <v>35</v>
      </c>
      <c r="C101" s="86">
        <v>45774.404000000002</v>
      </c>
      <c r="D101" s="86" t="s">
        <v>155</v>
      </c>
      <c r="E101" s="162">
        <f t="shared" si="15"/>
        <v>9666.0473999535352</v>
      </c>
      <c r="F101" s="162">
        <f t="shared" si="17"/>
        <v>9666</v>
      </c>
      <c r="G101" s="162">
        <f t="shared" si="18"/>
        <v>2.9295200001797639E-2</v>
      </c>
      <c r="J101" s="162">
        <f>G101</f>
        <v>2.9295200001797639E-2</v>
      </c>
      <c r="P101" s="162">
        <f t="shared" si="19"/>
        <v>3.210108291476766E-2</v>
      </c>
      <c r="Q101" s="164">
        <f t="shared" si="16"/>
        <v>30755.904000000002</v>
      </c>
      <c r="S101" s="162">
        <f t="shared" si="20"/>
        <v>7.872978921297134E-6</v>
      </c>
      <c r="T101" s="162">
        <v>1</v>
      </c>
      <c r="U101" s="162">
        <f t="shared" si="21"/>
        <v>7.872978921297134E-6</v>
      </c>
      <c r="V101" s="162">
        <f t="shared" si="22"/>
        <v>-2.8058829129700216E-3</v>
      </c>
      <c r="AE101" s="162">
        <v>9</v>
      </c>
      <c r="AG101" s="162" t="s">
        <v>46</v>
      </c>
      <c r="AI101" s="162" t="s">
        <v>36</v>
      </c>
      <c r="AS101" s="162">
        <v>18545.5</v>
      </c>
      <c r="AT101" s="162">
        <v>0.11255260000325507</v>
      </c>
      <c r="AU101" s="162">
        <v>1</v>
      </c>
    </row>
    <row r="102" spans="1:47" s="162" customFormat="1" ht="12.95" customHeight="1">
      <c r="A102" s="27" t="s">
        <v>57</v>
      </c>
      <c r="B102" s="87" t="s">
        <v>31</v>
      </c>
      <c r="C102" s="86">
        <v>46121.438000000002</v>
      </c>
      <c r="D102" s="86" t="s">
        <v>211</v>
      </c>
      <c r="E102" s="162">
        <f t="shared" si="15"/>
        <v>10227.552201886345</v>
      </c>
      <c r="F102" s="162">
        <f t="shared" si="17"/>
        <v>10227.5</v>
      </c>
      <c r="G102" s="162">
        <f t="shared" si="18"/>
        <v>3.2263000000966713E-2</v>
      </c>
      <c r="I102" s="162">
        <f>G102</f>
        <v>3.2263000000966713E-2</v>
      </c>
      <c r="P102" s="162">
        <f t="shared" si="19"/>
        <v>3.5828327579025626E-2</v>
      </c>
      <c r="Q102" s="164">
        <f t="shared" si="16"/>
        <v>31102.938000000002</v>
      </c>
      <c r="S102" s="162">
        <f t="shared" si="20"/>
        <v>1.2711560738867437E-5</v>
      </c>
      <c r="T102" s="162">
        <v>0.1</v>
      </c>
      <c r="U102" s="162">
        <f t="shared" si="21"/>
        <v>1.2711560738867438E-6</v>
      </c>
      <c r="V102" s="162">
        <f t="shared" si="22"/>
        <v>-3.5653275780589133E-3</v>
      </c>
      <c r="AE102" s="162">
        <v>9</v>
      </c>
      <c r="AG102" s="162" t="s">
        <v>46</v>
      </c>
      <c r="AI102" s="162" t="s">
        <v>36</v>
      </c>
      <c r="AS102" s="162">
        <v>20980.5</v>
      </c>
      <c r="AT102" s="162">
        <v>0.14663460000156192</v>
      </c>
      <c r="AU102" s="162">
        <v>1</v>
      </c>
    </row>
    <row r="103" spans="1:47" s="162" customFormat="1" ht="12.95" customHeight="1">
      <c r="A103" s="27" t="s">
        <v>166</v>
      </c>
      <c r="B103" s="87" t="s">
        <v>31</v>
      </c>
      <c r="C103" s="86">
        <v>46914.387000000002</v>
      </c>
      <c r="D103" s="86" t="s">
        <v>164</v>
      </c>
      <c r="E103" s="162">
        <f t="shared" si="15"/>
        <v>11510.552343624104</v>
      </c>
      <c r="F103" s="162">
        <f t="shared" si="17"/>
        <v>11510.5</v>
      </c>
      <c r="G103" s="162">
        <f t="shared" si="18"/>
        <v>3.2350600005884189E-2</v>
      </c>
      <c r="I103" s="162">
        <f>G103</f>
        <v>3.2350600005884189E-2</v>
      </c>
      <c r="P103" s="162">
        <f t="shared" si="19"/>
        <v>4.5106216575608579E-2</v>
      </c>
      <c r="Q103" s="164">
        <f t="shared" si="16"/>
        <v>31895.887000000002</v>
      </c>
      <c r="S103" s="162">
        <f t="shared" si="20"/>
        <v>1.6270575407382741E-4</v>
      </c>
      <c r="T103" s="162">
        <v>0.1</v>
      </c>
      <c r="U103" s="162">
        <f t="shared" si="21"/>
        <v>1.627057540738274E-5</v>
      </c>
      <c r="V103" s="162">
        <f t="shared" si="22"/>
        <v>-1.275561656972439E-2</v>
      </c>
      <c r="AS103" s="162">
        <v>21010</v>
      </c>
      <c r="AT103" s="162">
        <v>0.14587200000096345</v>
      </c>
      <c r="AU103" s="162">
        <v>1</v>
      </c>
    </row>
    <row r="104" spans="1:47" s="162" customFormat="1" ht="12.95" customHeight="1">
      <c r="A104" s="27" t="s">
        <v>166</v>
      </c>
      <c r="B104" s="87" t="s">
        <v>35</v>
      </c>
      <c r="C104" s="86">
        <v>47240.420700000002</v>
      </c>
      <c r="D104" s="86" t="s">
        <v>211</v>
      </c>
      <c r="E104" s="162">
        <f t="shared" si="15"/>
        <v>12038.078430814181</v>
      </c>
      <c r="F104" s="162">
        <f t="shared" si="17"/>
        <v>12038</v>
      </c>
      <c r="G104" s="162">
        <f t="shared" si="18"/>
        <v>4.8473599999852013E-2</v>
      </c>
      <c r="J104" s="162">
        <f>G104</f>
        <v>4.8473599999852013E-2</v>
      </c>
      <c r="P104" s="162">
        <f t="shared" si="19"/>
        <v>4.9228023860304115E-2</v>
      </c>
      <c r="Q104" s="164">
        <f t="shared" si="16"/>
        <v>32221.920700000002</v>
      </c>
      <c r="S104" s="162">
        <f t="shared" si="20"/>
        <v>5.6915536121945348E-7</v>
      </c>
      <c r="T104" s="162">
        <v>1</v>
      </c>
      <c r="U104" s="162">
        <f t="shared" si="21"/>
        <v>5.6915536121945348E-7</v>
      </c>
      <c r="V104" s="162">
        <f t="shared" si="22"/>
        <v>-7.5442386045210252E-4</v>
      </c>
      <c r="AS104" s="162">
        <v>21480.5</v>
      </c>
      <c r="AT104" s="162">
        <v>0.15183460000116611</v>
      </c>
      <c r="AU104" s="162">
        <v>1</v>
      </c>
    </row>
    <row r="105" spans="1:47" s="162" customFormat="1" ht="12.95" customHeight="1">
      <c r="A105" s="27" t="s">
        <v>166</v>
      </c>
      <c r="B105" s="87" t="s">
        <v>35</v>
      </c>
      <c r="C105" s="86">
        <v>47240.4211</v>
      </c>
      <c r="D105" s="86" t="s">
        <v>211</v>
      </c>
      <c r="E105" s="162">
        <f t="shared" si="15"/>
        <v>12038.079078018545</v>
      </c>
      <c r="F105" s="162">
        <f t="shared" si="17"/>
        <v>12038</v>
      </c>
      <c r="G105" s="162">
        <f t="shared" si="18"/>
        <v>4.8873599997023121E-2</v>
      </c>
      <c r="J105" s="162">
        <f>G105</f>
        <v>4.8873599997023121E-2</v>
      </c>
      <c r="P105" s="162">
        <f t="shared" si="19"/>
        <v>4.9228023860304115E-2</v>
      </c>
      <c r="Q105" s="164">
        <f t="shared" si="16"/>
        <v>32221.9211</v>
      </c>
      <c r="S105" s="162">
        <f t="shared" si="20"/>
        <v>1.2561627486302532E-7</v>
      </c>
      <c r="T105" s="162">
        <v>1</v>
      </c>
      <c r="U105" s="162">
        <f t="shared" si="21"/>
        <v>1.2561627486302532E-7</v>
      </c>
      <c r="V105" s="162">
        <f t="shared" si="22"/>
        <v>-3.5442386328099484E-4</v>
      </c>
      <c r="AS105" s="162">
        <v>22014.5</v>
      </c>
      <c r="AT105" s="162">
        <v>0.15877940000063973</v>
      </c>
      <c r="AU105" s="162">
        <v>1</v>
      </c>
    </row>
    <row r="106" spans="1:47" s="162" customFormat="1" ht="12.95" customHeight="1">
      <c r="A106" s="27" t="s">
        <v>166</v>
      </c>
      <c r="B106" s="87" t="s">
        <v>31</v>
      </c>
      <c r="C106" s="86">
        <v>47265.442799999997</v>
      </c>
      <c r="D106" s="86" t="s">
        <v>211</v>
      </c>
      <c r="E106" s="162">
        <f t="shared" si="15"/>
        <v>12078.564461878688</v>
      </c>
      <c r="F106" s="162">
        <f t="shared" si="17"/>
        <v>12078.5</v>
      </c>
      <c r="G106" s="162">
        <f t="shared" si="18"/>
        <v>3.9840199999161996E-2</v>
      </c>
      <c r="J106" s="162">
        <f>G106</f>
        <v>3.9840199999161996E-2</v>
      </c>
      <c r="P106" s="162">
        <f t="shared" si="19"/>
        <v>4.9551885440973158E-2</v>
      </c>
      <c r="Q106" s="164">
        <f t="shared" si="16"/>
        <v>32246.942799999997</v>
      </c>
      <c r="S106" s="162">
        <f t="shared" si="20"/>
        <v>9.4316834120686865E-5</v>
      </c>
      <c r="T106" s="162">
        <v>1</v>
      </c>
      <c r="U106" s="162">
        <f t="shared" si="21"/>
        <v>9.4316834120686865E-5</v>
      </c>
      <c r="V106" s="162">
        <f t="shared" si="22"/>
        <v>-9.7116854418111617E-3</v>
      </c>
      <c r="AE106" s="162">
        <v>8</v>
      </c>
      <c r="AG106" s="162" t="s">
        <v>40</v>
      </c>
      <c r="AI106" s="162" t="s">
        <v>36</v>
      </c>
      <c r="AS106" s="162">
        <v>22023</v>
      </c>
      <c r="AT106" s="162">
        <v>0.15791560000070604</v>
      </c>
      <c r="AU106" s="162">
        <v>1</v>
      </c>
    </row>
    <row r="107" spans="1:47" s="162" customFormat="1" ht="12.95" customHeight="1">
      <c r="A107" s="27" t="s">
        <v>166</v>
      </c>
      <c r="B107" s="87" t="s">
        <v>35</v>
      </c>
      <c r="C107" s="86">
        <v>47266.3773</v>
      </c>
      <c r="D107" s="86" t="s">
        <v>211</v>
      </c>
      <c r="E107" s="162">
        <f t="shared" si="15"/>
        <v>12080.076493084298</v>
      </c>
      <c r="F107" s="162">
        <f t="shared" si="17"/>
        <v>12080</v>
      </c>
      <c r="G107" s="162">
        <f t="shared" si="18"/>
        <v>4.7275999997509643E-2</v>
      </c>
      <c r="J107" s="162">
        <f>G107</f>
        <v>4.7275999997509643E-2</v>
      </c>
      <c r="P107" s="162">
        <f t="shared" si="19"/>
        <v>4.9563900581871191E-2</v>
      </c>
      <c r="Q107" s="164">
        <f t="shared" si="16"/>
        <v>32247.8773</v>
      </c>
      <c r="S107" s="162">
        <f t="shared" si="20"/>
        <v>5.2344890839219114E-6</v>
      </c>
      <c r="T107" s="162">
        <v>1</v>
      </c>
      <c r="U107" s="162">
        <f t="shared" si="21"/>
        <v>5.2344890839219114E-6</v>
      </c>
      <c r="V107" s="162">
        <f t="shared" si="22"/>
        <v>-2.2879005843615477E-3</v>
      </c>
      <c r="AS107" s="162">
        <v>22029.5</v>
      </c>
      <c r="AT107" s="162">
        <v>0.15293740000197431</v>
      </c>
      <c r="AU107" s="162">
        <v>1</v>
      </c>
    </row>
    <row r="108" spans="1:47" s="162" customFormat="1" ht="12.95" customHeight="1">
      <c r="A108" s="27" t="s">
        <v>166</v>
      </c>
      <c r="B108" s="87" t="s">
        <v>35</v>
      </c>
      <c r="C108" s="86">
        <v>47266.379300000001</v>
      </c>
      <c r="D108" s="86" t="s">
        <v>211</v>
      </c>
      <c r="E108" s="162">
        <f t="shared" si="15"/>
        <v>12080.079729106141</v>
      </c>
      <c r="F108" s="162">
        <f t="shared" si="17"/>
        <v>12080</v>
      </c>
      <c r="G108" s="162">
        <f t="shared" si="18"/>
        <v>4.9275999997917097E-2</v>
      </c>
      <c r="J108" s="162">
        <f>G108</f>
        <v>4.9275999997917097E-2</v>
      </c>
      <c r="P108" s="162">
        <f t="shared" si="19"/>
        <v>4.9563900581871191E-2</v>
      </c>
      <c r="Q108" s="164">
        <f t="shared" si="16"/>
        <v>32247.879300000001</v>
      </c>
      <c r="S108" s="162">
        <f t="shared" si="20"/>
        <v>8.2886746241108363E-8</v>
      </c>
      <c r="T108" s="162">
        <v>1</v>
      </c>
      <c r="U108" s="162">
        <f t="shared" si="21"/>
        <v>8.2886746241108363E-8</v>
      </c>
      <c r="V108" s="162">
        <f t="shared" si="22"/>
        <v>-2.8790058395409407E-4</v>
      </c>
      <c r="AS108" s="162">
        <v>22033</v>
      </c>
      <c r="AT108" s="162">
        <v>0.16268760000093607</v>
      </c>
      <c r="AU108" s="162">
        <v>1</v>
      </c>
    </row>
    <row r="109" spans="1:47" s="162" customFormat="1" ht="12.95" customHeight="1">
      <c r="A109" s="27" t="s">
        <v>58</v>
      </c>
      <c r="B109" s="87" t="s">
        <v>31</v>
      </c>
      <c r="C109" s="86">
        <v>47270.391900000002</v>
      </c>
      <c r="D109" s="86" t="s">
        <v>171</v>
      </c>
      <c r="E109" s="162">
        <f t="shared" si="15"/>
        <v>12086.572159727453</v>
      </c>
      <c r="F109" s="162">
        <f t="shared" si="17"/>
        <v>12086.5</v>
      </c>
      <c r="G109" s="162">
        <f t="shared" si="18"/>
        <v>4.459780000615865E-2</v>
      </c>
      <c r="I109" s="162">
        <f>G109</f>
        <v>4.459780000615865E-2</v>
      </c>
      <c r="P109" s="162">
        <f t="shared" si="19"/>
        <v>4.9615982921192486E-2</v>
      </c>
      <c r="Q109" s="164">
        <f t="shared" si="16"/>
        <v>32251.891900000002</v>
      </c>
      <c r="S109" s="162">
        <f t="shared" si="20"/>
        <v>2.5182159768737493E-5</v>
      </c>
      <c r="T109" s="162">
        <v>0.1</v>
      </c>
      <c r="U109" s="162">
        <f t="shared" si="21"/>
        <v>2.5182159768737494E-6</v>
      </c>
      <c r="V109" s="162">
        <f t="shared" si="22"/>
        <v>-5.0181829150338364E-3</v>
      </c>
      <c r="AS109" s="162">
        <v>22036</v>
      </c>
      <c r="AT109" s="162">
        <v>0.1619591999988188</v>
      </c>
      <c r="AU109" s="162">
        <v>1</v>
      </c>
    </row>
    <row r="110" spans="1:47" s="162" customFormat="1" ht="12.95" customHeight="1">
      <c r="A110" s="27" t="s">
        <v>166</v>
      </c>
      <c r="B110" s="87" t="s">
        <v>31</v>
      </c>
      <c r="C110" s="86">
        <v>47942.837</v>
      </c>
      <c r="D110" s="86" t="s">
        <v>211</v>
      </c>
      <c r="E110" s="162">
        <f t="shared" si="15"/>
        <v>13174.59567525097</v>
      </c>
      <c r="F110" s="162">
        <f t="shared" si="17"/>
        <v>13174.5</v>
      </c>
      <c r="G110" s="162">
        <f t="shared" si="18"/>
        <v>5.9131399997568224E-2</v>
      </c>
      <c r="J110" s="162">
        <f>G110</f>
        <v>5.9131399997568224E-2</v>
      </c>
      <c r="P110" s="162">
        <f t="shared" si="19"/>
        <v>5.8716859079463002E-2</v>
      </c>
      <c r="Q110" s="164">
        <f t="shared" si="16"/>
        <v>32924.337</v>
      </c>
      <c r="S110" s="162">
        <f t="shared" si="20"/>
        <v>1.7184417278352017E-7</v>
      </c>
      <c r="T110" s="162">
        <v>1</v>
      </c>
      <c r="U110" s="162">
        <f t="shared" si="21"/>
        <v>1.7184417278352017E-7</v>
      </c>
      <c r="V110" s="162">
        <f t="shared" si="22"/>
        <v>4.1454091810522176E-4</v>
      </c>
      <c r="AS110" s="162">
        <v>22057</v>
      </c>
      <c r="AT110" s="162">
        <v>0.1602603999999701</v>
      </c>
      <c r="AU110" s="162">
        <v>1</v>
      </c>
    </row>
    <row r="111" spans="1:47" s="162" customFormat="1" ht="12.95" customHeight="1">
      <c r="A111" s="27" t="s">
        <v>166</v>
      </c>
      <c r="B111" s="87" t="s">
        <v>31</v>
      </c>
      <c r="C111" s="86">
        <v>47942.841699999997</v>
      </c>
      <c r="D111" s="86" t="s">
        <v>211</v>
      </c>
      <c r="E111" s="162">
        <f t="shared" si="15"/>
        <v>13174.603279902294</v>
      </c>
      <c r="F111" s="162">
        <f t="shared" si="17"/>
        <v>13174.5</v>
      </c>
      <c r="G111" s="162">
        <f t="shared" si="18"/>
        <v>6.3831399995251559E-2</v>
      </c>
      <c r="J111" s="162">
        <f>G111</f>
        <v>6.3831399995251559E-2</v>
      </c>
      <c r="P111" s="162">
        <f t="shared" si="19"/>
        <v>5.8716859079463002E-2</v>
      </c>
      <c r="Q111" s="164">
        <f t="shared" si="16"/>
        <v>32924.341699999997</v>
      </c>
      <c r="S111" s="162">
        <f t="shared" si="20"/>
        <v>2.6158528779275248E-5</v>
      </c>
      <c r="T111" s="162">
        <v>1</v>
      </c>
      <c r="U111" s="162">
        <f t="shared" si="21"/>
        <v>2.6158528779275248E-5</v>
      </c>
      <c r="V111" s="162">
        <f t="shared" si="22"/>
        <v>5.1145409157885569E-3</v>
      </c>
      <c r="AE111" s="162">
        <v>10</v>
      </c>
      <c r="AG111" s="162" t="s">
        <v>40</v>
      </c>
      <c r="AI111" s="162" t="s">
        <v>36</v>
      </c>
      <c r="AS111" s="162">
        <v>22079.5</v>
      </c>
      <c r="AT111" s="162">
        <v>0.16219740000087768</v>
      </c>
      <c r="AU111" s="162">
        <v>1</v>
      </c>
    </row>
    <row r="112" spans="1:47" s="162" customFormat="1" ht="12.95" customHeight="1">
      <c r="A112" s="27" t="s">
        <v>166</v>
      </c>
      <c r="B112" s="87" t="s">
        <v>31</v>
      </c>
      <c r="C112" s="86">
        <v>48359.395700000001</v>
      </c>
      <c r="D112" s="86" t="s">
        <v>211</v>
      </c>
      <c r="E112" s="162">
        <f t="shared" si="15"/>
        <v>13848.592201057922</v>
      </c>
      <c r="F112" s="162">
        <f t="shared" si="17"/>
        <v>13848.5</v>
      </c>
      <c r="G112" s="162">
        <f t="shared" si="18"/>
        <v>5.6984200004080776E-2</v>
      </c>
      <c r="J112" s="162">
        <f>G112</f>
        <v>5.6984200004080776E-2</v>
      </c>
      <c r="P112" s="162">
        <f t="shared" si="19"/>
        <v>6.4736773375601797E-2</v>
      </c>
      <c r="Q112" s="164">
        <f t="shared" si="16"/>
        <v>33340.895700000001</v>
      </c>
      <c r="S112" s="162">
        <f t="shared" si="20"/>
        <v>6.0102393880816812E-5</v>
      </c>
      <c r="T112" s="162">
        <v>1</v>
      </c>
      <c r="U112" s="162">
        <f t="shared" si="21"/>
        <v>6.0102393880816812E-5</v>
      </c>
      <c r="V112" s="162">
        <f t="shared" si="22"/>
        <v>-7.752573371521021E-3</v>
      </c>
      <c r="AS112" s="162">
        <v>22105</v>
      </c>
      <c r="AT112" s="162">
        <v>0.16490600000543054</v>
      </c>
      <c r="AU112" s="162">
        <v>1</v>
      </c>
    </row>
    <row r="113" spans="1:47" s="162" customFormat="1" ht="12.95" customHeight="1">
      <c r="A113" s="27" t="s">
        <v>166</v>
      </c>
      <c r="B113" s="87" t="s">
        <v>31</v>
      </c>
      <c r="C113" s="86">
        <v>48359.401299999998</v>
      </c>
      <c r="D113" s="86" t="s">
        <v>211</v>
      </c>
      <c r="E113" s="162">
        <f t="shared" si="15"/>
        <v>13848.601261919075</v>
      </c>
      <c r="F113" s="162">
        <f t="shared" si="17"/>
        <v>13848.5</v>
      </c>
      <c r="G113" s="162">
        <f t="shared" si="18"/>
        <v>6.2584200000856072E-2</v>
      </c>
      <c r="J113" s="162">
        <f>G113</f>
        <v>6.2584200000856072E-2</v>
      </c>
      <c r="P113" s="162">
        <f t="shared" si="19"/>
        <v>6.4736773375601797E-2</v>
      </c>
      <c r="Q113" s="164">
        <f t="shared" si="16"/>
        <v>33340.901299999998</v>
      </c>
      <c r="S113" s="162">
        <f t="shared" si="20"/>
        <v>4.6335721336642013E-6</v>
      </c>
      <c r="T113" s="162">
        <v>1</v>
      </c>
      <c r="U113" s="162">
        <f t="shared" si="21"/>
        <v>4.6335721336642013E-6</v>
      </c>
      <c r="V113" s="162">
        <f t="shared" si="22"/>
        <v>-2.1525733747457254E-3</v>
      </c>
      <c r="AS113" s="162">
        <v>22105</v>
      </c>
      <c r="AT113" s="162">
        <v>0.16970600000058766</v>
      </c>
      <c r="AU113" s="162">
        <v>1</v>
      </c>
    </row>
    <row r="114" spans="1:47" s="162" customFormat="1" ht="12.95" customHeight="1">
      <c r="A114" s="27" t="s">
        <v>59</v>
      </c>
      <c r="B114" s="87" t="s">
        <v>31</v>
      </c>
      <c r="C114" s="86">
        <v>48359.402999999998</v>
      </c>
      <c r="D114" s="151">
        <v>6.0000000000000001E-3</v>
      </c>
      <c r="E114" s="162">
        <f t="shared" si="15"/>
        <v>13848.60401253764</v>
      </c>
      <c r="F114" s="162">
        <f t="shared" si="17"/>
        <v>13848.5</v>
      </c>
      <c r="G114" s="162">
        <f t="shared" si="18"/>
        <v>6.4284200001566205E-2</v>
      </c>
      <c r="I114" s="162">
        <f>G114</f>
        <v>6.4284200001566205E-2</v>
      </c>
      <c r="P114" s="162">
        <f t="shared" si="19"/>
        <v>6.4736773375601797E-2</v>
      </c>
      <c r="Q114" s="164">
        <f t="shared" si="16"/>
        <v>33340.902999999998</v>
      </c>
      <c r="S114" s="162">
        <f t="shared" si="20"/>
        <v>2.0482265888595981E-7</v>
      </c>
      <c r="T114" s="162">
        <v>0.1</v>
      </c>
      <c r="U114" s="162">
        <f t="shared" si="21"/>
        <v>2.0482265888595983E-8</v>
      </c>
      <c r="V114" s="162">
        <f t="shared" si="22"/>
        <v>-4.5257337403559195E-4</v>
      </c>
      <c r="W114" s="162" t="s">
        <v>163</v>
      </c>
      <c r="AS114" s="162">
        <v>22137.5</v>
      </c>
      <c r="AT114" s="162">
        <v>0.16281499999604421</v>
      </c>
      <c r="AU114" s="162">
        <v>1</v>
      </c>
    </row>
    <row r="115" spans="1:47" s="162" customFormat="1" ht="12.95" customHeight="1">
      <c r="A115" s="167" t="s">
        <v>926</v>
      </c>
      <c r="B115" s="192" t="s">
        <v>35</v>
      </c>
      <c r="C115" s="168">
        <v>48500.006000000001</v>
      </c>
      <c r="D115" s="168" t="s">
        <v>152</v>
      </c>
      <c r="E115" s="162">
        <f t="shared" si="15"/>
        <v>14076.101202052676</v>
      </c>
      <c r="F115" s="165">
        <f t="shared" si="17"/>
        <v>14076</v>
      </c>
      <c r="G115" s="162">
        <f t="shared" si="18"/>
        <v>6.2547200002882164E-2</v>
      </c>
      <c r="H115" s="162">
        <f>G115</f>
        <v>6.2547200002882164E-2</v>
      </c>
      <c r="O115" s="162">
        <f ca="1">+C$11+C$12*$F115</f>
        <v>-1.1032264331733321E-2</v>
      </c>
      <c r="P115" s="162">
        <f t="shared" si="19"/>
        <v>6.6834697028411535E-2</v>
      </c>
      <c r="Q115" s="164">
        <f t="shared" si="16"/>
        <v>33481.506000000001</v>
      </c>
      <c r="S115" s="162">
        <f t="shared" si="20"/>
        <v>1.8382630743923208E-5</v>
      </c>
      <c r="T115" s="162">
        <v>0.2</v>
      </c>
      <c r="U115" s="162">
        <f t="shared" si="21"/>
        <v>3.6765261487846416E-6</v>
      </c>
      <c r="V115" s="162">
        <f t="shared" si="22"/>
        <v>-4.2874970255293715E-3</v>
      </c>
      <c r="AS115" s="162">
        <v>22139</v>
      </c>
      <c r="AT115" s="162">
        <v>0.16485079999984009</v>
      </c>
      <c r="AU115" s="162">
        <v>1</v>
      </c>
    </row>
    <row r="116" spans="1:47" s="162" customFormat="1" ht="12.95" customHeight="1">
      <c r="A116" s="149" t="s">
        <v>553</v>
      </c>
      <c r="B116" s="148" t="s">
        <v>31</v>
      </c>
      <c r="C116" s="151">
        <v>48723.434300000001</v>
      </c>
      <c r="D116" s="151" t="s">
        <v>164</v>
      </c>
      <c r="E116" s="162">
        <f t="shared" si="15"/>
        <v>14437.61063149672</v>
      </c>
      <c r="F116" s="165">
        <f t="shared" si="17"/>
        <v>14437.5</v>
      </c>
      <c r="G116" s="162">
        <f t="shared" si="18"/>
        <v>6.8375000002561137E-2</v>
      </c>
      <c r="I116" s="162">
        <f>G116</f>
        <v>6.8375000002561137E-2</v>
      </c>
      <c r="O116" s="162">
        <f ca="1">+C$11+C$12*$F116</f>
        <v>-3.7002823846257749E-3</v>
      </c>
      <c r="P116" s="162">
        <f t="shared" si="19"/>
        <v>7.0236819743623016E-2</v>
      </c>
      <c r="Q116" s="164">
        <f t="shared" si="16"/>
        <v>33704.934300000001</v>
      </c>
      <c r="S116" s="162">
        <f t="shared" si="20"/>
        <v>3.4663727482077228E-6</v>
      </c>
      <c r="T116" s="162">
        <v>0.1</v>
      </c>
      <c r="U116" s="162">
        <f t="shared" si="21"/>
        <v>3.4663727482077228E-7</v>
      </c>
      <c r="V116" s="162">
        <f t="shared" si="22"/>
        <v>-1.8618197410618792E-3</v>
      </c>
      <c r="AS116" s="162">
        <v>23310.5</v>
      </c>
      <c r="AT116" s="162">
        <v>0.18071059999783756</v>
      </c>
      <c r="AU116" s="162">
        <v>1</v>
      </c>
    </row>
    <row r="117" spans="1:47" s="162" customFormat="1" ht="12.95" customHeight="1">
      <c r="A117" s="149" t="s">
        <v>553</v>
      </c>
      <c r="B117" s="148" t="s">
        <v>31</v>
      </c>
      <c r="C117" s="151">
        <v>48723.434999999998</v>
      </c>
      <c r="D117" s="151" t="s">
        <v>164</v>
      </c>
      <c r="E117" s="162">
        <f t="shared" ref="E117:E148" si="23">+(C117-C$7)/C$8</f>
        <v>14437.61176410436</v>
      </c>
      <c r="F117" s="165">
        <f t="shared" si="17"/>
        <v>14437.5</v>
      </c>
      <c r="G117" s="162">
        <f t="shared" si="18"/>
        <v>6.9074999999429565E-2</v>
      </c>
      <c r="I117" s="162">
        <f>G117</f>
        <v>6.9074999999429565E-2</v>
      </c>
      <c r="O117" s="162">
        <f ca="1">+C$11+C$12*$F117</f>
        <v>-3.7002823846257749E-3</v>
      </c>
      <c r="P117" s="162">
        <f t="shared" si="19"/>
        <v>7.0236819743623016E-2</v>
      </c>
      <c r="Q117" s="164">
        <f t="shared" ref="Q117:Q148" si="24">+C117-15018.5</f>
        <v>33704.934999999998</v>
      </c>
      <c r="S117" s="162">
        <f t="shared" si="20"/>
        <v>1.3498251179977368E-6</v>
      </c>
      <c r="T117" s="162">
        <v>0.1</v>
      </c>
      <c r="U117" s="162">
        <f t="shared" si="21"/>
        <v>1.3498251179977368E-7</v>
      </c>
      <c r="V117" s="162">
        <f t="shared" si="22"/>
        <v>-1.1618197441934514E-3</v>
      </c>
      <c r="AS117" s="162">
        <v>23325</v>
      </c>
      <c r="AT117" s="162">
        <v>0.18218999999953667</v>
      </c>
      <c r="AU117" s="162">
        <v>1</v>
      </c>
    </row>
    <row r="118" spans="1:47" s="162" customFormat="1" ht="12.95" customHeight="1">
      <c r="A118" s="149" t="s">
        <v>560</v>
      </c>
      <c r="B118" s="148" t="s">
        <v>31</v>
      </c>
      <c r="C118" s="151">
        <v>49399.550999999999</v>
      </c>
      <c r="D118" s="151" t="s">
        <v>164</v>
      </c>
      <c r="E118" s="162">
        <f t="shared" si="23"/>
        <v>15531.574835917512</v>
      </c>
      <c r="F118" s="165">
        <f t="shared" si="17"/>
        <v>15531.5</v>
      </c>
      <c r="G118" s="162">
        <f t="shared" si="18"/>
        <v>4.6251799998572096E-2</v>
      </c>
      <c r="I118" s="162">
        <f>G118</f>
        <v>4.6251799998572096E-2</v>
      </c>
      <c r="O118" s="162">
        <f ca="1">+C$11+C$12*$F118</f>
        <v>1.8488343480203229E-2</v>
      </c>
      <c r="P118" s="162">
        <f t="shared" si="19"/>
        <v>8.1044853101784248E-2</v>
      </c>
      <c r="Q118" s="164">
        <f t="shared" si="24"/>
        <v>34381.050999999999</v>
      </c>
      <c r="S118" s="162">
        <f t="shared" si="20"/>
        <v>1.2105565442429406E-3</v>
      </c>
      <c r="T118" s="162">
        <v>0.1</v>
      </c>
      <c r="U118" s="162">
        <f t="shared" si="21"/>
        <v>1.2105565442429406E-4</v>
      </c>
      <c r="V118" s="162">
        <f t="shared" si="22"/>
        <v>-3.4793053103212152E-2</v>
      </c>
      <c r="AE118" s="162">
        <v>8</v>
      </c>
      <c r="AG118" s="162" t="s">
        <v>40</v>
      </c>
      <c r="AI118" s="162" t="s">
        <v>36</v>
      </c>
      <c r="AS118" s="162">
        <v>23388</v>
      </c>
      <c r="AT118" s="162">
        <v>0.18209360000037123</v>
      </c>
      <c r="AU118" s="162">
        <v>1</v>
      </c>
    </row>
    <row r="119" spans="1:47" s="162" customFormat="1" ht="12.95" customHeight="1">
      <c r="A119" s="149" t="s">
        <v>570</v>
      </c>
      <c r="B119" s="148" t="s">
        <v>31</v>
      </c>
      <c r="C119" s="151">
        <v>49422.419000000002</v>
      </c>
      <c r="D119" s="151" t="s">
        <v>164</v>
      </c>
      <c r="E119" s="162">
        <f t="shared" si="23"/>
        <v>15568.575509657263</v>
      </c>
      <c r="F119" s="165">
        <f t="shared" ref="F119:F143" si="25">ROUND(2*E119,0)/2</f>
        <v>15568.5</v>
      </c>
      <c r="G119" s="162">
        <f t="shared" ref="G119:G142" si="26">+C119-(C$7+F119*C$8)</f>
        <v>4.6668200004205573E-2</v>
      </c>
      <c r="I119" s="162">
        <f>G119</f>
        <v>4.6668200004205573E-2</v>
      </c>
      <c r="O119" s="162">
        <f ca="1">+C$11+C$12*$F119</f>
        <v>1.9238781466490829E-2</v>
      </c>
      <c r="P119" s="162">
        <f t="shared" ref="P119:P150" si="27">+D$11+D$12*F119+D$13*F119^2</f>
        <v>8.1423852351096629E-2</v>
      </c>
      <c r="Q119" s="164">
        <f t="shared" si="24"/>
        <v>34403.919000000002</v>
      </c>
      <c r="S119" s="162">
        <f t="shared" ref="S119:S142" si="28">+(P119-G119)^2</f>
        <v>1.2079553700579538E-3</v>
      </c>
      <c r="T119" s="162">
        <v>0.1</v>
      </c>
      <c r="U119" s="162">
        <f t="shared" ref="U119:U150" si="29">T119*S119</f>
        <v>1.2079553700579539E-4</v>
      </c>
      <c r="V119" s="162">
        <f t="shared" ref="V119:V142" si="30">+G119-P119</f>
        <v>-3.4755652346891056E-2</v>
      </c>
      <c r="AS119" s="162">
        <v>24371</v>
      </c>
      <c r="AT119" s="162">
        <v>0.20002119999844581</v>
      </c>
      <c r="AU119" s="162">
        <v>1</v>
      </c>
    </row>
    <row r="120" spans="1:47" s="162" customFormat="1" ht="12.95" customHeight="1">
      <c r="A120" s="27" t="s">
        <v>38</v>
      </c>
      <c r="B120" s="87" t="s">
        <v>31</v>
      </c>
      <c r="C120" s="86">
        <v>49734.568599999999</v>
      </c>
      <c r="D120" s="86"/>
      <c r="E120" s="162">
        <f t="shared" si="23"/>
        <v>16073.636971420101</v>
      </c>
      <c r="F120" s="162">
        <f t="shared" si="25"/>
        <v>16073.5</v>
      </c>
      <c r="G120" s="162">
        <f t="shared" si="26"/>
        <v>8.4654199999931734E-2</v>
      </c>
      <c r="J120" s="162">
        <f t="shared" ref="J120:J131" si="31">G120</f>
        <v>8.4654199999931734E-2</v>
      </c>
      <c r="P120" s="162">
        <f t="shared" si="27"/>
        <v>8.6684734361374624E-2</v>
      </c>
      <c r="Q120" s="164">
        <f t="shared" si="24"/>
        <v>34716.068599999999</v>
      </c>
      <c r="S120" s="162">
        <f t="shared" si="28"/>
        <v>4.123069793000285E-6</v>
      </c>
      <c r="T120" s="162">
        <v>1</v>
      </c>
      <c r="U120" s="162">
        <f t="shared" si="29"/>
        <v>4.123069793000285E-6</v>
      </c>
      <c r="V120" s="162">
        <f t="shared" si="30"/>
        <v>-2.03053436144289E-3</v>
      </c>
      <c r="AS120" s="162">
        <v>24443</v>
      </c>
      <c r="AT120" s="162">
        <v>0.19923959999869112</v>
      </c>
      <c r="AU120" s="162">
        <v>1</v>
      </c>
    </row>
    <row r="121" spans="1:47" s="162" customFormat="1" ht="12.95" customHeight="1">
      <c r="A121" s="27" t="s">
        <v>38</v>
      </c>
      <c r="B121" s="87" t="s">
        <v>31</v>
      </c>
      <c r="C121" s="86">
        <v>49778.45</v>
      </c>
      <c r="D121" s="86">
        <v>2E-3</v>
      </c>
      <c r="E121" s="162">
        <f t="shared" si="23"/>
        <v>16144.637555845642</v>
      </c>
      <c r="F121" s="162">
        <f t="shared" si="25"/>
        <v>16144.5</v>
      </c>
      <c r="G121" s="162">
        <f t="shared" si="26"/>
        <v>8.5015399999974761E-2</v>
      </c>
      <c r="J121" s="162">
        <f t="shared" si="31"/>
        <v>8.5015399999974761E-2</v>
      </c>
      <c r="P121" s="162">
        <f t="shared" si="27"/>
        <v>8.7437539648031276E-2</v>
      </c>
      <c r="Q121" s="164">
        <f t="shared" si="24"/>
        <v>34759.949999999997</v>
      </c>
      <c r="S121" s="162">
        <f t="shared" si="28"/>
        <v>5.8667604746873383E-6</v>
      </c>
      <c r="T121" s="162">
        <v>1</v>
      </c>
      <c r="U121" s="162">
        <f t="shared" si="29"/>
        <v>5.8667604746873383E-6</v>
      </c>
      <c r="V121" s="162">
        <f t="shared" si="30"/>
        <v>-2.4221396480565149E-3</v>
      </c>
      <c r="AS121" s="162">
        <v>24451</v>
      </c>
      <c r="AT121" s="162">
        <v>0.19929719999345252</v>
      </c>
      <c r="AU121" s="162">
        <v>1</v>
      </c>
    </row>
    <row r="122" spans="1:47" s="162" customFormat="1" ht="12.95" customHeight="1">
      <c r="A122" s="27" t="s">
        <v>34</v>
      </c>
      <c r="B122" s="87" t="s">
        <v>35</v>
      </c>
      <c r="C122" s="86">
        <v>50507.445</v>
      </c>
      <c r="D122" s="86">
        <v>2E-3</v>
      </c>
      <c r="E122" s="162">
        <f t="shared" si="23"/>
        <v>17324.159427146471</v>
      </c>
      <c r="F122" s="162">
        <f t="shared" si="25"/>
        <v>17324</v>
      </c>
      <c r="G122" s="162">
        <f t="shared" si="26"/>
        <v>9.8532800002431031E-2</v>
      </c>
      <c r="J122" s="162">
        <f t="shared" si="31"/>
        <v>9.8532800002431031E-2</v>
      </c>
      <c r="P122" s="162">
        <f t="shared" si="27"/>
        <v>0.10041815646848261</v>
      </c>
      <c r="Q122" s="164">
        <f t="shared" si="24"/>
        <v>35488.945</v>
      </c>
      <c r="S122" s="162">
        <f t="shared" si="28"/>
        <v>3.5545690040824913E-6</v>
      </c>
      <c r="T122" s="162">
        <v>1</v>
      </c>
      <c r="U122" s="162">
        <f t="shared" si="29"/>
        <v>3.5545690040824913E-6</v>
      </c>
      <c r="V122" s="162">
        <f t="shared" si="30"/>
        <v>-1.885356466051577E-3</v>
      </c>
      <c r="AS122" s="162">
        <v>25012.5</v>
      </c>
      <c r="AT122" s="162">
        <v>0.20746499999950174</v>
      </c>
      <c r="AU122" s="162">
        <v>1</v>
      </c>
    </row>
    <row r="123" spans="1:47" s="162" customFormat="1" ht="12.95" customHeight="1">
      <c r="A123" s="86" t="s">
        <v>34</v>
      </c>
      <c r="B123" s="87" t="s">
        <v>35</v>
      </c>
      <c r="C123" s="86">
        <v>50507.445</v>
      </c>
      <c r="D123" s="86">
        <v>2E-3</v>
      </c>
      <c r="E123" s="162">
        <f t="shared" si="23"/>
        <v>17324.159427146471</v>
      </c>
      <c r="F123" s="162">
        <f t="shared" si="25"/>
        <v>17324</v>
      </c>
      <c r="G123" s="162">
        <f t="shared" si="26"/>
        <v>9.8532800002431031E-2</v>
      </c>
      <c r="J123" s="162">
        <f t="shared" si="31"/>
        <v>9.8532800002431031E-2</v>
      </c>
      <c r="P123" s="162">
        <f t="shared" si="27"/>
        <v>0.10041815646848261</v>
      </c>
      <c r="Q123" s="164">
        <f t="shared" si="24"/>
        <v>35488.945</v>
      </c>
      <c r="S123" s="162">
        <f t="shared" si="28"/>
        <v>3.5545690040824913E-6</v>
      </c>
      <c r="T123" s="162">
        <v>1</v>
      </c>
      <c r="U123" s="162">
        <f t="shared" si="29"/>
        <v>3.5545690040824913E-6</v>
      </c>
      <c r="V123" s="162">
        <f t="shared" si="30"/>
        <v>-1.885356466051577E-3</v>
      </c>
      <c r="AS123" s="162">
        <v>25036</v>
      </c>
      <c r="AT123" s="162">
        <v>0.20765920000121696</v>
      </c>
      <c r="AU123" s="162">
        <v>1</v>
      </c>
    </row>
    <row r="124" spans="1:47" s="162" customFormat="1" ht="12.95" customHeight="1">
      <c r="A124" s="27" t="s">
        <v>34</v>
      </c>
      <c r="B124" s="87" t="s">
        <v>31</v>
      </c>
      <c r="C124" s="86">
        <v>50509.606</v>
      </c>
      <c r="D124" s="86">
        <v>1E-3</v>
      </c>
      <c r="E124" s="162">
        <f t="shared" si="23"/>
        <v>17327.655948746593</v>
      </c>
      <c r="F124" s="162">
        <f t="shared" si="25"/>
        <v>17327.5</v>
      </c>
      <c r="G124" s="162">
        <f t="shared" si="26"/>
        <v>9.6382999996421859E-2</v>
      </c>
      <c r="J124" s="162">
        <f t="shared" si="31"/>
        <v>9.6382999996421859E-2</v>
      </c>
      <c r="O124" s="162">
        <f t="shared" ref="O124:O155" ca="1" si="32">+C$11+C$12*$F124</f>
        <v>5.4915008976759716E-2</v>
      </c>
      <c r="P124" s="162">
        <f t="shared" si="27"/>
        <v>0.10045800664704817</v>
      </c>
      <c r="Q124" s="164">
        <f t="shared" si="24"/>
        <v>35491.106</v>
      </c>
      <c r="S124" s="162">
        <f t="shared" si="28"/>
        <v>1.6605679202648647E-5</v>
      </c>
      <c r="T124" s="162">
        <v>1</v>
      </c>
      <c r="U124" s="162">
        <f t="shared" si="29"/>
        <v>1.6605679202648647E-5</v>
      </c>
      <c r="V124" s="162">
        <f t="shared" si="30"/>
        <v>-4.0750066506263088E-3</v>
      </c>
    </row>
    <row r="125" spans="1:47" s="162" customFormat="1" ht="12.95" customHeight="1">
      <c r="A125" s="27" t="s">
        <v>34</v>
      </c>
      <c r="B125" s="87" t="s">
        <v>31</v>
      </c>
      <c r="C125" s="86">
        <v>50509.607000000004</v>
      </c>
      <c r="D125" s="86">
        <v>1E-3</v>
      </c>
      <c r="E125" s="162">
        <f t="shared" si="23"/>
        <v>17327.65756675752</v>
      </c>
      <c r="F125" s="162">
        <f t="shared" si="25"/>
        <v>17327.5</v>
      </c>
      <c r="G125" s="162">
        <f t="shared" si="26"/>
        <v>9.7383000000263564E-2</v>
      </c>
      <c r="J125" s="162">
        <f t="shared" si="31"/>
        <v>9.7383000000263564E-2</v>
      </c>
      <c r="O125" s="162">
        <f t="shared" ca="1" si="32"/>
        <v>5.4915008976759716E-2</v>
      </c>
      <c r="P125" s="162">
        <f t="shared" si="27"/>
        <v>0.10045800664704817</v>
      </c>
      <c r="Q125" s="164">
        <f t="shared" si="24"/>
        <v>35491.107000000004</v>
      </c>
      <c r="S125" s="162">
        <f t="shared" si="28"/>
        <v>9.4556658777694902E-6</v>
      </c>
      <c r="T125" s="162">
        <v>1</v>
      </c>
      <c r="U125" s="162">
        <f t="shared" si="29"/>
        <v>9.4556658777694902E-6</v>
      </c>
      <c r="V125" s="162">
        <f t="shared" si="30"/>
        <v>-3.0750066467846032E-3</v>
      </c>
    </row>
    <row r="126" spans="1:47" s="162" customFormat="1" ht="12.95" customHeight="1">
      <c r="A126" s="27" t="s">
        <v>34</v>
      </c>
      <c r="B126" s="87" t="s">
        <v>35</v>
      </c>
      <c r="C126" s="86">
        <v>50510.536099999998</v>
      </c>
      <c r="D126" s="86">
        <v>8.9999999999999998E-4</v>
      </c>
      <c r="E126" s="162">
        <f t="shared" si="23"/>
        <v>17329.160860704142</v>
      </c>
      <c r="F126" s="162">
        <f t="shared" si="25"/>
        <v>17329</v>
      </c>
      <c r="G126" s="162">
        <f t="shared" si="26"/>
        <v>9.9418799996783491E-2</v>
      </c>
      <c r="J126" s="162">
        <f t="shared" si="31"/>
        <v>9.9418799996783491E-2</v>
      </c>
      <c r="O126" s="162">
        <f t="shared" ca="1" si="32"/>
        <v>5.4945432138365946E-2</v>
      </c>
      <c r="P126" s="162">
        <f t="shared" si="27"/>
        <v>0.10047508770780719</v>
      </c>
      <c r="Q126" s="164">
        <f t="shared" si="24"/>
        <v>35492.036099999998</v>
      </c>
      <c r="S126" s="162">
        <f t="shared" si="28"/>
        <v>1.1157437284596901E-6</v>
      </c>
      <c r="T126" s="162">
        <v>1</v>
      </c>
      <c r="U126" s="162">
        <f t="shared" si="29"/>
        <v>1.1157437284596901E-6</v>
      </c>
      <c r="V126" s="162">
        <f t="shared" si="30"/>
        <v>-1.0562877110237012E-3</v>
      </c>
    </row>
    <row r="127" spans="1:47" s="162" customFormat="1" ht="12.95" customHeight="1">
      <c r="A127" s="27" t="s">
        <v>34</v>
      </c>
      <c r="B127" s="87" t="s">
        <v>35</v>
      </c>
      <c r="C127" s="86">
        <v>50510.5386</v>
      </c>
      <c r="D127" s="86">
        <v>5.9999999999999995E-4</v>
      </c>
      <c r="E127" s="162">
        <f t="shared" si="23"/>
        <v>17329.16490573145</v>
      </c>
      <c r="F127" s="162">
        <f t="shared" si="25"/>
        <v>17329</v>
      </c>
      <c r="G127" s="162">
        <f t="shared" si="26"/>
        <v>0.1019187999991118</v>
      </c>
      <c r="J127" s="162">
        <f t="shared" si="31"/>
        <v>0.1019187999991118</v>
      </c>
      <c r="O127" s="162">
        <f t="shared" ca="1" si="32"/>
        <v>5.4945432138365946E-2</v>
      </c>
      <c r="P127" s="162">
        <f t="shared" si="27"/>
        <v>0.10047508770780719</v>
      </c>
      <c r="Q127" s="164">
        <f t="shared" si="24"/>
        <v>35492.0386</v>
      </c>
      <c r="S127" s="162">
        <f t="shared" si="28"/>
        <v>2.0843051800639932E-6</v>
      </c>
      <c r="T127" s="162">
        <v>1</v>
      </c>
      <c r="U127" s="162">
        <f t="shared" si="29"/>
        <v>2.0843051800639932E-6</v>
      </c>
      <c r="V127" s="162">
        <f t="shared" si="30"/>
        <v>1.4437122913046052E-3</v>
      </c>
    </row>
    <row r="128" spans="1:47" s="162" customFormat="1" ht="12.95" customHeight="1">
      <c r="A128" s="27" t="s">
        <v>34</v>
      </c>
      <c r="B128" s="87" t="s">
        <v>35</v>
      </c>
      <c r="C128" s="86">
        <v>50512.387199999997</v>
      </c>
      <c r="D128" s="86">
        <v>1E-4</v>
      </c>
      <c r="E128" s="162">
        <f t="shared" si="23"/>
        <v>17332.155960719869</v>
      </c>
      <c r="F128" s="162">
        <f t="shared" si="25"/>
        <v>17332</v>
      </c>
      <c r="G128" s="162">
        <f t="shared" si="26"/>
        <v>9.6390399994561449E-2</v>
      </c>
      <c r="J128" s="162">
        <f t="shared" si="31"/>
        <v>9.6390399994561449E-2</v>
      </c>
      <c r="O128" s="162">
        <f t="shared" ca="1" si="32"/>
        <v>5.5006278461578462E-2</v>
      </c>
      <c r="P128" s="162">
        <f t="shared" si="27"/>
        <v>0.10050925417236956</v>
      </c>
      <c r="Q128" s="164">
        <f t="shared" si="24"/>
        <v>35493.887199999997</v>
      </c>
      <c r="S128" s="162">
        <f t="shared" si="28"/>
        <v>1.6964959738047294E-5</v>
      </c>
      <c r="T128" s="162">
        <v>1</v>
      </c>
      <c r="U128" s="162">
        <f t="shared" si="29"/>
        <v>1.6964959738047294E-5</v>
      </c>
      <c r="V128" s="162">
        <f t="shared" si="30"/>
        <v>-4.1188541778081067E-3</v>
      </c>
    </row>
    <row r="129" spans="1:47" s="162" customFormat="1" ht="12.95" customHeight="1">
      <c r="A129" s="86" t="s">
        <v>34</v>
      </c>
      <c r="B129" s="87" t="s">
        <v>35</v>
      </c>
      <c r="C129" s="86">
        <v>50512.387199999997</v>
      </c>
      <c r="D129" s="86">
        <v>1E-4</v>
      </c>
      <c r="E129" s="162">
        <f t="shared" si="23"/>
        <v>17332.155960719869</v>
      </c>
      <c r="F129" s="162">
        <f t="shared" si="25"/>
        <v>17332</v>
      </c>
      <c r="G129" s="162">
        <f t="shared" si="26"/>
        <v>9.6390399994561449E-2</v>
      </c>
      <c r="J129" s="162">
        <f t="shared" si="31"/>
        <v>9.6390399994561449E-2</v>
      </c>
      <c r="O129" s="162">
        <f t="shared" ca="1" si="32"/>
        <v>5.5006278461578462E-2</v>
      </c>
      <c r="P129" s="162">
        <f t="shared" si="27"/>
        <v>0.10050925417236956</v>
      </c>
      <c r="Q129" s="164">
        <f t="shared" si="24"/>
        <v>35493.887199999997</v>
      </c>
      <c r="S129" s="162">
        <f t="shared" si="28"/>
        <v>1.6964959738047294E-5</v>
      </c>
      <c r="T129" s="162">
        <v>1</v>
      </c>
      <c r="U129" s="162">
        <f t="shared" si="29"/>
        <v>1.6964959738047294E-5</v>
      </c>
      <c r="V129" s="162">
        <f t="shared" si="30"/>
        <v>-4.1188541778081067E-3</v>
      </c>
    </row>
    <row r="130" spans="1:47" s="162" customFormat="1" ht="12.95" customHeight="1">
      <c r="A130" s="27" t="s">
        <v>34</v>
      </c>
      <c r="B130" s="87" t="s">
        <v>35</v>
      </c>
      <c r="C130" s="86">
        <v>50512.387999999999</v>
      </c>
      <c r="D130" s="86">
        <v>1E-3</v>
      </c>
      <c r="E130" s="162">
        <f t="shared" si="23"/>
        <v>17332.157255128608</v>
      </c>
      <c r="F130" s="162">
        <f t="shared" si="25"/>
        <v>17332</v>
      </c>
      <c r="G130" s="162">
        <f t="shared" si="26"/>
        <v>9.7190399996179622E-2</v>
      </c>
      <c r="J130" s="162">
        <f t="shared" si="31"/>
        <v>9.7190399996179622E-2</v>
      </c>
      <c r="O130" s="162">
        <f t="shared" ca="1" si="32"/>
        <v>5.5006278461578462E-2</v>
      </c>
      <c r="P130" s="162">
        <f t="shared" si="27"/>
        <v>0.10050925417236956</v>
      </c>
      <c r="Q130" s="164">
        <f t="shared" si="24"/>
        <v>35493.887999999999</v>
      </c>
      <c r="S130" s="162">
        <f t="shared" si="28"/>
        <v>1.1014793042813364E-5</v>
      </c>
      <c r="T130" s="162">
        <v>1</v>
      </c>
      <c r="U130" s="162">
        <f t="shared" si="29"/>
        <v>1.1014793042813364E-5</v>
      </c>
      <c r="V130" s="162">
        <f t="shared" si="30"/>
        <v>-3.3188541761899337E-3</v>
      </c>
    </row>
    <row r="131" spans="1:47" s="162" customFormat="1" ht="12.95" customHeight="1">
      <c r="A131" s="27" t="s">
        <v>37</v>
      </c>
      <c r="B131" s="87" t="s">
        <v>35</v>
      </c>
      <c r="C131" s="100">
        <v>50541.439599999998</v>
      </c>
      <c r="D131" s="100">
        <v>6.9999999999999999E-4</v>
      </c>
      <c r="E131" s="162">
        <f t="shared" si="23"/>
        <v>17379.163061198997</v>
      </c>
      <c r="F131" s="162">
        <f t="shared" si="25"/>
        <v>17379</v>
      </c>
      <c r="G131" s="162">
        <f t="shared" si="26"/>
        <v>0.10077879999880679</v>
      </c>
      <c r="J131" s="162">
        <f t="shared" si="31"/>
        <v>0.10077879999880679</v>
      </c>
      <c r="O131" s="162">
        <f t="shared" ca="1" si="32"/>
        <v>5.5959537525241132E-2</v>
      </c>
      <c r="P131" s="162">
        <f t="shared" si="27"/>
        <v>0.10104528479525639</v>
      </c>
      <c r="Q131" s="164">
        <f t="shared" si="24"/>
        <v>35522.939599999998</v>
      </c>
      <c r="S131" s="162">
        <f t="shared" si="28"/>
        <v>7.1014146738783728E-8</v>
      </c>
      <c r="T131" s="162">
        <v>1</v>
      </c>
      <c r="U131" s="162">
        <f t="shared" si="29"/>
        <v>7.1014146738783728E-8</v>
      </c>
      <c r="V131" s="162">
        <f t="shared" si="30"/>
        <v>-2.664847964495981E-4</v>
      </c>
    </row>
    <row r="132" spans="1:47" s="162" customFormat="1" ht="12.95" customHeight="1">
      <c r="A132" s="27" t="s">
        <v>63</v>
      </c>
      <c r="B132" s="87" t="s">
        <v>31</v>
      </c>
      <c r="C132" s="86">
        <v>50851.701999999997</v>
      </c>
      <c r="D132" s="86">
        <v>5.0000000000000001E-3</v>
      </c>
      <c r="E132" s="162">
        <f t="shared" si="23"/>
        <v>17881.171012751864</v>
      </c>
      <c r="F132" s="162">
        <f t="shared" si="25"/>
        <v>17881</v>
      </c>
      <c r="G132" s="162">
        <f t="shared" si="26"/>
        <v>0.105693199999223</v>
      </c>
      <c r="I132" s="162">
        <f>G132</f>
        <v>0.105693199999223</v>
      </c>
      <c r="O132" s="162">
        <f t="shared" ca="1" si="32"/>
        <v>6.6141155609467928E-2</v>
      </c>
      <c r="P132" s="162">
        <f t="shared" si="27"/>
        <v>0.10685920984505815</v>
      </c>
      <c r="Q132" s="164">
        <f t="shared" si="24"/>
        <v>35833.201999999997</v>
      </c>
      <c r="S132" s="162">
        <f t="shared" si="28"/>
        <v>1.3595789605845046E-6</v>
      </c>
      <c r="T132" s="162">
        <v>0.1</v>
      </c>
      <c r="U132" s="162">
        <f t="shared" si="29"/>
        <v>1.3595789605845046E-7</v>
      </c>
      <c r="V132" s="162">
        <f t="shared" si="30"/>
        <v>-1.1660098458351476E-3</v>
      </c>
      <c r="W132" s="162" t="s">
        <v>163</v>
      </c>
    </row>
    <row r="133" spans="1:47" s="162" customFormat="1" ht="12.95" customHeight="1">
      <c r="A133" s="27" t="s">
        <v>33</v>
      </c>
      <c r="B133" s="87"/>
      <c r="C133" s="86">
        <v>51262.398300000001</v>
      </c>
      <c r="D133" s="86">
        <v>8.0000000000000004E-4</v>
      </c>
      <c r="E133" s="162">
        <f t="shared" si="23"/>
        <v>18545.68211133598</v>
      </c>
      <c r="F133" s="162">
        <f t="shared" si="25"/>
        <v>18545.5</v>
      </c>
      <c r="G133" s="162">
        <f t="shared" si="26"/>
        <v>0.11255260000325507</v>
      </c>
      <c r="J133" s="162">
        <f>G133</f>
        <v>0.11255260000325507</v>
      </c>
      <c r="O133" s="162">
        <f t="shared" ca="1" si="32"/>
        <v>7.9618616201039105E-2</v>
      </c>
      <c r="P133" s="162">
        <f t="shared" si="27"/>
        <v>0.1148045002549507</v>
      </c>
      <c r="Q133" s="164">
        <f t="shared" si="24"/>
        <v>36243.898300000001</v>
      </c>
      <c r="S133" s="162">
        <f t="shared" si="28"/>
        <v>5.0710547435868764E-6</v>
      </c>
      <c r="T133" s="162">
        <v>1</v>
      </c>
      <c r="U133" s="162">
        <f t="shared" si="29"/>
        <v>5.0710547435868764E-6</v>
      </c>
      <c r="V133" s="162">
        <f t="shared" si="30"/>
        <v>-2.2519002516956377E-3</v>
      </c>
    </row>
    <row r="134" spans="1:47" s="162" customFormat="1" ht="12.95" customHeight="1">
      <c r="A134" s="167" t="s">
        <v>937</v>
      </c>
      <c r="B134" s="192" t="s">
        <v>35</v>
      </c>
      <c r="C134" s="168">
        <v>51275.067999999999</v>
      </c>
      <c r="D134" s="168" t="s">
        <v>931</v>
      </c>
      <c r="E134" s="162">
        <f t="shared" si="23"/>
        <v>18566.181824300842</v>
      </c>
      <c r="F134" s="165">
        <f t="shared" si="25"/>
        <v>18566</v>
      </c>
      <c r="G134" s="162">
        <f t="shared" si="26"/>
        <v>0.1123751999984961</v>
      </c>
      <c r="K134" s="162">
        <f>G134</f>
        <v>0.1123751999984961</v>
      </c>
      <c r="O134" s="162">
        <f t="shared" ca="1" si="32"/>
        <v>8.0034399409657897E-2</v>
      </c>
      <c r="P134" s="162">
        <f t="shared" si="27"/>
        <v>0.11505413212684355</v>
      </c>
      <c r="Q134" s="164">
        <f t="shared" si="24"/>
        <v>36256.567999999999</v>
      </c>
      <c r="S134" s="162">
        <f t="shared" si="28"/>
        <v>7.1766773482922126E-6</v>
      </c>
      <c r="T134" s="162">
        <v>1</v>
      </c>
      <c r="U134" s="162">
        <f t="shared" si="29"/>
        <v>7.1766773482922126E-6</v>
      </c>
      <c r="V134" s="162">
        <f t="shared" si="30"/>
        <v>-2.6789321283474526E-3</v>
      </c>
    </row>
    <row r="135" spans="1:47" s="162" customFormat="1" ht="12.95" customHeight="1">
      <c r="A135" s="149" t="s">
        <v>620</v>
      </c>
      <c r="B135" s="148" t="s">
        <v>35</v>
      </c>
      <c r="C135" s="151">
        <v>52325.145600000003</v>
      </c>
      <c r="D135" s="151" t="s">
        <v>164</v>
      </c>
      <c r="E135" s="162">
        <f t="shared" si="23"/>
        <v>20265.218848921148</v>
      </c>
      <c r="F135" s="165">
        <f t="shared" si="25"/>
        <v>20265</v>
      </c>
      <c r="G135" s="162">
        <f t="shared" si="26"/>
        <v>0.135258000002068</v>
      </c>
      <c r="K135" s="162">
        <f>G135</f>
        <v>0.135258000002068</v>
      </c>
      <c r="O135" s="162">
        <f t="shared" ca="1" si="32"/>
        <v>0.11449370045567658</v>
      </c>
      <c r="P135" s="162">
        <f t="shared" si="27"/>
        <v>0.13668297917488734</v>
      </c>
      <c r="Q135" s="164">
        <f t="shared" si="24"/>
        <v>37306.645600000003</v>
      </c>
      <c r="S135" s="162">
        <f t="shared" si="28"/>
        <v>2.0305656429688763E-6</v>
      </c>
      <c r="T135" s="162">
        <v>1</v>
      </c>
      <c r="U135" s="162">
        <f t="shared" si="29"/>
        <v>2.0305656429688763E-6</v>
      </c>
      <c r="V135" s="162">
        <f t="shared" si="30"/>
        <v>-1.4249791728193351E-3</v>
      </c>
    </row>
    <row r="136" spans="1:47" s="162" customFormat="1" ht="12.95" customHeight="1">
      <c r="A136" s="149" t="s">
        <v>620</v>
      </c>
      <c r="B136" s="148" t="s">
        <v>35</v>
      </c>
      <c r="C136" s="151">
        <v>52343.071400000001</v>
      </c>
      <c r="D136" s="151" t="s">
        <v>164</v>
      </c>
      <c r="E136" s="162">
        <f t="shared" si="23"/>
        <v>20294.222989087488</v>
      </c>
      <c r="F136" s="165">
        <f t="shared" si="25"/>
        <v>20294</v>
      </c>
      <c r="G136" s="162">
        <f t="shared" si="26"/>
        <v>0.13781680000101915</v>
      </c>
      <c r="K136" s="162">
        <f>G136</f>
        <v>0.13781680000101915</v>
      </c>
      <c r="O136" s="162">
        <f t="shared" ca="1" si="32"/>
        <v>0.11508188158006416</v>
      </c>
      <c r="P136" s="162">
        <f t="shared" si="27"/>
        <v>0.13706828040477309</v>
      </c>
      <c r="Q136" s="164">
        <f t="shared" si="24"/>
        <v>37324.571400000001</v>
      </c>
      <c r="S136" s="162">
        <f t="shared" si="28"/>
        <v>5.6028158596435809E-7</v>
      </c>
      <c r="T136" s="162">
        <v>1</v>
      </c>
      <c r="U136" s="162">
        <f t="shared" si="29"/>
        <v>5.6028158596435809E-7</v>
      </c>
      <c r="V136" s="162">
        <f t="shared" si="30"/>
        <v>7.4851959624605557E-4</v>
      </c>
    </row>
    <row r="137" spans="1:47" s="162" customFormat="1" ht="12.95" customHeight="1">
      <c r="A137" s="149" t="s">
        <v>620</v>
      </c>
      <c r="B137" s="148" t="s">
        <v>31</v>
      </c>
      <c r="C137" s="151">
        <v>52343.996200000001</v>
      </c>
      <c r="D137" s="151" t="s">
        <v>164</v>
      </c>
      <c r="E137" s="162">
        <f t="shared" si="23"/>
        <v>20295.719325587164</v>
      </c>
      <c r="F137" s="165">
        <f t="shared" si="25"/>
        <v>20295.5</v>
      </c>
      <c r="G137" s="162">
        <f t="shared" si="26"/>
        <v>0.1355526000043028</v>
      </c>
      <c r="K137" s="162">
        <f>G137</f>
        <v>0.1355526000043028</v>
      </c>
      <c r="O137" s="162">
        <f t="shared" ca="1" si="32"/>
        <v>0.11511230474167045</v>
      </c>
      <c r="P137" s="162">
        <f t="shared" si="27"/>
        <v>0.13708822449682717</v>
      </c>
      <c r="Q137" s="164">
        <f t="shared" si="24"/>
        <v>37325.496200000001</v>
      </c>
      <c r="S137" s="162">
        <f t="shared" si="28"/>
        <v>2.3581425820407224E-6</v>
      </c>
      <c r="T137" s="162">
        <v>1</v>
      </c>
      <c r="U137" s="162">
        <f t="shared" si="29"/>
        <v>2.3581425820407224E-6</v>
      </c>
      <c r="V137" s="162">
        <f t="shared" si="30"/>
        <v>-1.5356244925243678E-3</v>
      </c>
    </row>
    <row r="138" spans="1:47" s="162" customFormat="1" ht="12.95" customHeight="1">
      <c r="A138" s="149" t="s">
        <v>633</v>
      </c>
      <c r="B138" s="148" t="s">
        <v>35</v>
      </c>
      <c r="C138" s="151">
        <v>52368.409</v>
      </c>
      <c r="D138" s="151" t="s">
        <v>164</v>
      </c>
      <c r="E138" s="162">
        <f t="shared" si="23"/>
        <v>20335.219502597556</v>
      </c>
      <c r="F138" s="165">
        <f t="shared" si="25"/>
        <v>20335</v>
      </c>
      <c r="G138" s="162">
        <f t="shared" si="26"/>
        <v>0.13566200000059325</v>
      </c>
      <c r="H138" s="162">
        <f>G138</f>
        <v>0.13566200000059325</v>
      </c>
      <c r="O138" s="162">
        <f t="shared" ca="1" si="32"/>
        <v>0.1159134479973018</v>
      </c>
      <c r="P138" s="162">
        <f t="shared" si="27"/>
        <v>0.13761393992537682</v>
      </c>
      <c r="Q138" s="164">
        <f t="shared" si="24"/>
        <v>37349.909</v>
      </c>
      <c r="S138" s="162">
        <f t="shared" si="28"/>
        <v>3.8100694699640847E-6</v>
      </c>
      <c r="T138" s="162">
        <v>0.2</v>
      </c>
      <c r="U138" s="162">
        <f t="shared" si="29"/>
        <v>7.6201389399281702E-7</v>
      </c>
      <c r="V138" s="162">
        <f t="shared" si="30"/>
        <v>-1.9519399247835689E-3</v>
      </c>
      <c r="Z138" s="131">
        <f>+D$11+D$12*Y138+D$13*Y138^2</f>
        <v>-2.5832156628473638E-4</v>
      </c>
    </row>
    <row r="139" spans="1:47" s="162" customFormat="1" ht="12.95" customHeight="1">
      <c r="A139" s="27" t="s">
        <v>32</v>
      </c>
      <c r="B139" s="169" t="s">
        <v>31</v>
      </c>
      <c r="C139" s="170">
        <v>52767.366600000001</v>
      </c>
      <c r="D139" s="170">
        <v>2.9999999999999997E-4</v>
      </c>
      <c r="E139" s="162">
        <f t="shared" si="23"/>
        <v>20980.737256384189</v>
      </c>
      <c r="F139" s="162">
        <f t="shared" si="25"/>
        <v>20980.5</v>
      </c>
      <c r="G139" s="162">
        <f t="shared" si="26"/>
        <v>0.14663460000156192</v>
      </c>
      <c r="K139" s="162">
        <f>G139</f>
        <v>0.14663460000156192</v>
      </c>
      <c r="O139" s="162">
        <f t="shared" ca="1" si="32"/>
        <v>0.12900554854186042</v>
      </c>
      <c r="P139" s="162">
        <f t="shared" si="27"/>
        <v>0.1463473100478706</v>
      </c>
      <c r="Q139" s="164">
        <f t="shared" si="24"/>
        <v>37748.866600000001</v>
      </c>
      <c r="S139" s="162">
        <f t="shared" si="28"/>
        <v>8.2535517491958774E-8</v>
      </c>
      <c r="T139" s="162">
        <v>1</v>
      </c>
      <c r="U139" s="162">
        <f t="shared" si="29"/>
        <v>8.2535517491958774E-8</v>
      </c>
      <c r="V139" s="162">
        <f t="shared" si="30"/>
        <v>2.8728995369131649E-4</v>
      </c>
    </row>
    <row r="140" spans="1:47" s="162" customFormat="1" ht="12.95" customHeight="1">
      <c r="A140" s="86" t="s">
        <v>78</v>
      </c>
      <c r="B140" s="171" t="s">
        <v>35</v>
      </c>
      <c r="C140" s="100">
        <v>52785.598100000003</v>
      </c>
      <c r="D140" s="86">
        <v>4.0000000000000002E-4</v>
      </c>
      <c r="E140" s="162">
        <f t="shared" si="23"/>
        <v>21010.236022489062</v>
      </c>
      <c r="F140" s="162">
        <f t="shared" si="25"/>
        <v>21010</v>
      </c>
      <c r="G140" s="162">
        <f t="shared" si="26"/>
        <v>0.14587200000096345</v>
      </c>
      <c r="K140" s="162">
        <f>G140</f>
        <v>0.14587200000096345</v>
      </c>
      <c r="O140" s="162">
        <f t="shared" ca="1" si="32"/>
        <v>0.12960387072011675</v>
      </c>
      <c r="P140" s="162">
        <f t="shared" si="27"/>
        <v>0.14675283984702062</v>
      </c>
      <c r="Q140" s="164">
        <f t="shared" si="24"/>
        <v>37767.098100000003</v>
      </c>
      <c r="S140" s="162">
        <f t="shared" si="28"/>
        <v>7.7587883440200685E-7</v>
      </c>
      <c r="T140" s="162">
        <v>1</v>
      </c>
      <c r="U140" s="162">
        <f t="shared" si="29"/>
        <v>7.7587883440200685E-7</v>
      </c>
      <c r="V140" s="162">
        <f t="shared" si="30"/>
        <v>-8.8083984605716314E-4</v>
      </c>
    </row>
    <row r="141" spans="1:47" s="162" customFormat="1" ht="12.95" customHeight="1">
      <c r="A141" s="149" t="s">
        <v>650</v>
      </c>
      <c r="B141" s="148" t="s">
        <v>35</v>
      </c>
      <c r="C141" s="151">
        <v>53009.334300000002</v>
      </c>
      <c r="D141" s="151" t="s">
        <v>164</v>
      </c>
      <c r="E141" s="162">
        <f t="shared" si="23"/>
        <v>21372.24363749566</v>
      </c>
      <c r="F141" s="165">
        <f t="shared" si="25"/>
        <v>21372</v>
      </c>
      <c r="G141" s="162">
        <f t="shared" si="26"/>
        <v>0.1505784000037238</v>
      </c>
      <c r="K141" s="162">
        <f>G141</f>
        <v>0.1505784000037238</v>
      </c>
      <c r="O141" s="162">
        <f t="shared" ca="1" si="32"/>
        <v>0.13694599372109306</v>
      </c>
      <c r="P141" s="162">
        <f t="shared" si="27"/>
        <v>0.15177476489838979</v>
      </c>
      <c r="Q141" s="164">
        <f t="shared" si="24"/>
        <v>37990.834300000002</v>
      </c>
      <c r="S141" s="162">
        <f t="shared" si="28"/>
        <v>1.4312889611891546E-6</v>
      </c>
      <c r="T141" s="162">
        <v>1</v>
      </c>
      <c r="U141" s="162">
        <f t="shared" si="29"/>
        <v>1.4312889611891546E-6</v>
      </c>
      <c r="V141" s="162">
        <f t="shared" si="30"/>
        <v>-1.1963648946659855E-3</v>
      </c>
      <c r="AE141" s="162">
        <v>6</v>
      </c>
      <c r="AG141" s="162" t="s">
        <v>40</v>
      </c>
      <c r="AI141" s="162" t="s">
        <v>36</v>
      </c>
      <c r="AS141" s="162">
        <v>25045</v>
      </c>
      <c r="AT141" s="162">
        <v>0.2108040000020992</v>
      </c>
      <c r="AU141" s="162">
        <v>1</v>
      </c>
    </row>
    <row r="142" spans="1:47" s="162" customFormat="1" ht="12.95" customHeight="1">
      <c r="A142" s="86" t="s">
        <v>79</v>
      </c>
      <c r="B142" s="171" t="s">
        <v>31</v>
      </c>
      <c r="C142" s="100">
        <v>53076.393199999999</v>
      </c>
      <c r="D142" s="100">
        <v>4.0000000000000002E-4</v>
      </c>
      <c r="E142" s="162">
        <f t="shared" si="23"/>
        <v>21480.745670040971</v>
      </c>
      <c r="F142" s="162">
        <f t="shared" si="25"/>
        <v>21480.5</v>
      </c>
      <c r="G142" s="162">
        <f t="shared" si="26"/>
        <v>0.15183460000116611</v>
      </c>
      <c r="J142" s="162">
        <f>G142</f>
        <v>0.15183460000116611</v>
      </c>
      <c r="O142" s="162">
        <f t="shared" ca="1" si="32"/>
        <v>0.13914660241061222</v>
      </c>
      <c r="P142" s="162">
        <f t="shared" si="27"/>
        <v>0.15329637804188784</v>
      </c>
      <c r="Q142" s="164">
        <f t="shared" si="24"/>
        <v>38057.893199999999</v>
      </c>
      <c r="S142" s="162">
        <f t="shared" si="28"/>
        <v>2.1367950403362554E-6</v>
      </c>
      <c r="T142" s="162">
        <v>1</v>
      </c>
      <c r="U142" s="162">
        <f t="shared" si="29"/>
        <v>2.1367950403362554E-6</v>
      </c>
      <c r="V142" s="162">
        <f t="shared" si="30"/>
        <v>-1.4617780407217285E-3</v>
      </c>
      <c r="AS142" s="162">
        <v>25046.5</v>
      </c>
      <c r="AT142" s="162">
        <v>0.20909979999851203</v>
      </c>
      <c r="AU142" s="162">
        <v>1</v>
      </c>
    </row>
    <row r="143" spans="1:47" s="162" customFormat="1" ht="12.95" customHeight="1">
      <c r="A143" s="27" t="s">
        <v>67</v>
      </c>
      <c r="B143" s="169" t="s">
        <v>31</v>
      </c>
      <c r="C143" s="151">
        <v>53105.396999999997</v>
      </c>
      <c r="D143" s="86">
        <v>0.01</v>
      </c>
      <c r="E143" s="162">
        <f t="shared" si="23"/>
        <v>21527.67413518934</v>
      </c>
      <c r="F143" s="162">
        <f t="shared" si="25"/>
        <v>21527.5</v>
      </c>
      <c r="O143" s="162">
        <f t="shared" ca="1" si="32"/>
        <v>0.14009986147427489</v>
      </c>
      <c r="P143" s="162">
        <f t="shared" si="27"/>
        <v>0.15395786119815091</v>
      </c>
      <c r="Q143" s="164">
        <f t="shared" si="24"/>
        <v>38086.896999999997</v>
      </c>
      <c r="R143" s="149">
        <v>0.10762299999623792</v>
      </c>
      <c r="U143" s="162">
        <f t="shared" si="29"/>
        <v>0</v>
      </c>
      <c r="AS143" s="162">
        <v>25087</v>
      </c>
      <c r="AT143" s="162">
        <v>0.21107639999536332</v>
      </c>
      <c r="AU143" s="162">
        <v>1</v>
      </c>
    </row>
    <row r="144" spans="1:47" s="162" customFormat="1" ht="12.95" customHeight="1">
      <c r="A144" s="27" t="s">
        <v>75</v>
      </c>
      <c r="B144" s="197"/>
      <c r="C144" s="170">
        <v>53406.434999999998</v>
      </c>
      <c r="D144" s="86">
        <v>2.0000000000000001E-4</v>
      </c>
      <c r="E144" s="162">
        <f t="shared" si="23"/>
        <v>22014.756906803213</v>
      </c>
      <c r="F144" s="163">
        <f>ROUND(2*E144,0)/2-0.5</f>
        <v>22014.5</v>
      </c>
      <c r="G144" s="162">
        <f t="shared" ref="G144:G174" si="33">+C144-(C$7+F144*C$8)</f>
        <v>0.15877940000063973</v>
      </c>
      <c r="J144" s="162">
        <f>G144</f>
        <v>0.15877940000063973</v>
      </c>
      <c r="O144" s="162">
        <f t="shared" ca="1" si="32"/>
        <v>0.14997724794243911</v>
      </c>
      <c r="P144" s="162">
        <f t="shared" si="27"/>
        <v>0.16089561510039305</v>
      </c>
      <c r="Q144" s="164">
        <f t="shared" si="24"/>
        <v>38387.934999999998</v>
      </c>
      <c r="S144" s="162">
        <f t="shared" ref="S144:S174" si="34">+(P144-G144)^2</f>
        <v>4.47836634842396E-6</v>
      </c>
      <c r="T144" s="162">
        <v>1</v>
      </c>
      <c r="U144" s="162">
        <f t="shared" si="29"/>
        <v>4.47836634842396E-6</v>
      </c>
      <c r="V144" s="162">
        <f t="shared" ref="V144:V174" si="35">+G144-P144</f>
        <v>-2.1162150997533213E-3</v>
      </c>
      <c r="AS144" s="162">
        <v>25143.5</v>
      </c>
      <c r="AT144" s="162">
        <v>0.21105820000229869</v>
      </c>
      <c r="AU144" s="162">
        <v>1</v>
      </c>
    </row>
    <row r="145" spans="1:47" s="162" customFormat="1" ht="12.95" customHeight="1">
      <c r="A145" s="27" t="s">
        <v>80</v>
      </c>
      <c r="B145" s="87" t="s">
        <v>35</v>
      </c>
      <c r="C145" s="86">
        <v>53411.6875</v>
      </c>
      <c r="D145" s="86">
        <v>1.1000000000000001E-3</v>
      </c>
      <c r="E145" s="162">
        <f t="shared" si="23"/>
        <v>22023.255509165385</v>
      </c>
      <c r="F145" s="163">
        <f>ROUND(2*E145,0)/2-0.5</f>
        <v>22023</v>
      </c>
      <c r="G145" s="162">
        <f t="shared" si="33"/>
        <v>0.15791560000070604</v>
      </c>
      <c r="K145" s="162">
        <f t="shared" ref="K145:K151" si="36">G145</f>
        <v>0.15791560000070604</v>
      </c>
      <c r="O145" s="162">
        <f t="shared" ca="1" si="32"/>
        <v>0.15014964585820789</v>
      </c>
      <c r="P145" s="162">
        <f t="shared" si="27"/>
        <v>0.16101806021029003</v>
      </c>
      <c r="Q145" s="164">
        <f t="shared" si="24"/>
        <v>38393.1875</v>
      </c>
      <c r="S145" s="162">
        <f t="shared" si="34"/>
        <v>9.6252593520519383E-6</v>
      </c>
      <c r="T145" s="162">
        <v>1</v>
      </c>
      <c r="U145" s="162">
        <f t="shared" si="29"/>
        <v>9.6252593520519383E-6</v>
      </c>
      <c r="V145" s="162">
        <f t="shared" si="35"/>
        <v>-3.1024602095839904E-3</v>
      </c>
      <c r="AS145" s="162">
        <v>25550.5</v>
      </c>
      <c r="AT145" s="162">
        <v>0.21643860000040149</v>
      </c>
      <c r="AU145" s="162">
        <v>1</v>
      </c>
    </row>
    <row r="146" spans="1:47" s="162" customFormat="1" ht="12.95" customHeight="1">
      <c r="A146" s="27" t="s">
        <v>80</v>
      </c>
      <c r="B146" s="87" t="s">
        <v>31</v>
      </c>
      <c r="C146" s="86">
        <v>53415.699800000002</v>
      </c>
      <c r="D146" s="86">
        <v>8.0000000000000004E-4</v>
      </c>
      <c r="E146" s="162">
        <f t="shared" si="23"/>
        <v>22029.747454383421</v>
      </c>
      <c r="F146" s="165">
        <f>ROUND(2*E146,0)/2</f>
        <v>22029.5</v>
      </c>
      <c r="G146" s="162">
        <f t="shared" si="33"/>
        <v>0.15293740000197431</v>
      </c>
      <c r="K146" s="162">
        <f t="shared" si="36"/>
        <v>0.15293740000197431</v>
      </c>
      <c r="O146" s="162">
        <f t="shared" ca="1" si="32"/>
        <v>0.15028147955850168</v>
      </c>
      <c r="P146" s="162">
        <f t="shared" si="27"/>
        <v>0.16111172607252444</v>
      </c>
      <c r="Q146" s="164">
        <f t="shared" si="24"/>
        <v>38397.199800000002</v>
      </c>
      <c r="S146" s="162">
        <f t="shared" si="34"/>
        <v>6.6819606707675539E-5</v>
      </c>
      <c r="T146" s="162">
        <v>1</v>
      </c>
      <c r="U146" s="162">
        <f t="shared" si="29"/>
        <v>6.6819606707675539E-5</v>
      </c>
      <c r="V146" s="162">
        <f t="shared" si="35"/>
        <v>-8.1743260705501308E-3</v>
      </c>
      <c r="AE146" s="162">
        <v>14</v>
      </c>
      <c r="AG146" s="162" t="s">
        <v>40</v>
      </c>
      <c r="AI146" s="162" t="s">
        <v>36</v>
      </c>
      <c r="AS146" s="162">
        <v>25616</v>
      </c>
      <c r="AT146" s="162">
        <v>0.21883520000119461</v>
      </c>
      <c r="AU146" s="162">
        <v>1</v>
      </c>
    </row>
    <row r="147" spans="1:47" s="162" customFormat="1" ht="12.95" customHeight="1">
      <c r="A147" s="172" t="s">
        <v>69</v>
      </c>
      <c r="B147" s="87"/>
      <c r="C147" s="86">
        <v>53417.8727</v>
      </c>
      <c r="D147" s="86">
        <v>2.9999999999999997E-4</v>
      </c>
      <c r="E147" s="162">
        <f t="shared" si="23"/>
        <v>22033.2632303135</v>
      </c>
      <c r="F147" s="163">
        <f t="shared" ref="F147:F178" si="37">ROUND(2*E147,0)/2-0.5</f>
        <v>22033</v>
      </c>
      <c r="G147" s="162">
        <f t="shared" si="33"/>
        <v>0.16268760000093607</v>
      </c>
      <c r="K147" s="162">
        <f t="shared" si="36"/>
        <v>0.16268760000093607</v>
      </c>
      <c r="O147" s="162">
        <f t="shared" ca="1" si="32"/>
        <v>0.15035246693558296</v>
      </c>
      <c r="P147" s="162">
        <f t="shared" si="27"/>
        <v>0.16116217279654893</v>
      </c>
      <c r="Q147" s="164">
        <f t="shared" si="24"/>
        <v>38399.3727</v>
      </c>
      <c r="S147" s="162">
        <f t="shared" si="34"/>
        <v>2.3269281558843713E-6</v>
      </c>
      <c r="T147" s="162">
        <v>1</v>
      </c>
      <c r="U147" s="162">
        <f t="shared" si="29"/>
        <v>2.3269281558843713E-6</v>
      </c>
      <c r="V147" s="162">
        <f t="shared" si="35"/>
        <v>1.525427204387142E-3</v>
      </c>
    </row>
    <row r="148" spans="1:47" s="162" customFormat="1" ht="12.95" customHeight="1">
      <c r="A148" s="27" t="s">
        <v>80</v>
      </c>
      <c r="B148" s="87" t="s">
        <v>35</v>
      </c>
      <c r="C148" s="86">
        <v>53419.7261</v>
      </c>
      <c r="D148" s="86">
        <v>6.9999999999999999E-4</v>
      </c>
      <c r="E148" s="162">
        <f t="shared" si="23"/>
        <v>22036.262051754344</v>
      </c>
      <c r="F148" s="163">
        <f t="shared" si="37"/>
        <v>22036</v>
      </c>
      <c r="G148" s="162">
        <f t="shared" si="33"/>
        <v>0.1619591999988188</v>
      </c>
      <c r="K148" s="162">
        <f t="shared" si="36"/>
        <v>0.1619591999988188</v>
      </c>
      <c r="O148" s="162">
        <f t="shared" ca="1" si="32"/>
        <v>0.15041331325879548</v>
      </c>
      <c r="P148" s="162">
        <f t="shared" si="27"/>
        <v>0.16120541911899894</v>
      </c>
      <c r="Q148" s="164">
        <f t="shared" si="24"/>
        <v>38401.2261</v>
      </c>
      <c r="S148" s="162">
        <f t="shared" si="34"/>
        <v>5.6818561478201018E-7</v>
      </c>
      <c r="T148" s="162">
        <v>1</v>
      </c>
      <c r="U148" s="162">
        <f t="shared" si="29"/>
        <v>5.6818561478201018E-7</v>
      </c>
      <c r="V148" s="162">
        <f t="shared" si="35"/>
        <v>7.537808798198653E-4</v>
      </c>
    </row>
    <row r="149" spans="1:47" s="162" customFormat="1" ht="12.95" customHeight="1">
      <c r="A149" s="149" t="s">
        <v>694</v>
      </c>
      <c r="B149" s="148" t="s">
        <v>35</v>
      </c>
      <c r="C149" s="151">
        <v>53430.2327</v>
      </c>
      <c r="D149" s="151" t="s">
        <v>164</v>
      </c>
      <c r="E149" s="162">
        <f t="shared" ref="E149:E180" si="38">+(C149-C$7)/C$8</f>
        <v>22053.261845296151</v>
      </c>
      <c r="F149" s="163">
        <f t="shared" si="37"/>
        <v>22053</v>
      </c>
      <c r="G149" s="162">
        <f t="shared" si="33"/>
        <v>0.16183160000218777</v>
      </c>
      <c r="K149" s="162">
        <f t="shared" si="36"/>
        <v>0.16183160000218777</v>
      </c>
      <c r="O149" s="162">
        <f t="shared" ca="1" si="32"/>
        <v>0.15075810909033305</v>
      </c>
      <c r="P149" s="162">
        <f t="shared" si="27"/>
        <v>0.16145059099325651</v>
      </c>
      <c r="Q149" s="164">
        <f t="shared" ref="Q149:Q180" si="39">+C149-15018.5</f>
        <v>38411.7327</v>
      </c>
      <c r="S149" s="162">
        <f t="shared" si="34"/>
        <v>1.4516786488678106E-7</v>
      </c>
      <c r="T149" s="162">
        <v>1</v>
      </c>
      <c r="U149" s="162">
        <f t="shared" si="29"/>
        <v>1.4516786488678106E-7</v>
      </c>
      <c r="V149" s="162">
        <f t="shared" si="35"/>
        <v>3.8100900893126011E-4</v>
      </c>
    </row>
    <row r="150" spans="1:47" s="162" customFormat="1" ht="12.95" customHeight="1">
      <c r="A150" s="27" t="s">
        <v>80</v>
      </c>
      <c r="B150" s="87" t="s">
        <v>35</v>
      </c>
      <c r="C150" s="86">
        <v>53432.703300000001</v>
      </c>
      <c r="D150" s="86">
        <v>8.0000000000000004E-4</v>
      </c>
      <c r="E150" s="162">
        <f t="shared" si="38"/>
        <v>22057.259303077393</v>
      </c>
      <c r="F150" s="163">
        <f t="shared" si="37"/>
        <v>22057</v>
      </c>
      <c r="G150" s="162">
        <f t="shared" si="33"/>
        <v>0.1602603999999701</v>
      </c>
      <c r="K150" s="162">
        <f t="shared" si="36"/>
        <v>0.1602603999999701</v>
      </c>
      <c r="O150" s="162">
        <f t="shared" ca="1" si="32"/>
        <v>0.15083923752128303</v>
      </c>
      <c r="P150" s="162">
        <f t="shared" si="27"/>
        <v>0.16150830551646839</v>
      </c>
      <c r="Q150" s="164">
        <f t="shared" si="39"/>
        <v>38414.203300000001</v>
      </c>
      <c r="S150" s="162">
        <f t="shared" si="34"/>
        <v>1.5572681781068444E-6</v>
      </c>
      <c r="T150" s="162">
        <v>1</v>
      </c>
      <c r="U150" s="162">
        <f t="shared" si="29"/>
        <v>1.5572681781068444E-6</v>
      </c>
      <c r="V150" s="162">
        <f t="shared" si="35"/>
        <v>-1.2479055164982822E-3</v>
      </c>
    </row>
    <row r="151" spans="1:47" s="162" customFormat="1" ht="12.95" customHeight="1">
      <c r="A151" s="27" t="s">
        <v>80</v>
      </c>
      <c r="B151" s="87" t="s">
        <v>31</v>
      </c>
      <c r="C151" s="86">
        <v>53446.611199999999</v>
      </c>
      <c r="D151" s="86">
        <v>8.0000000000000004E-4</v>
      </c>
      <c r="E151" s="162">
        <f t="shared" si="38"/>
        <v>22079.762437164547</v>
      </c>
      <c r="F151" s="163">
        <f t="shared" si="37"/>
        <v>22079.5</v>
      </c>
      <c r="G151" s="162">
        <f t="shared" si="33"/>
        <v>0.16219740000087768</v>
      </c>
      <c r="K151" s="162">
        <f t="shared" si="36"/>
        <v>0.16219740000087768</v>
      </c>
      <c r="O151" s="162">
        <f t="shared" ca="1" si="32"/>
        <v>0.15129558494537687</v>
      </c>
      <c r="P151" s="162">
        <f t="shared" ref="P151:P182" si="40">+D$11+D$12*F151+D$13*F151^2</f>
        <v>0.16183314152732378</v>
      </c>
      <c r="Q151" s="164">
        <f t="shared" si="39"/>
        <v>38428.111199999999</v>
      </c>
      <c r="S151" s="162">
        <f t="shared" si="34"/>
        <v>1.326842355558149E-7</v>
      </c>
      <c r="T151" s="162">
        <v>1</v>
      </c>
      <c r="U151" s="162">
        <f t="shared" ref="U151:U182" si="41">T151*S151</f>
        <v>1.326842355558149E-7</v>
      </c>
      <c r="V151" s="162">
        <f t="shared" si="35"/>
        <v>3.6425847355389673E-4</v>
      </c>
      <c r="AE151" s="162">
        <v>11</v>
      </c>
      <c r="AG151" s="162" t="s">
        <v>60</v>
      </c>
      <c r="AI151" s="162" t="s">
        <v>36</v>
      </c>
    </row>
    <row r="152" spans="1:47" s="162" customFormat="1" ht="12.95" customHeight="1">
      <c r="A152" s="27" t="s">
        <v>70</v>
      </c>
      <c r="B152" s="87" t="s">
        <v>31</v>
      </c>
      <c r="C152" s="86">
        <v>53462.374000000003</v>
      </c>
      <c r="D152" s="86">
        <v>8.9999999999999998E-4</v>
      </c>
      <c r="E152" s="162">
        <f t="shared" si="38"/>
        <v>22105.266819708933</v>
      </c>
      <c r="F152" s="163">
        <f t="shared" si="37"/>
        <v>22105</v>
      </c>
      <c r="G152" s="162">
        <f t="shared" si="33"/>
        <v>0.16490600000543054</v>
      </c>
      <c r="J152" s="162">
        <f>G152</f>
        <v>0.16490600000543054</v>
      </c>
      <c r="O152" s="162">
        <f t="shared" ca="1" si="32"/>
        <v>0.15181277869268323</v>
      </c>
      <c r="P152" s="162">
        <f t="shared" si="40"/>
        <v>0.16220168277564043</v>
      </c>
      <c r="Q152" s="164">
        <f t="shared" si="39"/>
        <v>38443.874000000003</v>
      </c>
      <c r="S152" s="162">
        <f t="shared" si="34"/>
        <v>7.3133316793396833E-6</v>
      </c>
      <c r="T152" s="162">
        <v>1</v>
      </c>
      <c r="U152" s="162">
        <f t="shared" si="41"/>
        <v>7.3133316793396833E-6</v>
      </c>
      <c r="V152" s="162">
        <f t="shared" si="35"/>
        <v>2.7043172297901152E-3</v>
      </c>
    </row>
    <row r="153" spans="1:47" s="162" customFormat="1" ht="12.95" customHeight="1">
      <c r="A153" s="27" t="s">
        <v>71</v>
      </c>
      <c r="B153" s="99" t="s">
        <v>35</v>
      </c>
      <c r="C153" s="100">
        <v>53462.378799999999</v>
      </c>
      <c r="D153" s="86">
        <v>1.8E-3</v>
      </c>
      <c r="E153" s="162">
        <f t="shared" si="38"/>
        <v>22105.274586161344</v>
      </c>
      <c r="F153" s="163">
        <f t="shared" si="37"/>
        <v>22105</v>
      </c>
      <c r="G153" s="162">
        <f t="shared" si="33"/>
        <v>0.16970600000058766</v>
      </c>
      <c r="K153" s="162">
        <f>G153</f>
        <v>0.16970600000058766</v>
      </c>
      <c r="O153" s="162">
        <f t="shared" ca="1" si="32"/>
        <v>0.15181277869268323</v>
      </c>
      <c r="P153" s="162">
        <f t="shared" si="40"/>
        <v>0.16220168277564043</v>
      </c>
      <c r="Q153" s="164">
        <f t="shared" si="39"/>
        <v>38443.878799999999</v>
      </c>
      <c r="S153" s="162">
        <f t="shared" si="34"/>
        <v>5.6314777012639814E-5</v>
      </c>
      <c r="T153" s="162">
        <v>1</v>
      </c>
      <c r="U153" s="162">
        <f t="shared" si="41"/>
        <v>5.6314777012639814E-5</v>
      </c>
      <c r="V153" s="162">
        <f t="shared" si="35"/>
        <v>7.5043172249472379E-3</v>
      </c>
    </row>
    <row r="154" spans="1:47" s="162" customFormat="1" ht="12.95" customHeight="1">
      <c r="A154" s="27" t="s">
        <v>70</v>
      </c>
      <c r="B154" s="99"/>
      <c r="C154" s="86">
        <v>53482.458299999998</v>
      </c>
      <c r="D154" s="86">
        <v>5.0000000000000001E-4</v>
      </c>
      <c r="E154" s="162">
        <f t="shared" si="38"/>
        <v>22137.763436448087</v>
      </c>
      <c r="F154" s="163">
        <f t="shared" si="37"/>
        <v>22137.5</v>
      </c>
      <c r="G154" s="162">
        <f t="shared" si="33"/>
        <v>0.16281499999604421</v>
      </c>
      <c r="J154" s="162">
        <f>G154</f>
        <v>0.16281499999604421</v>
      </c>
      <c r="O154" s="162">
        <f t="shared" ca="1" si="32"/>
        <v>0.15247194719415208</v>
      </c>
      <c r="P154" s="162">
        <f t="shared" si="40"/>
        <v>0.16267199862743242</v>
      </c>
      <c r="Q154" s="164">
        <f t="shared" si="39"/>
        <v>38463.958299999998</v>
      </c>
      <c r="S154" s="162">
        <f t="shared" si="34"/>
        <v>2.0449391424843237E-8</v>
      </c>
      <c r="T154" s="162">
        <v>1</v>
      </c>
      <c r="U154" s="162">
        <f t="shared" si="41"/>
        <v>2.0449391424843237E-8</v>
      </c>
      <c r="V154" s="162">
        <f t="shared" si="35"/>
        <v>1.430013686117837E-4</v>
      </c>
    </row>
    <row r="155" spans="1:47" s="162" customFormat="1" ht="12.95" customHeight="1">
      <c r="A155" s="27" t="s">
        <v>70</v>
      </c>
      <c r="B155" s="87" t="s">
        <v>31</v>
      </c>
      <c r="C155" s="86">
        <v>53483.3874</v>
      </c>
      <c r="D155" s="86">
        <v>4.0000000000000002E-4</v>
      </c>
      <c r="E155" s="162">
        <f t="shared" si="38"/>
        <v>22139.266730394724</v>
      </c>
      <c r="F155" s="163">
        <f t="shared" si="37"/>
        <v>22139</v>
      </c>
      <c r="G155" s="162">
        <f t="shared" si="33"/>
        <v>0.16485079999984009</v>
      </c>
      <c r="J155" s="162">
        <f>G155</f>
        <v>0.16485079999984009</v>
      </c>
      <c r="O155" s="162">
        <f t="shared" ca="1" si="32"/>
        <v>0.15250237035575831</v>
      </c>
      <c r="P155" s="162">
        <f t="shared" si="40"/>
        <v>0.1626937219199559</v>
      </c>
      <c r="Q155" s="164">
        <f t="shared" si="39"/>
        <v>38464.8874</v>
      </c>
      <c r="S155" s="162">
        <f t="shared" si="34"/>
        <v>4.6529858427168612E-6</v>
      </c>
      <c r="T155" s="162">
        <v>1</v>
      </c>
      <c r="U155" s="162">
        <f t="shared" si="41"/>
        <v>4.6529858427168612E-6</v>
      </c>
      <c r="V155" s="162">
        <f t="shared" si="35"/>
        <v>2.1570780798841893E-3</v>
      </c>
    </row>
    <row r="156" spans="1:47" s="162" customFormat="1" ht="12.95" customHeight="1">
      <c r="A156" s="149" t="s">
        <v>726</v>
      </c>
      <c r="B156" s="148" t="s">
        <v>35</v>
      </c>
      <c r="C156" s="151">
        <v>53799.213199999998</v>
      </c>
      <c r="D156" s="151" t="s">
        <v>164</v>
      </c>
      <c r="E156" s="162">
        <f t="shared" si="38"/>
        <v>22650.276323905073</v>
      </c>
      <c r="F156" s="163">
        <f t="shared" si="37"/>
        <v>22650</v>
      </c>
      <c r="G156" s="162">
        <f t="shared" si="33"/>
        <v>0.17078000000037719</v>
      </c>
      <c r="K156" s="162">
        <f>G156</f>
        <v>0.17078000000037719</v>
      </c>
      <c r="O156" s="162">
        <f t="shared" ref="O156:O187" ca="1" si="42">+C$11+C$12*$F156</f>
        <v>0.16286652740962265</v>
      </c>
      <c r="P156" s="162">
        <f t="shared" si="40"/>
        <v>0.17017837461045143</v>
      </c>
      <c r="Q156" s="164">
        <f t="shared" si="39"/>
        <v>38780.713199999998</v>
      </c>
      <c r="S156" s="162">
        <f t="shared" si="34"/>
        <v>3.6195310980331417E-7</v>
      </c>
      <c r="T156" s="162">
        <v>1</v>
      </c>
      <c r="U156" s="162">
        <f t="shared" si="41"/>
        <v>3.6195310980331417E-7</v>
      </c>
      <c r="V156" s="162">
        <f t="shared" si="35"/>
        <v>6.0162538992575287E-4</v>
      </c>
    </row>
    <row r="157" spans="1:47" s="162" customFormat="1" ht="12.95" customHeight="1">
      <c r="A157" s="167" t="s">
        <v>886</v>
      </c>
      <c r="B157" s="192" t="s">
        <v>35</v>
      </c>
      <c r="C157" s="168">
        <v>54131.728000000003</v>
      </c>
      <c r="D157" s="168" t="s">
        <v>152</v>
      </c>
      <c r="E157" s="162">
        <f t="shared" si="38"/>
        <v>23188.288901674776</v>
      </c>
      <c r="F157" s="163">
        <f t="shared" si="37"/>
        <v>23188</v>
      </c>
      <c r="G157" s="162">
        <f t="shared" si="33"/>
        <v>0.17855360000248766</v>
      </c>
      <c r="K157" s="162">
        <f>G157</f>
        <v>0.17855360000248766</v>
      </c>
      <c r="O157" s="162">
        <f t="shared" ca="1" si="42"/>
        <v>0.17377830137239964</v>
      </c>
      <c r="P157" s="162">
        <f t="shared" si="40"/>
        <v>0.17824005738307519</v>
      </c>
      <c r="Q157" s="164">
        <f t="shared" si="39"/>
        <v>39113.228000000003</v>
      </c>
      <c r="S157" s="162">
        <f t="shared" si="34"/>
        <v>9.8308974188030338E-8</v>
      </c>
      <c r="T157" s="162">
        <v>1</v>
      </c>
      <c r="U157" s="162">
        <f t="shared" si="41"/>
        <v>9.8308974188030338E-8</v>
      </c>
      <c r="V157" s="162">
        <f t="shared" si="35"/>
        <v>3.1354261941246575E-4</v>
      </c>
    </row>
    <row r="158" spans="1:47" s="162" customFormat="1" ht="12.95" customHeight="1">
      <c r="A158" s="86" t="s">
        <v>77</v>
      </c>
      <c r="B158" s="99"/>
      <c r="C158" s="86">
        <v>54207.440399999999</v>
      </c>
      <c r="D158" s="86">
        <v>5.0000000000000001E-4</v>
      </c>
      <c r="E158" s="162">
        <f t="shared" si="38"/>
        <v>23310.792391724328</v>
      </c>
      <c r="F158" s="163">
        <f t="shared" si="37"/>
        <v>23310.5</v>
      </c>
      <c r="G158" s="162">
        <f t="shared" si="33"/>
        <v>0.18071059999783756</v>
      </c>
      <c r="J158" s="162">
        <f>G158</f>
        <v>0.18071059999783756</v>
      </c>
      <c r="O158" s="162">
        <f t="shared" ca="1" si="42"/>
        <v>0.17626285957024379</v>
      </c>
      <c r="P158" s="162">
        <f t="shared" si="40"/>
        <v>0.18010169330472311</v>
      </c>
      <c r="Q158" s="164">
        <f t="shared" si="39"/>
        <v>39188.940399999999</v>
      </c>
      <c r="S158" s="162">
        <f t="shared" si="34"/>
        <v>3.7076736091957146E-7</v>
      </c>
      <c r="T158" s="162">
        <v>1</v>
      </c>
      <c r="U158" s="162">
        <f t="shared" si="41"/>
        <v>3.7076736091957146E-7</v>
      </c>
      <c r="V158" s="162">
        <f t="shared" si="35"/>
        <v>6.0890669311444712E-4</v>
      </c>
    </row>
    <row r="159" spans="1:47" s="162" customFormat="1" ht="12.95" customHeight="1">
      <c r="A159" s="86" t="s">
        <v>77</v>
      </c>
      <c r="B159" s="87" t="s">
        <v>31</v>
      </c>
      <c r="C159" s="86">
        <v>54216.4035</v>
      </c>
      <c r="D159" s="86">
        <v>5.0000000000000001E-4</v>
      </c>
      <c r="E159" s="162">
        <f t="shared" si="38"/>
        <v>23325.294785409686</v>
      </c>
      <c r="F159" s="163">
        <f t="shared" si="37"/>
        <v>23325</v>
      </c>
      <c r="G159" s="162">
        <f t="shared" si="33"/>
        <v>0.18218999999953667</v>
      </c>
      <c r="J159" s="162">
        <f>G159</f>
        <v>0.18218999999953667</v>
      </c>
      <c r="O159" s="162">
        <f t="shared" ca="1" si="42"/>
        <v>0.17655695013243761</v>
      </c>
      <c r="P159" s="162">
        <f t="shared" si="40"/>
        <v>0.18032268928065617</v>
      </c>
      <c r="Q159" s="164">
        <f t="shared" si="39"/>
        <v>39197.9035</v>
      </c>
      <c r="S159" s="162">
        <f t="shared" si="34"/>
        <v>3.4868493208459868E-6</v>
      </c>
      <c r="T159" s="162">
        <v>1</v>
      </c>
      <c r="U159" s="162">
        <f t="shared" si="41"/>
        <v>3.4868493208459868E-6</v>
      </c>
      <c r="V159" s="162">
        <f t="shared" si="35"/>
        <v>1.8673107188804938E-3</v>
      </c>
    </row>
    <row r="160" spans="1:47" s="162" customFormat="1" ht="12.95" customHeight="1">
      <c r="A160" s="98" t="s">
        <v>76</v>
      </c>
      <c r="B160" s="99" t="s">
        <v>35</v>
      </c>
      <c r="C160" s="100">
        <v>54255.340100000001</v>
      </c>
      <c r="D160" s="100">
        <v>2.9999999999999997E-4</v>
      </c>
      <c r="E160" s="162">
        <f t="shared" si="38"/>
        <v>23388.294629433432</v>
      </c>
      <c r="F160" s="163">
        <f t="shared" si="37"/>
        <v>23388</v>
      </c>
      <c r="G160" s="162">
        <f t="shared" si="33"/>
        <v>0.18209360000037123</v>
      </c>
      <c r="K160" s="162">
        <f>G160</f>
        <v>0.18209360000037123</v>
      </c>
      <c r="O160" s="162">
        <f t="shared" ca="1" si="42"/>
        <v>0.17783472291990032</v>
      </c>
      <c r="P160" s="162">
        <f t="shared" si="40"/>
        <v>0.18128444942767533</v>
      </c>
      <c r="Q160" s="164">
        <f t="shared" si="39"/>
        <v>39236.840100000001</v>
      </c>
      <c r="S160" s="162">
        <f t="shared" si="34"/>
        <v>6.547246492941016E-7</v>
      </c>
      <c r="T160" s="162">
        <v>1</v>
      </c>
      <c r="U160" s="162">
        <f t="shared" si="41"/>
        <v>6.547246492941016E-7</v>
      </c>
      <c r="V160" s="162">
        <f t="shared" si="35"/>
        <v>8.0915057269589918E-4</v>
      </c>
      <c r="AE160" s="162">
        <v>48</v>
      </c>
      <c r="AG160" s="162" t="s">
        <v>62</v>
      </c>
      <c r="AI160" s="162" t="s">
        <v>36</v>
      </c>
    </row>
    <row r="161" spans="1:22" s="162" customFormat="1" ht="12.95" customHeight="1">
      <c r="A161" s="86" t="s">
        <v>200</v>
      </c>
      <c r="B161" s="87" t="s">
        <v>31</v>
      </c>
      <c r="C161" s="86">
        <v>54829.515700000004</v>
      </c>
      <c r="D161" s="86">
        <v>2.9999999999999997E-4</v>
      </c>
      <c r="E161" s="162">
        <f t="shared" si="38"/>
        <v>24317.31702076297</v>
      </c>
      <c r="F161" s="163">
        <f t="shared" si="37"/>
        <v>24317</v>
      </c>
      <c r="G161" s="162">
        <f t="shared" si="33"/>
        <v>0.19593240000540391</v>
      </c>
      <c r="J161" s="162">
        <f>G161</f>
        <v>0.19593240000540391</v>
      </c>
      <c r="O161" s="162">
        <f t="shared" ca="1" si="42"/>
        <v>0.19667680100804119</v>
      </c>
      <c r="P161" s="162">
        <f t="shared" si="40"/>
        <v>0.19576306994857973</v>
      </c>
      <c r="Q161" s="164">
        <f t="shared" si="39"/>
        <v>39811.015700000004</v>
      </c>
      <c r="S161" s="162">
        <f t="shared" si="34"/>
        <v>2.8672668144079879E-8</v>
      </c>
      <c r="T161" s="162">
        <v>1</v>
      </c>
      <c r="U161" s="162">
        <f t="shared" si="41"/>
        <v>2.8672668144079879E-8</v>
      </c>
      <c r="V161" s="162">
        <f t="shared" si="35"/>
        <v>1.6933005682417956E-4</v>
      </c>
    </row>
    <row r="162" spans="1:22" s="162" customFormat="1" ht="12.95" customHeight="1">
      <c r="A162" s="86" t="s">
        <v>82</v>
      </c>
      <c r="B162" s="87" t="s">
        <v>35</v>
      </c>
      <c r="C162" s="86">
        <v>54862.894099999998</v>
      </c>
      <c r="D162" s="86">
        <v>1.4E-3</v>
      </c>
      <c r="E162" s="162">
        <f t="shared" si="38"/>
        <v>24371.323636486013</v>
      </c>
      <c r="F162" s="163">
        <f t="shared" si="37"/>
        <v>24371</v>
      </c>
      <c r="G162" s="162">
        <f t="shared" si="33"/>
        <v>0.20002119999844581</v>
      </c>
      <c r="K162" s="162">
        <f>G162</f>
        <v>0.20002119999844581</v>
      </c>
      <c r="O162" s="162">
        <f t="shared" ca="1" si="42"/>
        <v>0.19777203482586642</v>
      </c>
      <c r="P162" s="162">
        <f t="shared" si="40"/>
        <v>0.19662174583861677</v>
      </c>
      <c r="Q162" s="164">
        <f t="shared" si="39"/>
        <v>39844.394099999998</v>
      </c>
      <c r="S162" s="162">
        <f t="shared" si="34"/>
        <v>1.1556288584778931E-5</v>
      </c>
      <c r="T162" s="162">
        <v>1</v>
      </c>
      <c r="U162" s="162">
        <f t="shared" si="41"/>
        <v>1.1556288584778931E-5</v>
      </c>
      <c r="V162" s="162">
        <f t="shared" si="35"/>
        <v>3.3994541598290351E-3</v>
      </c>
    </row>
    <row r="163" spans="1:22" s="162" customFormat="1" ht="12.95" customHeight="1">
      <c r="A163" s="86" t="s">
        <v>200</v>
      </c>
      <c r="B163" s="87" t="s">
        <v>31</v>
      </c>
      <c r="C163" s="86">
        <v>54907.392399999997</v>
      </c>
      <c r="D163" s="86">
        <v>3.0000000000000001E-3</v>
      </c>
      <c r="E163" s="162">
        <f t="shared" si="38"/>
        <v>24443.322371848677</v>
      </c>
      <c r="F163" s="163">
        <f t="shared" si="37"/>
        <v>24443</v>
      </c>
      <c r="G163" s="162">
        <f t="shared" si="33"/>
        <v>0.19923959999869112</v>
      </c>
      <c r="J163" s="162">
        <f>G163</f>
        <v>0.19923959999869112</v>
      </c>
      <c r="O163" s="162">
        <f t="shared" ca="1" si="42"/>
        <v>0.19923234658296668</v>
      </c>
      <c r="P163" s="162">
        <f t="shared" si="40"/>
        <v>0.19776956555108244</v>
      </c>
      <c r="Q163" s="164">
        <f t="shared" si="39"/>
        <v>39888.892399999997</v>
      </c>
      <c r="S163" s="162">
        <f t="shared" si="34"/>
        <v>2.1610012771561607E-6</v>
      </c>
      <c r="T163" s="162">
        <v>1</v>
      </c>
      <c r="U163" s="162">
        <f t="shared" si="41"/>
        <v>2.1610012771561607E-6</v>
      </c>
      <c r="V163" s="162">
        <f t="shared" si="35"/>
        <v>1.4700344476086813E-3</v>
      </c>
    </row>
    <row r="164" spans="1:22" s="162" customFormat="1" ht="12.95" customHeight="1">
      <c r="A164" s="86" t="s">
        <v>200</v>
      </c>
      <c r="B164" s="87" t="s">
        <v>31</v>
      </c>
      <c r="C164" s="86">
        <v>54912.336799999997</v>
      </c>
      <c r="D164" s="86">
        <v>1E-4</v>
      </c>
      <c r="E164" s="162">
        <f t="shared" si="38"/>
        <v>24451.322465046105</v>
      </c>
      <c r="F164" s="163">
        <f t="shared" si="37"/>
        <v>24451</v>
      </c>
      <c r="G164" s="162">
        <f t="shared" si="33"/>
        <v>0.19929719999345252</v>
      </c>
      <c r="J164" s="162">
        <f>G164</f>
        <v>0.19929719999345252</v>
      </c>
      <c r="O164" s="162">
        <f t="shared" ca="1" si="42"/>
        <v>0.1993946034448667</v>
      </c>
      <c r="P164" s="162">
        <f t="shared" si="40"/>
        <v>0.19789730696715882</v>
      </c>
      <c r="Q164" s="164">
        <f t="shared" si="39"/>
        <v>39893.836799999997</v>
      </c>
      <c r="S164" s="162">
        <f t="shared" si="34"/>
        <v>1.9597004850657412E-6</v>
      </c>
      <c r="T164" s="162">
        <v>1</v>
      </c>
      <c r="U164" s="162">
        <f t="shared" si="41"/>
        <v>1.9597004850657412E-6</v>
      </c>
      <c r="V164" s="162">
        <f t="shared" si="35"/>
        <v>1.3998930262937026E-3</v>
      </c>
    </row>
    <row r="165" spans="1:22" s="162" customFormat="1" ht="12.95" customHeight="1">
      <c r="A165" s="86" t="s">
        <v>203</v>
      </c>
      <c r="B165" s="87" t="s">
        <v>35</v>
      </c>
      <c r="C165" s="86">
        <v>55259.375999999997</v>
      </c>
      <c r="D165" s="86">
        <v>1E-4</v>
      </c>
      <c r="E165" s="162">
        <f t="shared" si="38"/>
        <v>25012.835680635704</v>
      </c>
      <c r="F165" s="163">
        <f t="shared" si="37"/>
        <v>25012.5</v>
      </c>
      <c r="G165" s="162">
        <f t="shared" si="33"/>
        <v>0.20746499999950174</v>
      </c>
      <c r="J165" s="162">
        <f>G165</f>
        <v>0.20746499999950174</v>
      </c>
      <c r="O165" s="162">
        <f t="shared" ca="1" si="42"/>
        <v>0.21078300693947494</v>
      </c>
      <c r="P165" s="162">
        <f t="shared" si="40"/>
        <v>0.2069660312172239</v>
      </c>
      <c r="Q165" s="164">
        <f t="shared" si="39"/>
        <v>40240.875999999997</v>
      </c>
      <c r="S165" s="162">
        <f t="shared" si="34"/>
        <v>2.4896984568783263E-7</v>
      </c>
      <c r="T165" s="162">
        <v>1</v>
      </c>
      <c r="U165" s="162">
        <f t="shared" si="41"/>
        <v>2.4896984568783263E-7</v>
      </c>
      <c r="V165" s="162">
        <f t="shared" si="35"/>
        <v>4.9896878227784214E-4</v>
      </c>
    </row>
    <row r="166" spans="1:22" s="162" customFormat="1" ht="12.95" customHeight="1">
      <c r="A166" s="86" t="s">
        <v>167</v>
      </c>
      <c r="B166" s="87" t="s">
        <v>35</v>
      </c>
      <c r="C166" s="86">
        <v>55273.900199999996</v>
      </c>
      <c r="D166" s="86">
        <v>5.9999999999999995E-4</v>
      </c>
      <c r="E166" s="173">
        <f t="shared" si="38"/>
        <v>25036.335994853427</v>
      </c>
      <c r="F166" s="163">
        <f t="shared" si="37"/>
        <v>25036</v>
      </c>
      <c r="G166" s="162">
        <f t="shared" si="33"/>
        <v>0.20765920000121696</v>
      </c>
      <c r="K166" s="162">
        <f>G166</f>
        <v>0.20765920000121696</v>
      </c>
      <c r="O166" s="162">
        <f t="shared" ca="1" si="42"/>
        <v>0.2112596364713063</v>
      </c>
      <c r="P166" s="162">
        <f t="shared" si="40"/>
        <v>0.20734999977867685</v>
      </c>
      <c r="Q166" s="164">
        <f t="shared" si="39"/>
        <v>40255.400199999996</v>
      </c>
      <c r="S166" s="162">
        <f t="shared" si="34"/>
        <v>9.5604777618851655E-8</v>
      </c>
      <c r="T166" s="162">
        <v>1</v>
      </c>
      <c r="U166" s="162">
        <f t="shared" si="41"/>
        <v>9.5604777618851655E-8</v>
      </c>
      <c r="V166" s="162">
        <f t="shared" si="35"/>
        <v>3.0920022254010693E-4</v>
      </c>
    </row>
    <row r="167" spans="1:22" s="162" customFormat="1" ht="12.95" customHeight="1">
      <c r="A167" s="27" t="s">
        <v>199</v>
      </c>
      <c r="B167" s="87" t="s">
        <v>35</v>
      </c>
      <c r="C167" s="86">
        <v>55279.465730000004</v>
      </c>
      <c r="D167" s="86">
        <v>2.0000000000000001E-4</v>
      </c>
      <c r="E167" s="173">
        <f t="shared" si="38"/>
        <v>25045.341083174182</v>
      </c>
      <c r="F167" s="163">
        <f t="shared" si="37"/>
        <v>25045</v>
      </c>
      <c r="G167" s="162">
        <f t="shared" si="33"/>
        <v>0.2108040000020992</v>
      </c>
      <c r="K167" s="162">
        <f>G167</f>
        <v>0.2108040000020992</v>
      </c>
      <c r="O167" s="162">
        <f t="shared" ca="1" si="42"/>
        <v>0.21144217544094379</v>
      </c>
      <c r="P167" s="162">
        <f t="shared" si="40"/>
        <v>0.20749714566746197</v>
      </c>
      <c r="Q167" s="164">
        <f t="shared" si="39"/>
        <v>40260.965730000004</v>
      </c>
      <c r="S167" s="162">
        <f t="shared" si="34"/>
        <v>1.0935285590509054E-5</v>
      </c>
      <c r="T167" s="162">
        <v>1</v>
      </c>
      <c r="U167" s="162">
        <f t="shared" si="41"/>
        <v>1.0935285590509054E-5</v>
      </c>
      <c r="V167" s="162">
        <f t="shared" si="35"/>
        <v>3.3068543346372326E-3</v>
      </c>
    </row>
    <row r="168" spans="1:22" s="162" customFormat="1" ht="12.95" customHeight="1">
      <c r="A168" s="27" t="s">
        <v>199</v>
      </c>
      <c r="B168" s="87" t="s">
        <v>31</v>
      </c>
      <c r="C168" s="86">
        <v>55280.391089999997</v>
      </c>
      <c r="D168" s="86">
        <v>2.0000000000000001E-4</v>
      </c>
      <c r="E168" s="162">
        <f t="shared" si="38"/>
        <v>25046.83832575996</v>
      </c>
      <c r="F168" s="163">
        <f t="shared" si="37"/>
        <v>25046.5</v>
      </c>
      <c r="G168" s="162">
        <f t="shared" si="33"/>
        <v>0.20909979999851203</v>
      </c>
      <c r="K168" s="162">
        <f>G168</f>
        <v>0.20909979999851203</v>
      </c>
      <c r="O168" s="162">
        <f t="shared" ca="1" si="42"/>
        <v>0.21147259860255008</v>
      </c>
      <c r="P168" s="162">
        <f t="shared" si="40"/>
        <v>0.20752167504914448</v>
      </c>
      <c r="Q168" s="164">
        <f t="shared" si="39"/>
        <v>40261.891089999997</v>
      </c>
      <c r="S168" s="162">
        <f t="shared" si="34"/>
        <v>2.4904783558163107E-6</v>
      </c>
      <c r="T168" s="162">
        <v>1</v>
      </c>
      <c r="U168" s="162">
        <f t="shared" si="41"/>
        <v>2.4904783558163107E-6</v>
      </c>
      <c r="V168" s="162">
        <f t="shared" si="35"/>
        <v>1.5781249493675431E-3</v>
      </c>
    </row>
    <row r="169" spans="1:22" s="162" customFormat="1" ht="12.95" customHeight="1">
      <c r="A169" s="86" t="s">
        <v>201</v>
      </c>
      <c r="B169" s="87" t="s">
        <v>31</v>
      </c>
      <c r="C169" s="86">
        <v>55305.423799999997</v>
      </c>
      <c r="D169" s="86">
        <v>8.0000000000000004E-4</v>
      </c>
      <c r="E169" s="162">
        <f t="shared" si="38"/>
        <v>25087.341523920346</v>
      </c>
      <c r="F169" s="163">
        <f t="shared" si="37"/>
        <v>25087</v>
      </c>
      <c r="G169" s="162">
        <f t="shared" si="33"/>
        <v>0.21107639999536332</v>
      </c>
      <c r="J169" s="162">
        <f>G169</f>
        <v>0.21107639999536332</v>
      </c>
      <c r="O169" s="162">
        <f t="shared" ca="1" si="42"/>
        <v>0.21229402396591901</v>
      </c>
      <c r="P169" s="162">
        <f t="shared" si="40"/>
        <v>0.20818451557815015</v>
      </c>
      <c r="Q169" s="164">
        <f t="shared" si="39"/>
        <v>40286.923799999997</v>
      </c>
      <c r="S169" s="162">
        <f t="shared" si="34"/>
        <v>8.3629954825203219E-6</v>
      </c>
      <c r="T169" s="162">
        <v>1</v>
      </c>
      <c r="U169" s="162">
        <f t="shared" si="41"/>
        <v>8.3629954825203219E-6</v>
      </c>
      <c r="V169" s="162">
        <f t="shared" si="35"/>
        <v>2.8918844172131641E-3</v>
      </c>
    </row>
    <row r="170" spans="1:22" s="162" customFormat="1" ht="12.95" customHeight="1">
      <c r="A170" s="98" t="s">
        <v>198</v>
      </c>
      <c r="B170" s="99" t="s">
        <v>31</v>
      </c>
      <c r="C170" s="100">
        <v>55340.343200000003</v>
      </c>
      <c r="D170" s="100">
        <v>1.5E-3</v>
      </c>
      <c r="E170" s="162">
        <f t="shared" si="38"/>
        <v>25143.841494472555</v>
      </c>
      <c r="F170" s="163">
        <f t="shared" si="37"/>
        <v>25143.5</v>
      </c>
      <c r="G170" s="162">
        <f t="shared" si="33"/>
        <v>0.21105820000229869</v>
      </c>
      <c r="K170" s="162">
        <f>G170</f>
        <v>0.21105820000229869</v>
      </c>
      <c r="O170" s="162">
        <f t="shared" ca="1" si="42"/>
        <v>0.21343996305308799</v>
      </c>
      <c r="P170" s="162">
        <f t="shared" si="40"/>
        <v>0.20911098214731536</v>
      </c>
      <c r="Q170" s="164">
        <f t="shared" si="39"/>
        <v>40321.843200000003</v>
      </c>
      <c r="S170" s="162">
        <f t="shared" si="34"/>
        <v>3.791657374765901E-6</v>
      </c>
      <c r="T170" s="162">
        <v>1</v>
      </c>
      <c r="U170" s="162">
        <f t="shared" si="41"/>
        <v>3.791657374765901E-6</v>
      </c>
      <c r="V170" s="162">
        <f t="shared" si="35"/>
        <v>1.9472178549833352E-3</v>
      </c>
    </row>
    <row r="171" spans="1:22" s="162" customFormat="1" ht="12.95" customHeight="1">
      <c r="A171" s="86" t="s">
        <v>202</v>
      </c>
      <c r="B171" s="87" t="s">
        <v>31</v>
      </c>
      <c r="C171" s="86">
        <v>55591.892</v>
      </c>
      <c r="D171" s="86">
        <v>2.9999999999999997E-4</v>
      </c>
      <c r="E171" s="162">
        <f t="shared" si="38"/>
        <v>25550.850200018511</v>
      </c>
      <c r="F171" s="163">
        <f t="shared" si="37"/>
        <v>25550.5</v>
      </c>
      <c r="G171" s="162">
        <f t="shared" si="33"/>
        <v>0.21643860000040149</v>
      </c>
      <c r="K171" s="162">
        <f>G171</f>
        <v>0.21643860000040149</v>
      </c>
      <c r="O171" s="162">
        <f t="shared" ca="1" si="42"/>
        <v>0.22169478090225192</v>
      </c>
      <c r="P171" s="162">
        <f t="shared" si="40"/>
        <v>0.21584550922593418</v>
      </c>
      <c r="Q171" s="164">
        <f t="shared" si="39"/>
        <v>40573.392</v>
      </c>
      <c r="S171" s="162">
        <f t="shared" si="34"/>
        <v>3.5175666675823853E-7</v>
      </c>
      <c r="T171" s="162">
        <v>1</v>
      </c>
      <c r="U171" s="162">
        <f t="shared" si="41"/>
        <v>3.5175666675823853E-7</v>
      </c>
      <c r="V171" s="162">
        <f t="shared" si="35"/>
        <v>5.9309077446731417E-4</v>
      </c>
    </row>
    <row r="172" spans="1:22" s="162" customFormat="1" ht="12.95" customHeight="1">
      <c r="A172" s="27" t="s">
        <v>808</v>
      </c>
      <c r="B172" s="87" t="s">
        <v>31</v>
      </c>
      <c r="C172" s="86">
        <v>55619.087399999997</v>
      </c>
      <c r="D172" s="86" t="s">
        <v>164</v>
      </c>
      <c r="E172" s="162">
        <f t="shared" si="38"/>
        <v>25594.85265421747</v>
      </c>
      <c r="F172" s="163">
        <f t="shared" si="37"/>
        <v>25594.5</v>
      </c>
      <c r="G172" s="162">
        <f t="shared" si="33"/>
        <v>0.21795539999584435</v>
      </c>
      <c r="K172" s="162">
        <f>G172</f>
        <v>0.21795539999584435</v>
      </c>
      <c r="O172" s="162">
        <f t="shared" ca="1" si="42"/>
        <v>0.22258719364270207</v>
      </c>
      <c r="P172" s="162">
        <f t="shared" si="40"/>
        <v>0.21657995016077677</v>
      </c>
      <c r="Q172" s="164">
        <f t="shared" si="39"/>
        <v>40600.587399999997</v>
      </c>
      <c r="S172" s="162">
        <f t="shared" si="34"/>
        <v>1.8918622487874096E-6</v>
      </c>
      <c r="T172" s="162">
        <v>1</v>
      </c>
      <c r="U172" s="162">
        <f t="shared" si="41"/>
        <v>1.8918622487874096E-6</v>
      </c>
      <c r="V172" s="162">
        <f t="shared" si="35"/>
        <v>1.3754498350675715E-3</v>
      </c>
    </row>
    <row r="173" spans="1:22" s="162" customFormat="1" ht="12.95" customHeight="1">
      <c r="A173" s="86" t="s">
        <v>209</v>
      </c>
      <c r="B173" s="87" t="s">
        <v>31</v>
      </c>
      <c r="C173" s="86">
        <v>55625.576699999998</v>
      </c>
      <c r="D173" s="86">
        <v>2.9999999999999997E-4</v>
      </c>
      <c r="E173" s="162">
        <f t="shared" si="38"/>
        <v>25605.352412486642</v>
      </c>
      <c r="F173" s="163">
        <f t="shared" si="37"/>
        <v>25605</v>
      </c>
      <c r="G173" s="162">
        <f t="shared" si="33"/>
        <v>0.21780600000056438</v>
      </c>
      <c r="K173" s="162">
        <f>G173</f>
        <v>0.21780600000056438</v>
      </c>
      <c r="O173" s="162">
        <f t="shared" ca="1" si="42"/>
        <v>0.22280015577394585</v>
      </c>
      <c r="P173" s="162">
        <f t="shared" si="40"/>
        <v>0.21675539857159432</v>
      </c>
      <c r="Q173" s="164">
        <f t="shared" si="39"/>
        <v>40607.076699999998</v>
      </c>
      <c r="S173" s="162">
        <f t="shared" si="34"/>
        <v>1.1037633625539447E-6</v>
      </c>
      <c r="T173" s="162">
        <v>1</v>
      </c>
      <c r="U173" s="162">
        <f t="shared" si="41"/>
        <v>1.1037633625539447E-6</v>
      </c>
      <c r="V173" s="162">
        <f t="shared" si="35"/>
        <v>1.050601428970066E-3</v>
      </c>
    </row>
    <row r="174" spans="1:22" s="162" customFormat="1" ht="12.95" customHeight="1">
      <c r="A174" s="86" t="s">
        <v>203</v>
      </c>
      <c r="B174" s="87" t="s">
        <v>31</v>
      </c>
      <c r="C174" s="86">
        <v>55632.376199999999</v>
      </c>
      <c r="D174" s="86">
        <v>1E-3</v>
      </c>
      <c r="E174" s="27">
        <f t="shared" si="38"/>
        <v>25616.354077743483</v>
      </c>
      <c r="F174" s="163">
        <f t="shared" si="37"/>
        <v>25616</v>
      </c>
      <c r="G174" s="162">
        <f t="shared" si="33"/>
        <v>0.21883520000119461</v>
      </c>
      <c r="J174" s="162">
        <f>G174</f>
        <v>0.21883520000119461</v>
      </c>
      <c r="O174" s="162">
        <f t="shared" ca="1" si="42"/>
        <v>0.22302325895905839</v>
      </c>
      <c r="P174" s="162">
        <f t="shared" si="40"/>
        <v>0.21693927775234273</v>
      </c>
      <c r="Q174" s="164">
        <f t="shared" si="39"/>
        <v>40613.876199999999</v>
      </c>
      <c r="S174" s="162">
        <f t="shared" si="34"/>
        <v>3.5945211736915618E-6</v>
      </c>
      <c r="T174" s="162">
        <v>1</v>
      </c>
      <c r="U174" s="162">
        <f t="shared" si="41"/>
        <v>3.5945211736915618E-6</v>
      </c>
      <c r="V174" s="162">
        <f t="shared" si="35"/>
        <v>1.8959222488518779E-3</v>
      </c>
    </row>
    <row r="175" spans="1:22" s="162" customFormat="1" ht="12.95" customHeight="1">
      <c r="A175" s="27" t="s">
        <v>808</v>
      </c>
      <c r="B175" s="87" t="s">
        <v>31</v>
      </c>
      <c r="C175" s="86">
        <v>55632.622000000003</v>
      </c>
      <c r="D175" s="86" t="s">
        <v>164</v>
      </c>
      <c r="E175" s="162">
        <f t="shared" si="38"/>
        <v>25616.751784827851</v>
      </c>
      <c r="F175" s="163">
        <f t="shared" si="37"/>
        <v>25616.5</v>
      </c>
      <c r="K175" s="162">
        <f>R175</f>
        <v>0.15561380000144709</v>
      </c>
      <c r="O175" s="162">
        <f t="shared" ca="1" si="42"/>
        <v>0.22303340001292715</v>
      </c>
      <c r="P175" s="162">
        <f t="shared" si="40"/>
        <v>0.21694763774673734</v>
      </c>
      <c r="Q175" s="164">
        <f t="shared" si="39"/>
        <v>40614.122000000003</v>
      </c>
      <c r="R175" s="162">
        <f>+C175-(C$7+F175*C$8)</f>
        <v>0.15561380000144709</v>
      </c>
      <c r="S175" s="162">
        <f>+(P175-R175)^2</f>
        <v>3.7618396525655909E-3</v>
      </c>
      <c r="U175" s="162">
        <f t="shared" si="41"/>
        <v>0</v>
      </c>
      <c r="V175" s="162">
        <f>+R175-P175</f>
        <v>-6.1333837745290248E-2</v>
      </c>
    </row>
    <row r="176" spans="1:22" s="162" customFormat="1" ht="12.95" customHeight="1">
      <c r="A176" s="27" t="s">
        <v>219</v>
      </c>
      <c r="B176" s="87" t="s">
        <v>31</v>
      </c>
      <c r="C176" s="86">
        <v>55661.4231</v>
      </c>
      <c r="D176" s="86">
        <v>5.0000000000000001E-4</v>
      </c>
      <c r="E176" s="27">
        <f t="shared" si="38"/>
        <v>25663.352279162544</v>
      </c>
      <c r="F176" s="163">
        <f t="shared" si="37"/>
        <v>25663</v>
      </c>
      <c r="G176" s="162">
        <f t="shared" ref="G176:G215" si="43">+C176-(C$7+F176*C$8)</f>
        <v>0.21772359999886248</v>
      </c>
      <c r="K176" s="162">
        <f t="shared" ref="K176:K181" si="44">G176</f>
        <v>0.21772359999886248</v>
      </c>
      <c r="O176" s="162">
        <f t="shared" ca="1" si="42"/>
        <v>0.22397651802272112</v>
      </c>
      <c r="P176" s="162">
        <f t="shared" si="40"/>
        <v>0.21772582031604884</v>
      </c>
      <c r="Q176" s="164">
        <f t="shared" si="39"/>
        <v>40642.9231</v>
      </c>
      <c r="S176" s="162">
        <f t="shared" ref="S176:S215" si="45">+(P176-G176)^2</f>
        <v>4.9298084080355252E-12</v>
      </c>
      <c r="T176" s="162">
        <v>1</v>
      </c>
      <c r="U176" s="162">
        <f t="shared" si="41"/>
        <v>4.9298084080355252E-12</v>
      </c>
      <c r="V176" s="162">
        <f t="shared" ref="V176:V215" si="46">+G176-P176</f>
        <v>-2.2203171863577342E-6</v>
      </c>
    </row>
    <row r="177" spans="1:22" s="162" customFormat="1" ht="12.95" customHeight="1">
      <c r="A177" s="27" t="s">
        <v>210</v>
      </c>
      <c r="B177" s="87" t="s">
        <v>31</v>
      </c>
      <c r="C177" s="86">
        <v>55661.4231</v>
      </c>
      <c r="D177" s="86">
        <v>5.0000000000000001E-4</v>
      </c>
      <c r="E177" s="27">
        <f t="shared" si="38"/>
        <v>25663.352279162544</v>
      </c>
      <c r="F177" s="163">
        <f t="shared" si="37"/>
        <v>25663</v>
      </c>
      <c r="G177" s="162">
        <f t="shared" si="43"/>
        <v>0.21772359999886248</v>
      </c>
      <c r="K177" s="162">
        <f t="shared" si="44"/>
        <v>0.21772359999886248</v>
      </c>
      <c r="O177" s="162">
        <f t="shared" ca="1" si="42"/>
        <v>0.22397651802272112</v>
      </c>
      <c r="P177" s="162">
        <f t="shared" si="40"/>
        <v>0.21772582031604884</v>
      </c>
      <c r="Q177" s="164">
        <f t="shared" si="39"/>
        <v>40642.9231</v>
      </c>
      <c r="S177" s="162">
        <f t="shared" si="45"/>
        <v>4.9298084080355252E-12</v>
      </c>
      <c r="T177" s="162">
        <v>1</v>
      </c>
      <c r="U177" s="162">
        <f t="shared" si="41"/>
        <v>4.9298084080355252E-12</v>
      </c>
      <c r="V177" s="162">
        <f t="shared" si="46"/>
        <v>-2.2203171863577342E-6</v>
      </c>
    </row>
    <row r="178" spans="1:22" s="162" customFormat="1" ht="12.95" customHeight="1">
      <c r="A178" s="27" t="s">
        <v>220</v>
      </c>
      <c r="B178" s="87" t="s">
        <v>35</v>
      </c>
      <c r="C178" s="86">
        <v>55700.376100000001</v>
      </c>
      <c r="D178" s="86">
        <v>5.9999999999999995E-4</v>
      </c>
      <c r="E178" s="162">
        <f t="shared" si="38"/>
        <v>25726.378658565398</v>
      </c>
      <c r="F178" s="163">
        <f t="shared" si="37"/>
        <v>25726</v>
      </c>
      <c r="G178" s="162">
        <f t="shared" si="43"/>
        <v>0.23402720000012778</v>
      </c>
      <c r="K178" s="162">
        <f t="shared" si="44"/>
        <v>0.23402720000012778</v>
      </c>
      <c r="O178" s="162">
        <f t="shared" ca="1" si="42"/>
        <v>0.22525429081018378</v>
      </c>
      <c r="P178" s="162">
        <f t="shared" si="40"/>
        <v>0.21878235147977038</v>
      </c>
      <c r="Q178" s="164">
        <f t="shared" si="39"/>
        <v>40681.876100000001</v>
      </c>
      <c r="S178" s="162">
        <f t="shared" si="45"/>
        <v>2.3240540640864324E-4</v>
      </c>
      <c r="T178" s="162">
        <v>1</v>
      </c>
      <c r="U178" s="162">
        <f t="shared" si="41"/>
        <v>2.3240540640864324E-4</v>
      </c>
      <c r="V178" s="162">
        <f t="shared" si="46"/>
        <v>1.5244848520357401E-2</v>
      </c>
    </row>
    <row r="179" spans="1:22" s="162" customFormat="1" ht="12.95" customHeight="1">
      <c r="A179" s="86" t="s">
        <v>218</v>
      </c>
      <c r="B179" s="87" t="s">
        <v>35</v>
      </c>
      <c r="C179" s="86">
        <v>55959.947800000002</v>
      </c>
      <c r="D179" s="86">
        <v>5.9999999999999995E-4</v>
      </c>
      <c r="E179" s="27">
        <f t="shared" si="38"/>
        <v>26146.368503928858</v>
      </c>
      <c r="F179" s="163">
        <f t="shared" ref="F179:F210" si="47">ROUND(2*E179,0)/2-0.5</f>
        <v>26146</v>
      </c>
      <c r="G179" s="162">
        <f t="shared" si="43"/>
        <v>0.227751200000057</v>
      </c>
      <c r="K179" s="162">
        <f t="shared" si="44"/>
        <v>0.227751200000057</v>
      </c>
      <c r="O179" s="162">
        <f t="shared" ca="1" si="42"/>
        <v>0.23377277605993529</v>
      </c>
      <c r="P179" s="162">
        <f t="shared" si="40"/>
        <v>0.22589115404981472</v>
      </c>
      <c r="Q179" s="164">
        <f t="shared" si="39"/>
        <v>40941.447800000002</v>
      </c>
      <c r="S179" s="162">
        <f t="shared" si="45"/>
        <v>3.4597709370127002E-6</v>
      </c>
      <c r="T179" s="162">
        <v>1</v>
      </c>
      <c r="U179" s="162">
        <f t="shared" si="41"/>
        <v>3.4597709370127002E-6</v>
      </c>
      <c r="V179" s="162">
        <f t="shared" si="46"/>
        <v>1.8600459502422784E-3</v>
      </c>
    </row>
    <row r="180" spans="1:22" s="162" customFormat="1" ht="12.95" customHeight="1">
      <c r="A180" s="27" t="s">
        <v>843</v>
      </c>
      <c r="B180" s="87" t="s">
        <v>31</v>
      </c>
      <c r="C180" s="86">
        <v>56001.048499999997</v>
      </c>
      <c r="D180" s="86" t="s">
        <v>164</v>
      </c>
      <c r="E180" s="162">
        <f t="shared" si="38"/>
        <v>26212.869885386575</v>
      </c>
      <c r="F180" s="163">
        <f t="shared" si="47"/>
        <v>26212.5</v>
      </c>
      <c r="G180" s="162">
        <f t="shared" si="43"/>
        <v>0.22860499999660533</v>
      </c>
      <c r="K180" s="162">
        <f t="shared" si="44"/>
        <v>0.22860499999660533</v>
      </c>
      <c r="O180" s="162">
        <f t="shared" ca="1" si="42"/>
        <v>0.23512153622447929</v>
      </c>
      <c r="P180" s="162">
        <f t="shared" si="40"/>
        <v>0.22702712240147854</v>
      </c>
      <c r="Q180" s="164">
        <f t="shared" si="39"/>
        <v>40982.548499999997</v>
      </c>
      <c r="S180" s="162">
        <f t="shared" si="45"/>
        <v>2.4896977052030911E-6</v>
      </c>
      <c r="T180" s="162">
        <v>1</v>
      </c>
      <c r="U180" s="162">
        <f t="shared" si="41"/>
        <v>2.4896977052030911E-6</v>
      </c>
      <c r="V180" s="162">
        <f t="shared" si="46"/>
        <v>1.5778775951267865E-3</v>
      </c>
    </row>
    <row r="181" spans="1:22" s="162" customFormat="1" ht="12.95" customHeight="1">
      <c r="A181" s="86" t="s">
        <v>218</v>
      </c>
      <c r="B181" s="87" t="s">
        <v>35</v>
      </c>
      <c r="C181" s="86">
        <v>56018.6659</v>
      </c>
      <c r="D181" s="86">
        <v>1.1000000000000001E-3</v>
      </c>
      <c r="E181" s="27">
        <f t="shared" ref="E181:E215" si="48">+(C181-C$7)/C$8</f>
        <v>26241.375030984909</v>
      </c>
      <c r="F181" s="163">
        <f t="shared" si="47"/>
        <v>26241</v>
      </c>
      <c r="G181" s="162">
        <f t="shared" si="43"/>
        <v>0.2317851999978302</v>
      </c>
      <c r="K181" s="162">
        <f t="shared" si="44"/>
        <v>0.2317851999978302</v>
      </c>
      <c r="O181" s="162">
        <f t="shared" ca="1" si="42"/>
        <v>0.23569957629499816</v>
      </c>
      <c r="P181" s="162">
        <f t="shared" si="40"/>
        <v>0.22751483700241948</v>
      </c>
      <c r="Q181" s="164">
        <f t="shared" ref="Q181:Q215" si="49">+C181-15018.5</f>
        <v>41000.1659</v>
      </c>
      <c r="S181" s="162">
        <f t="shared" si="45"/>
        <v>1.8236000112573267E-5</v>
      </c>
      <c r="T181" s="162">
        <v>1</v>
      </c>
      <c r="U181" s="162">
        <f t="shared" si="41"/>
        <v>1.8236000112573267E-5</v>
      </c>
      <c r="V181" s="162">
        <f t="shared" si="46"/>
        <v>4.2703629954107258E-3</v>
      </c>
    </row>
    <row r="182" spans="1:22" s="162" customFormat="1" ht="12.95" customHeight="1">
      <c r="A182" s="86" t="s">
        <v>221</v>
      </c>
      <c r="B182" s="87" t="s">
        <v>35</v>
      </c>
      <c r="C182" s="86">
        <v>56371.579700000002</v>
      </c>
      <c r="D182" s="86">
        <v>2.0999999999999999E-3</v>
      </c>
      <c r="E182" s="162">
        <f t="shared" si="48"/>
        <v>26812.393413530586</v>
      </c>
      <c r="F182" s="163">
        <f t="shared" si="47"/>
        <v>26812</v>
      </c>
      <c r="G182" s="162">
        <f t="shared" si="43"/>
        <v>0.24314640000375221</v>
      </c>
      <c r="J182" s="162">
        <f>G182</f>
        <v>0.24314640000375221</v>
      </c>
      <c r="O182" s="162">
        <f t="shared" ca="1" si="42"/>
        <v>0.24728065981311276</v>
      </c>
      <c r="P182" s="162">
        <f t="shared" si="40"/>
        <v>0.23739636677927897</v>
      </c>
      <c r="Q182" s="164">
        <f t="shared" si="49"/>
        <v>41353.079700000002</v>
      </c>
      <c r="S182" s="162">
        <f t="shared" si="45"/>
        <v>3.3062882082546046E-5</v>
      </c>
      <c r="T182" s="162">
        <v>1</v>
      </c>
      <c r="U182" s="162">
        <f t="shared" si="41"/>
        <v>3.3062882082546046E-5</v>
      </c>
      <c r="V182" s="162">
        <f t="shared" si="46"/>
        <v>5.7500332244732333E-3</v>
      </c>
    </row>
    <row r="183" spans="1:22" s="162" customFormat="1" ht="12.95" customHeight="1">
      <c r="A183" s="86" t="s">
        <v>221</v>
      </c>
      <c r="B183" s="87" t="s">
        <v>35</v>
      </c>
      <c r="C183" s="86">
        <v>56398.463000000003</v>
      </c>
      <c r="D183" s="86">
        <v>2.0000000000000001E-4</v>
      </c>
      <c r="E183" s="162">
        <f t="shared" si="48"/>
        <v>26855.890886521134</v>
      </c>
      <c r="F183" s="163">
        <f t="shared" si="47"/>
        <v>26855.5</v>
      </c>
      <c r="G183" s="162">
        <f t="shared" si="43"/>
        <v>0.24158460000762716</v>
      </c>
      <c r="J183" s="162">
        <f>G183</f>
        <v>0.24158460000762716</v>
      </c>
      <c r="O183" s="162">
        <f t="shared" ca="1" si="42"/>
        <v>0.24816293149969415</v>
      </c>
      <c r="P183" s="162">
        <f t="shared" ref="P183:P215" si="50">+D$11+D$12*F183+D$13*F183^2</f>
        <v>0.23815776229951618</v>
      </c>
      <c r="Q183" s="164">
        <f t="shared" si="49"/>
        <v>41379.963000000003</v>
      </c>
      <c r="S183" s="162">
        <f t="shared" si="45"/>
        <v>1.1743216677731278E-5</v>
      </c>
      <c r="T183" s="162">
        <v>1</v>
      </c>
      <c r="U183" s="162">
        <f t="shared" ref="U183:U214" si="51">T183*S183</f>
        <v>1.1743216677731278E-5</v>
      </c>
      <c r="V183" s="162">
        <f t="shared" si="46"/>
        <v>3.4268377081109747E-3</v>
      </c>
    </row>
    <row r="184" spans="1:22" s="162" customFormat="1" ht="12.95" customHeight="1">
      <c r="A184" s="174" t="s">
        <v>858</v>
      </c>
      <c r="B184" s="87"/>
      <c r="C184" s="86">
        <v>56689.877999999997</v>
      </c>
      <c r="D184" s="86">
        <v>2.9999999999999997E-4</v>
      </c>
      <c r="E184" s="162">
        <f t="shared" si="48"/>
        <v>27327.403539042924</v>
      </c>
      <c r="F184" s="163">
        <f t="shared" si="47"/>
        <v>27327</v>
      </c>
      <c r="G184" s="162">
        <f t="shared" si="43"/>
        <v>0.24940439999772934</v>
      </c>
      <c r="K184" s="162">
        <f t="shared" ref="K184:K215" si="52">G184</f>
        <v>0.24940439999772934</v>
      </c>
      <c r="O184" s="162">
        <f t="shared" ca="1" si="42"/>
        <v>0.25772594529792703</v>
      </c>
      <c r="P184" s="162">
        <f t="shared" si="50"/>
        <v>0.24648870729895084</v>
      </c>
      <c r="Q184" s="164">
        <f t="shared" si="49"/>
        <v>41671.377999999997</v>
      </c>
      <c r="S184" s="162">
        <f t="shared" si="45"/>
        <v>8.5012639137102813E-6</v>
      </c>
      <c r="T184" s="162">
        <v>1</v>
      </c>
      <c r="U184" s="162">
        <f t="shared" si="51"/>
        <v>8.5012639137102813E-6</v>
      </c>
      <c r="V184" s="162">
        <f t="shared" si="46"/>
        <v>2.9156926987785048E-3</v>
      </c>
    </row>
    <row r="185" spans="1:22" s="162" customFormat="1" ht="12.95" customHeight="1">
      <c r="A185" s="86" t="s">
        <v>1007</v>
      </c>
      <c r="B185" s="87" t="s">
        <v>35</v>
      </c>
      <c r="C185" s="175">
        <v>56716.454669999999</v>
      </c>
      <c r="D185" s="86">
        <v>2.0000000000000001E-4</v>
      </c>
      <c r="E185" s="27">
        <f t="shared" si="48"/>
        <v>27370.404881344788</v>
      </c>
      <c r="F185" s="163">
        <f t="shared" si="47"/>
        <v>27370</v>
      </c>
      <c r="G185" s="162">
        <f t="shared" si="43"/>
        <v>0.25023399999918183</v>
      </c>
      <c r="K185" s="162">
        <f t="shared" si="52"/>
        <v>0.25023399999918183</v>
      </c>
      <c r="O185" s="162">
        <f t="shared" ca="1" si="42"/>
        <v>0.25859807593063977</v>
      </c>
      <c r="P185" s="162">
        <f t="shared" si="50"/>
        <v>0.24725559263211774</v>
      </c>
      <c r="Q185" s="164">
        <f t="shared" si="49"/>
        <v>41697.954669999999</v>
      </c>
      <c r="S185" s="162">
        <f t="shared" si="45"/>
        <v>8.8709104441816439E-6</v>
      </c>
      <c r="T185" s="162">
        <v>1</v>
      </c>
      <c r="U185" s="162">
        <f t="shared" si="51"/>
        <v>8.8709104441816439E-6</v>
      </c>
      <c r="V185" s="162">
        <f t="shared" si="46"/>
        <v>2.9784073670640898E-3</v>
      </c>
    </row>
    <row r="186" spans="1:22" s="162" customFormat="1" ht="12.95" customHeight="1">
      <c r="A186" s="86" t="s">
        <v>1007</v>
      </c>
      <c r="B186" s="87" t="s">
        <v>35</v>
      </c>
      <c r="C186" s="175">
        <v>56716.455119999999</v>
      </c>
      <c r="D186" s="86">
        <v>2.9999999999999997E-4</v>
      </c>
      <c r="E186" s="27">
        <f t="shared" si="48"/>
        <v>27370.405609449699</v>
      </c>
      <c r="F186" s="163">
        <f t="shared" si="47"/>
        <v>27370</v>
      </c>
      <c r="G186" s="162">
        <f t="shared" si="43"/>
        <v>0.25068399999872781</v>
      </c>
      <c r="K186" s="162">
        <f t="shared" si="52"/>
        <v>0.25068399999872781</v>
      </c>
      <c r="O186" s="162">
        <f t="shared" ca="1" si="42"/>
        <v>0.25859807593063977</v>
      </c>
      <c r="P186" s="162">
        <f t="shared" si="50"/>
        <v>0.24725559263211774</v>
      </c>
      <c r="Q186" s="164">
        <f t="shared" si="49"/>
        <v>41697.955119999999</v>
      </c>
      <c r="S186" s="162">
        <f t="shared" si="45"/>
        <v>1.1753977071426196E-5</v>
      </c>
      <c r="T186" s="162">
        <v>1</v>
      </c>
      <c r="U186" s="162">
        <f t="shared" si="51"/>
        <v>1.1753977071426196E-5</v>
      </c>
      <c r="V186" s="162">
        <f t="shared" si="46"/>
        <v>3.4284073666100701E-3</v>
      </c>
    </row>
    <row r="187" spans="1:22" s="162" customFormat="1" ht="12.95" customHeight="1">
      <c r="A187" s="100" t="s">
        <v>1006</v>
      </c>
      <c r="B187" s="99" t="s">
        <v>35</v>
      </c>
      <c r="C187" s="100">
        <v>56723.562400000003</v>
      </c>
      <c r="D187" s="100">
        <v>6.6E-3</v>
      </c>
      <c r="E187" s="27">
        <f t="shared" si="48"/>
        <v>27381.905266107788</v>
      </c>
      <c r="F187" s="163">
        <f t="shared" si="47"/>
        <v>27381.5</v>
      </c>
      <c r="G187" s="162">
        <f t="shared" si="43"/>
        <v>0.25047180000547087</v>
      </c>
      <c r="K187" s="162">
        <f t="shared" si="52"/>
        <v>0.25047180000547087</v>
      </c>
      <c r="O187" s="162">
        <f t="shared" ca="1" si="42"/>
        <v>0.25883132016962107</v>
      </c>
      <c r="P187" s="162">
        <f t="shared" si="50"/>
        <v>0.24746089150223491</v>
      </c>
      <c r="Q187" s="164">
        <f t="shared" si="49"/>
        <v>41705.062400000003</v>
      </c>
      <c r="S187" s="162">
        <f t="shared" si="45"/>
        <v>9.0655700148586059E-6</v>
      </c>
      <c r="T187" s="162">
        <v>0.5</v>
      </c>
      <c r="U187" s="162">
        <f t="shared" si="51"/>
        <v>4.5327850074293029E-6</v>
      </c>
      <c r="V187" s="162">
        <f t="shared" si="46"/>
        <v>3.0109085032359595E-3</v>
      </c>
    </row>
    <row r="188" spans="1:22" s="162" customFormat="1" ht="12.95" customHeight="1">
      <c r="A188" s="100" t="s">
        <v>1006</v>
      </c>
      <c r="B188" s="99" t="s">
        <v>35</v>
      </c>
      <c r="C188" s="100">
        <v>56725.416400000002</v>
      </c>
      <c r="D188" s="100">
        <v>3.7000000000000002E-3</v>
      </c>
      <c r="E188" s="27">
        <f t="shared" si="48"/>
        <v>27384.905058355187</v>
      </c>
      <c r="F188" s="163">
        <f t="shared" si="47"/>
        <v>27384.5</v>
      </c>
      <c r="G188" s="162">
        <f t="shared" si="43"/>
        <v>0.25034340000274824</v>
      </c>
      <c r="K188" s="162">
        <f t="shared" si="52"/>
        <v>0.25034340000274824</v>
      </c>
      <c r="O188" s="162">
        <f t="shared" ref="O188:O215" ca="1" si="53">+C$11+C$12*$F188</f>
        <v>0.25889216649283353</v>
      </c>
      <c r="P188" s="162">
        <f t="shared" si="50"/>
        <v>0.24751446172347574</v>
      </c>
      <c r="Q188" s="164">
        <f t="shared" si="49"/>
        <v>41706.916400000002</v>
      </c>
      <c r="S188" s="162">
        <f t="shared" si="45"/>
        <v>8.0028917879332372E-6</v>
      </c>
      <c r="T188" s="162">
        <v>0.6</v>
      </c>
      <c r="U188" s="162">
        <f t="shared" si="51"/>
        <v>4.8017350727599422E-6</v>
      </c>
      <c r="V188" s="162">
        <f t="shared" si="46"/>
        <v>2.8289382792724971E-3</v>
      </c>
    </row>
    <row r="189" spans="1:22" s="162" customFormat="1" ht="12.95" customHeight="1">
      <c r="A189" s="86" t="s">
        <v>1007</v>
      </c>
      <c r="B189" s="87" t="s">
        <v>35</v>
      </c>
      <c r="C189" s="175">
        <v>56726.34433</v>
      </c>
      <c r="D189" s="86">
        <v>2.9999999999999997E-4</v>
      </c>
      <c r="E189" s="27">
        <f t="shared" si="48"/>
        <v>27386.406459229038</v>
      </c>
      <c r="F189" s="163">
        <f t="shared" si="47"/>
        <v>27386</v>
      </c>
      <c r="G189" s="162">
        <f t="shared" si="43"/>
        <v>0.251209200003359</v>
      </c>
      <c r="K189" s="162">
        <f t="shared" si="52"/>
        <v>0.251209200003359</v>
      </c>
      <c r="O189" s="162">
        <f t="shared" ca="1" si="53"/>
        <v>0.25892258965443982</v>
      </c>
      <c r="P189" s="162">
        <f t="shared" si="50"/>
        <v>0.2475412490056183</v>
      </c>
      <c r="Q189" s="164">
        <f t="shared" si="49"/>
        <v>41707.84433</v>
      </c>
      <c r="S189" s="162">
        <f t="shared" si="45"/>
        <v>1.3453864521826988E-5</v>
      </c>
      <c r="T189" s="162">
        <v>1</v>
      </c>
      <c r="U189" s="162">
        <f t="shared" si="51"/>
        <v>1.3453864521826988E-5</v>
      </c>
      <c r="V189" s="162">
        <f t="shared" si="46"/>
        <v>3.6679509977406988E-3</v>
      </c>
    </row>
    <row r="190" spans="1:22" s="162" customFormat="1" ht="12.95" customHeight="1">
      <c r="A190" s="100" t="s">
        <v>1006</v>
      </c>
      <c r="B190" s="99" t="s">
        <v>35</v>
      </c>
      <c r="C190" s="100">
        <v>56726.344599999997</v>
      </c>
      <c r="D190" s="100">
        <v>4.3E-3</v>
      </c>
      <c r="E190" s="27">
        <f t="shared" si="48"/>
        <v>27386.406896091979</v>
      </c>
      <c r="F190" s="163">
        <f t="shared" si="47"/>
        <v>27386</v>
      </c>
      <c r="G190" s="162">
        <f t="shared" si="43"/>
        <v>0.25147920000017621</v>
      </c>
      <c r="K190" s="162">
        <f t="shared" si="52"/>
        <v>0.25147920000017621</v>
      </c>
      <c r="O190" s="162">
        <f t="shared" ca="1" si="53"/>
        <v>0.25892258965443982</v>
      </c>
      <c r="P190" s="162">
        <f t="shared" si="50"/>
        <v>0.2475412490056183</v>
      </c>
      <c r="Q190" s="164">
        <f t="shared" si="49"/>
        <v>41707.844599999997</v>
      </c>
      <c r="S190" s="162">
        <f t="shared" si="45"/>
        <v>1.5507458035539583E-5</v>
      </c>
      <c r="T190" s="162">
        <v>0.6</v>
      </c>
      <c r="U190" s="162">
        <f t="shared" si="51"/>
        <v>9.30447482132375E-6</v>
      </c>
      <c r="V190" s="162">
        <f t="shared" si="46"/>
        <v>3.9379509945579039E-3</v>
      </c>
    </row>
    <row r="191" spans="1:22" s="162" customFormat="1" ht="12.95" customHeight="1">
      <c r="A191" s="100" t="s">
        <v>1006</v>
      </c>
      <c r="B191" s="99" t="s">
        <v>35</v>
      </c>
      <c r="C191" s="100">
        <v>56726.652300000002</v>
      </c>
      <c r="D191" s="100">
        <v>4.3E-3</v>
      </c>
      <c r="E191" s="27">
        <f t="shared" si="48"/>
        <v>27386.904758052358</v>
      </c>
      <c r="F191" s="163">
        <f t="shared" si="47"/>
        <v>27386.5</v>
      </c>
      <c r="G191" s="162">
        <f t="shared" si="43"/>
        <v>0.25015780000103405</v>
      </c>
      <c r="K191" s="162">
        <f t="shared" si="52"/>
        <v>0.25015780000103405</v>
      </c>
      <c r="O191" s="162">
        <f t="shared" ca="1" si="53"/>
        <v>0.25893273070830858</v>
      </c>
      <c r="P191" s="162">
        <f t="shared" si="50"/>
        <v>0.24755017842137278</v>
      </c>
      <c r="Q191" s="164">
        <f t="shared" si="49"/>
        <v>41708.152300000002</v>
      </c>
      <c r="S191" s="162">
        <f t="shared" si="45"/>
        <v>6.7996903027151254E-6</v>
      </c>
      <c r="T191" s="162">
        <v>0.6</v>
      </c>
      <c r="U191" s="162">
        <f t="shared" si="51"/>
        <v>4.0798141816290753E-6</v>
      </c>
      <c r="V191" s="162">
        <f t="shared" si="46"/>
        <v>2.6076215796612678E-3</v>
      </c>
    </row>
    <row r="192" spans="1:22" s="162" customFormat="1" ht="12.95" customHeight="1">
      <c r="A192" s="100" t="s">
        <v>1006</v>
      </c>
      <c r="B192" s="99" t="s">
        <v>35</v>
      </c>
      <c r="C192" s="100">
        <v>56728.5072</v>
      </c>
      <c r="D192" s="100">
        <v>4.8999999999999998E-3</v>
      </c>
      <c r="E192" s="27">
        <f t="shared" si="48"/>
        <v>27389.906006509584</v>
      </c>
      <c r="F192" s="163">
        <f t="shared" si="47"/>
        <v>27389.5</v>
      </c>
      <c r="G192" s="162">
        <f t="shared" si="43"/>
        <v>0.25092939999740338</v>
      </c>
      <c r="K192" s="162">
        <f t="shared" si="52"/>
        <v>0.25092939999740338</v>
      </c>
      <c r="O192" s="162">
        <f t="shared" ca="1" si="53"/>
        <v>0.25899357703152104</v>
      </c>
      <c r="P192" s="162">
        <f t="shared" si="50"/>
        <v>0.24760375829382311</v>
      </c>
      <c r="Q192" s="164">
        <f t="shared" si="49"/>
        <v>41710.0072</v>
      </c>
      <c r="S192" s="162">
        <f t="shared" si="45"/>
        <v>1.1059892740592265E-5</v>
      </c>
      <c r="T192" s="162">
        <v>0.5</v>
      </c>
      <c r="U192" s="162">
        <f t="shared" si="51"/>
        <v>5.5299463702961325E-6</v>
      </c>
      <c r="V192" s="162">
        <f t="shared" si="46"/>
        <v>3.3256417035802677E-3</v>
      </c>
    </row>
    <row r="193" spans="1:22" s="162" customFormat="1" ht="12.95" customHeight="1">
      <c r="A193" s="176" t="s">
        <v>1008</v>
      </c>
      <c r="B193" s="177" t="s">
        <v>31</v>
      </c>
      <c r="C193" s="178">
        <v>57022.709000000003</v>
      </c>
      <c r="D193" s="178">
        <v>8.0000000000000002E-3</v>
      </c>
      <c r="E193" s="27">
        <f t="shared" si="48"/>
        <v>27865.927731865824</v>
      </c>
      <c r="F193" s="163">
        <f t="shared" si="47"/>
        <v>27865.5</v>
      </c>
      <c r="G193" s="162">
        <f t="shared" si="43"/>
        <v>0.26435660000424832</v>
      </c>
      <c r="K193" s="162">
        <f t="shared" si="52"/>
        <v>0.26435660000424832</v>
      </c>
      <c r="O193" s="162">
        <f t="shared" ca="1" si="53"/>
        <v>0.26864786031457277</v>
      </c>
      <c r="P193" s="162">
        <f t="shared" si="50"/>
        <v>0.25617844853489002</v>
      </c>
      <c r="Q193" s="164">
        <f t="shared" si="49"/>
        <v>42004.209000000003</v>
      </c>
      <c r="S193" s="162">
        <f t="shared" si="45"/>
        <v>6.6882161455767268E-5</v>
      </c>
      <c r="T193" s="162">
        <v>0.1</v>
      </c>
      <c r="U193" s="162">
        <f t="shared" si="51"/>
        <v>6.6882161455767271E-6</v>
      </c>
      <c r="V193" s="162">
        <f t="shared" si="46"/>
        <v>8.1781514693582968E-3</v>
      </c>
    </row>
    <row r="194" spans="1:22" s="162" customFormat="1" ht="12.95" customHeight="1">
      <c r="A194" s="93" t="s">
        <v>1009</v>
      </c>
      <c r="B194" s="179"/>
      <c r="C194" s="93">
        <v>57090.381800000003</v>
      </c>
      <c r="D194" s="93">
        <v>5.7000000000000002E-3</v>
      </c>
      <c r="E194" s="27">
        <f t="shared" si="48"/>
        <v>27975.423061315501</v>
      </c>
      <c r="F194" s="163">
        <f t="shared" si="47"/>
        <v>27975</v>
      </c>
      <c r="G194" s="162">
        <f t="shared" si="43"/>
        <v>0.26147000000491971</v>
      </c>
      <c r="K194" s="162">
        <f t="shared" si="52"/>
        <v>0.26147000000491971</v>
      </c>
      <c r="O194" s="162">
        <f t="shared" ca="1" si="53"/>
        <v>0.2708687511118294</v>
      </c>
      <c r="P194" s="162">
        <f t="shared" si="50"/>
        <v>0.25817161292995761</v>
      </c>
      <c r="Q194" s="164">
        <f t="shared" si="49"/>
        <v>42071.881800000003</v>
      </c>
      <c r="S194" s="162">
        <f t="shared" si="45"/>
        <v>1.0879357296277077E-5</v>
      </c>
      <c r="T194" s="162">
        <v>0.1</v>
      </c>
      <c r="U194" s="162">
        <f t="shared" si="51"/>
        <v>1.0879357296277076E-6</v>
      </c>
      <c r="V194" s="162">
        <f t="shared" si="46"/>
        <v>3.2983870749621058E-3</v>
      </c>
    </row>
    <row r="195" spans="1:22" s="162" customFormat="1" ht="12.95" customHeight="1">
      <c r="A195" s="93" t="s">
        <v>1009</v>
      </c>
      <c r="B195" s="179"/>
      <c r="C195" s="93">
        <v>57094.400900000001</v>
      </c>
      <c r="D195" s="93">
        <v>1E-3</v>
      </c>
      <c r="E195" s="27">
        <f t="shared" si="48"/>
        <v>27981.926009007791</v>
      </c>
      <c r="F195" s="163">
        <f t="shared" si="47"/>
        <v>27981.5</v>
      </c>
      <c r="G195" s="162">
        <f t="shared" si="43"/>
        <v>0.26329180000175256</v>
      </c>
      <c r="K195" s="162">
        <f t="shared" si="52"/>
        <v>0.26329180000175256</v>
      </c>
      <c r="O195" s="162">
        <f t="shared" ca="1" si="53"/>
        <v>0.27100058481212319</v>
      </c>
      <c r="P195" s="162">
        <f t="shared" si="50"/>
        <v>0.25829017119170716</v>
      </c>
      <c r="Q195" s="164">
        <f t="shared" si="49"/>
        <v>42075.900900000001</v>
      </c>
      <c r="S195" s="162">
        <f t="shared" si="45"/>
        <v>2.5016290753476162E-5</v>
      </c>
      <c r="T195" s="162">
        <v>0.1</v>
      </c>
      <c r="U195" s="162">
        <f t="shared" si="51"/>
        <v>2.5016290753476164E-6</v>
      </c>
      <c r="V195" s="162">
        <f t="shared" si="46"/>
        <v>5.0016288100453998E-3</v>
      </c>
    </row>
    <row r="196" spans="1:22" s="162" customFormat="1" ht="12.95" customHeight="1">
      <c r="A196" s="180" t="s">
        <v>1012</v>
      </c>
      <c r="B196" s="181" t="s">
        <v>35</v>
      </c>
      <c r="C196" s="180">
        <v>57110.160799999998</v>
      </c>
      <c r="D196" s="180" t="s">
        <v>152</v>
      </c>
      <c r="E196" s="162">
        <f t="shared" si="48"/>
        <v>28007.425699320498</v>
      </c>
      <c r="F196" s="163">
        <f t="shared" si="47"/>
        <v>28007</v>
      </c>
      <c r="G196" s="162">
        <f t="shared" si="43"/>
        <v>0.26310039999953005</v>
      </c>
      <c r="K196" s="162">
        <f t="shared" si="52"/>
        <v>0.26310039999953005</v>
      </c>
      <c r="O196" s="162">
        <f t="shared" ca="1" si="53"/>
        <v>0.27151777855942949</v>
      </c>
      <c r="P196" s="162">
        <f t="shared" si="50"/>
        <v>0.25875554688531499</v>
      </c>
      <c r="Q196" s="164">
        <f t="shared" si="49"/>
        <v>42091.660799999998</v>
      </c>
      <c r="S196" s="162">
        <f t="shared" si="45"/>
        <v>1.8877748584104337E-5</v>
      </c>
      <c r="T196" s="162">
        <v>1</v>
      </c>
      <c r="U196" s="162">
        <f t="shared" si="51"/>
        <v>1.8877748584104337E-5</v>
      </c>
      <c r="V196" s="162">
        <f t="shared" si="46"/>
        <v>4.3448531142150637E-3</v>
      </c>
    </row>
    <row r="197" spans="1:22" s="162" customFormat="1" ht="12.95" customHeight="1">
      <c r="A197" s="182" t="s">
        <v>2</v>
      </c>
      <c r="B197" s="183" t="s">
        <v>31</v>
      </c>
      <c r="C197" s="182">
        <v>57430.0069</v>
      </c>
      <c r="D197" s="182" t="s">
        <v>152</v>
      </c>
      <c r="E197" s="162">
        <f t="shared" si="48"/>
        <v>28524.940182136255</v>
      </c>
      <c r="F197" s="163">
        <f t="shared" si="47"/>
        <v>28524.5</v>
      </c>
      <c r="G197" s="162">
        <f t="shared" si="43"/>
        <v>0.27205140000296524</v>
      </c>
      <c r="K197" s="162">
        <f t="shared" si="52"/>
        <v>0.27205140000296524</v>
      </c>
      <c r="O197" s="162">
        <f t="shared" ca="1" si="53"/>
        <v>0.28201376931358768</v>
      </c>
      <c r="P197" s="162">
        <f t="shared" si="50"/>
        <v>0.26829033642795963</v>
      </c>
      <c r="Q197" s="164">
        <f t="shared" si="49"/>
        <v>42411.5069</v>
      </c>
      <c r="S197" s="162">
        <f t="shared" si="45"/>
        <v>1.4145599215233961E-5</v>
      </c>
      <c r="T197" s="162">
        <v>1</v>
      </c>
      <c r="U197" s="162">
        <f t="shared" si="51"/>
        <v>1.4145599215233961E-5</v>
      </c>
      <c r="V197" s="162">
        <f t="shared" si="46"/>
        <v>3.7610635750056076E-3</v>
      </c>
    </row>
    <row r="198" spans="1:22" s="162" customFormat="1" ht="12.95" customHeight="1">
      <c r="A198" s="184" t="s">
        <v>1011</v>
      </c>
      <c r="B198" s="185" t="s">
        <v>35</v>
      </c>
      <c r="C198" s="186">
        <v>57457.511200000001</v>
      </c>
      <c r="D198" s="186">
        <v>3.5000000000000001E-3</v>
      </c>
      <c r="E198" s="162">
        <f t="shared" si="48"/>
        <v>28569.442439908693</v>
      </c>
      <c r="F198" s="163">
        <f t="shared" si="47"/>
        <v>28569</v>
      </c>
      <c r="G198" s="162">
        <f t="shared" si="43"/>
        <v>0.27344680000533117</v>
      </c>
      <c r="K198" s="162">
        <f t="shared" si="52"/>
        <v>0.27344680000533117</v>
      </c>
      <c r="O198" s="162">
        <f t="shared" ca="1" si="53"/>
        <v>0.2829163231079066</v>
      </c>
      <c r="P198" s="162">
        <f t="shared" si="50"/>
        <v>0.26911828177499403</v>
      </c>
      <c r="Q198" s="164">
        <f t="shared" si="49"/>
        <v>42439.011200000001</v>
      </c>
      <c r="S198" s="162">
        <f t="shared" si="45"/>
        <v>1.873607007036098E-5</v>
      </c>
      <c r="T198" s="162">
        <v>1</v>
      </c>
      <c r="U198" s="162">
        <f t="shared" si="51"/>
        <v>1.873607007036098E-5</v>
      </c>
      <c r="V198" s="162">
        <f t="shared" si="46"/>
        <v>4.3285182303371417E-3</v>
      </c>
    </row>
    <row r="199" spans="1:22" s="162" customFormat="1" ht="12.95" customHeight="1">
      <c r="A199" s="187" t="s">
        <v>1010</v>
      </c>
      <c r="B199" s="87"/>
      <c r="C199" s="86">
        <v>57731.002999999997</v>
      </c>
      <c r="D199" s="86">
        <v>1E-4</v>
      </c>
      <c r="E199" s="162">
        <f t="shared" si="48"/>
        <v>29011.955159092537</v>
      </c>
      <c r="F199" s="163">
        <f t="shared" si="47"/>
        <v>29011.5</v>
      </c>
      <c r="G199" s="162">
        <f t="shared" si="43"/>
        <v>0.2813077999962843</v>
      </c>
      <c r="K199" s="162">
        <f t="shared" si="52"/>
        <v>0.2813077999962843</v>
      </c>
      <c r="O199" s="162">
        <f t="shared" ca="1" si="53"/>
        <v>0.29189115578175195</v>
      </c>
      <c r="P199" s="162">
        <f t="shared" si="50"/>
        <v>0.27742054851236114</v>
      </c>
      <c r="Q199" s="164">
        <f t="shared" si="49"/>
        <v>42712.502999999997</v>
      </c>
      <c r="S199" s="162">
        <f t="shared" si="45"/>
        <v>1.5110724099262808E-5</v>
      </c>
      <c r="T199" s="162">
        <v>1</v>
      </c>
      <c r="U199" s="162">
        <f t="shared" si="51"/>
        <v>1.5110724099262808E-5</v>
      </c>
      <c r="V199" s="162">
        <f t="shared" si="46"/>
        <v>3.8872514839231598E-3</v>
      </c>
    </row>
    <row r="200" spans="1:22" s="162" customFormat="1" ht="12.95" customHeight="1">
      <c r="A200" s="182" t="s">
        <v>0</v>
      </c>
      <c r="B200" s="188" t="s">
        <v>35</v>
      </c>
      <c r="C200" s="189">
        <v>57829.583599999998</v>
      </c>
      <c r="D200" s="189">
        <v>1.1000000000000001E-3</v>
      </c>
      <c r="E200" s="162">
        <f t="shared" si="48"/>
        <v>29171.459646484029</v>
      </c>
      <c r="F200" s="163">
        <f t="shared" si="47"/>
        <v>29171</v>
      </c>
      <c r="G200" s="162">
        <f t="shared" si="43"/>
        <v>0.28408119999949122</v>
      </c>
      <c r="K200" s="162">
        <f t="shared" si="52"/>
        <v>0.28408119999949122</v>
      </c>
      <c r="O200" s="162">
        <f t="shared" ca="1" si="53"/>
        <v>0.29512615196588377</v>
      </c>
      <c r="P200" s="162">
        <f t="shared" si="50"/>
        <v>0.28044400695755561</v>
      </c>
      <c r="Q200" s="164">
        <f t="shared" si="49"/>
        <v>42811.083599999998</v>
      </c>
      <c r="S200" s="162">
        <f t="shared" si="45"/>
        <v>1.3229173224304777E-5</v>
      </c>
      <c r="T200" s="162">
        <v>1</v>
      </c>
      <c r="U200" s="162">
        <f t="shared" si="51"/>
        <v>1.3229173224304777E-5</v>
      </c>
      <c r="V200" s="162">
        <f t="shared" si="46"/>
        <v>3.6371930419356047E-3</v>
      </c>
    </row>
    <row r="201" spans="1:22" s="162" customFormat="1" ht="12.95" customHeight="1">
      <c r="A201" s="190" t="s">
        <v>1</v>
      </c>
      <c r="B201" s="191" t="s">
        <v>35</v>
      </c>
      <c r="C201" s="182">
        <v>58229.472999999998</v>
      </c>
      <c r="D201" s="182">
        <v>8.0000000000000002E-3</v>
      </c>
      <c r="E201" s="162">
        <f t="shared" si="48"/>
        <v>29818.485062846779</v>
      </c>
      <c r="F201" s="163">
        <f t="shared" si="47"/>
        <v>29818</v>
      </c>
      <c r="G201" s="162">
        <f t="shared" si="43"/>
        <v>0.29978960000153165</v>
      </c>
      <c r="K201" s="162">
        <f t="shared" si="52"/>
        <v>0.29978960000153165</v>
      </c>
      <c r="O201" s="162">
        <f t="shared" ca="1" si="53"/>
        <v>0.30824867567204861</v>
      </c>
      <c r="P201" s="162">
        <f t="shared" si="50"/>
        <v>0.29287631188232999</v>
      </c>
      <c r="Q201" s="164">
        <f t="shared" si="49"/>
        <v>43210.972999999998</v>
      </c>
      <c r="S201" s="162">
        <f t="shared" si="45"/>
        <v>4.7793552619094909E-5</v>
      </c>
      <c r="T201" s="162">
        <v>0.1</v>
      </c>
      <c r="U201" s="162">
        <f t="shared" si="51"/>
        <v>4.7793552619094912E-6</v>
      </c>
      <c r="V201" s="162">
        <f t="shared" si="46"/>
        <v>6.913288119201666E-3</v>
      </c>
    </row>
    <row r="202" spans="1:22" s="162" customFormat="1" ht="12.95" customHeight="1">
      <c r="A202" s="167" t="s">
        <v>1013</v>
      </c>
      <c r="B202" s="192" t="s">
        <v>31</v>
      </c>
      <c r="C202" s="168">
        <v>58564.461900000002</v>
      </c>
      <c r="D202" s="168">
        <v>1E-4</v>
      </c>
      <c r="E202" s="162">
        <f t="shared" si="48"/>
        <v>30360.500761435942</v>
      </c>
      <c r="F202" s="163">
        <f t="shared" si="47"/>
        <v>30360</v>
      </c>
      <c r="G202" s="162">
        <f t="shared" si="43"/>
        <v>0.30949200000759447</v>
      </c>
      <c r="K202" s="162">
        <f t="shared" si="52"/>
        <v>0.30949200000759447</v>
      </c>
      <c r="O202" s="162">
        <f t="shared" ca="1" si="53"/>
        <v>0.31924157806577558</v>
      </c>
      <c r="P202" s="162">
        <f t="shared" si="50"/>
        <v>0.30349832956651462</v>
      </c>
      <c r="Q202" s="164">
        <f t="shared" si="49"/>
        <v>43545.961900000002</v>
      </c>
      <c r="S202" s="162">
        <f t="shared" si="45"/>
        <v>3.5924085356274271E-5</v>
      </c>
      <c r="T202" s="162">
        <v>0.1</v>
      </c>
      <c r="U202" s="162">
        <f t="shared" si="51"/>
        <v>3.5924085356274272E-6</v>
      </c>
      <c r="V202" s="162">
        <f t="shared" si="46"/>
        <v>5.9936704410798458E-3</v>
      </c>
    </row>
    <row r="203" spans="1:22" s="162" customFormat="1" ht="12.95" customHeight="1">
      <c r="A203" s="167" t="s">
        <v>1013</v>
      </c>
      <c r="B203" s="192" t="s">
        <v>35</v>
      </c>
      <c r="C203" s="168">
        <v>58586.402600000001</v>
      </c>
      <c r="D203" s="168">
        <v>1E-4</v>
      </c>
      <c r="E203" s="162">
        <f t="shared" si="48"/>
        <v>30396.001053648713</v>
      </c>
      <c r="F203" s="163">
        <f t="shared" si="47"/>
        <v>30395.5</v>
      </c>
      <c r="G203" s="162">
        <f t="shared" si="43"/>
        <v>0.30967260000034003</v>
      </c>
      <c r="K203" s="162">
        <f t="shared" si="52"/>
        <v>0.30967260000034003</v>
      </c>
      <c r="O203" s="162">
        <f t="shared" ca="1" si="53"/>
        <v>0.31996159289045689</v>
      </c>
      <c r="P203" s="162">
        <f t="shared" si="50"/>
        <v>0.30420064752229492</v>
      </c>
      <c r="Q203" s="164">
        <f t="shared" si="49"/>
        <v>43567.902600000001</v>
      </c>
      <c r="S203" s="162">
        <f t="shared" si="45"/>
        <v>2.9942263921983974E-5</v>
      </c>
      <c r="T203" s="162">
        <v>0.1</v>
      </c>
      <c r="U203" s="162">
        <f t="shared" si="51"/>
        <v>2.9942263921983976E-6</v>
      </c>
      <c r="V203" s="162">
        <f t="shared" si="46"/>
        <v>5.4719524780451057E-3</v>
      </c>
    </row>
    <row r="204" spans="1:22" s="162" customFormat="1" ht="12.95" customHeight="1">
      <c r="A204" s="193" t="s">
        <v>1014</v>
      </c>
      <c r="B204" s="194" t="s">
        <v>31</v>
      </c>
      <c r="C204" s="195">
        <v>58902.542399999998</v>
      </c>
      <c r="D204" s="195">
        <v>6.9999999999999999E-4</v>
      </c>
      <c r="E204" s="162">
        <f t="shared" si="48"/>
        <v>30907.518702588233</v>
      </c>
      <c r="F204" s="163">
        <f t="shared" si="47"/>
        <v>30907</v>
      </c>
      <c r="G204" s="162">
        <f t="shared" si="43"/>
        <v>0.32058039999537868</v>
      </c>
      <c r="K204" s="162">
        <f t="shared" si="52"/>
        <v>0.32058039999537868</v>
      </c>
      <c r="O204" s="162">
        <f t="shared" ca="1" si="53"/>
        <v>0.33033589099819005</v>
      </c>
      <c r="P204" s="162">
        <f t="shared" si="50"/>
        <v>0.31440997172446977</v>
      </c>
      <c r="Q204" s="164">
        <f t="shared" si="49"/>
        <v>43884.042399999998</v>
      </c>
      <c r="S204" s="162">
        <f t="shared" si="45"/>
        <v>3.8074185046431948E-5</v>
      </c>
      <c r="T204" s="162">
        <v>0.1</v>
      </c>
      <c r="U204" s="162">
        <f t="shared" si="51"/>
        <v>3.8074185046431948E-6</v>
      </c>
      <c r="V204" s="162">
        <f t="shared" si="46"/>
        <v>6.170428270908912E-3</v>
      </c>
    </row>
    <row r="205" spans="1:22" s="162" customFormat="1" ht="12.95" customHeight="1">
      <c r="A205" s="193" t="s">
        <v>1015</v>
      </c>
      <c r="B205" s="194" t="s">
        <v>31</v>
      </c>
      <c r="C205" s="195">
        <v>58955.3914</v>
      </c>
      <c r="D205" s="195" t="s">
        <v>1016</v>
      </c>
      <c r="E205" s="162">
        <f t="shared" si="48"/>
        <v>30993.028961748281</v>
      </c>
      <c r="F205" s="140">
        <f t="shared" si="47"/>
        <v>30992.5</v>
      </c>
      <c r="G205" s="162">
        <f t="shared" si="43"/>
        <v>0.32692099999985658</v>
      </c>
      <c r="K205" s="162">
        <f t="shared" si="52"/>
        <v>0.32692099999985658</v>
      </c>
      <c r="O205" s="162">
        <f t="shared" ca="1" si="53"/>
        <v>0.33207001120974655</v>
      </c>
      <c r="P205" s="162">
        <f t="shared" si="50"/>
        <v>0.31613293670307829</v>
      </c>
      <c r="Q205" s="164">
        <f t="shared" si="49"/>
        <v>43936.8914</v>
      </c>
      <c r="S205" s="162">
        <f t="shared" si="45"/>
        <v>1.1638230969529472E-4</v>
      </c>
      <c r="T205" s="162">
        <v>0.1</v>
      </c>
      <c r="U205" s="162">
        <f t="shared" si="51"/>
        <v>1.1638230969529472E-5</v>
      </c>
      <c r="V205" s="162">
        <f t="shared" si="46"/>
        <v>1.0788063296778283E-2</v>
      </c>
    </row>
    <row r="206" spans="1:22" s="162" customFormat="1" ht="12.95" customHeight="1">
      <c r="A206" s="129" t="s">
        <v>1018</v>
      </c>
      <c r="B206" s="130" t="s">
        <v>31</v>
      </c>
      <c r="C206" s="198">
        <v>59241.558000000194</v>
      </c>
      <c r="D206" s="199">
        <v>6.0000000000000001E-3</v>
      </c>
      <c r="E206" s="162">
        <f t="shared" si="48"/>
        <v>31456.049645753003</v>
      </c>
      <c r="F206" s="196">
        <f t="shared" si="47"/>
        <v>31455.5</v>
      </c>
      <c r="G206" s="162">
        <f t="shared" si="43"/>
        <v>0.33970460019190796</v>
      </c>
      <c r="K206" s="162">
        <f t="shared" si="52"/>
        <v>0.33970460019190796</v>
      </c>
      <c r="O206" s="162">
        <f t="shared" ca="1" si="53"/>
        <v>0.3414606270922107</v>
      </c>
      <c r="P206" s="162">
        <f t="shared" si="50"/>
        <v>0.32554484397361066</v>
      </c>
      <c r="Q206" s="164">
        <f t="shared" si="49"/>
        <v>44223.058000000194</v>
      </c>
      <c r="S206" s="162">
        <f t="shared" si="45"/>
        <v>2.0049869616160885E-4</v>
      </c>
      <c r="T206" s="162">
        <v>0.1</v>
      </c>
      <c r="U206" s="162">
        <f t="shared" si="51"/>
        <v>2.0049869616160885E-5</v>
      </c>
      <c r="V206" s="162">
        <f t="shared" si="46"/>
        <v>1.4159756218297292E-2</v>
      </c>
    </row>
    <row r="207" spans="1:22" s="162" customFormat="1" ht="12.95" customHeight="1">
      <c r="A207" s="129" t="s">
        <v>1019</v>
      </c>
      <c r="B207" s="130" t="s">
        <v>35</v>
      </c>
      <c r="C207" s="198">
        <v>59280.488599999997</v>
      </c>
      <c r="D207" s="199">
        <v>6.9999999999999999E-4</v>
      </c>
      <c r="E207" s="162">
        <f t="shared" si="48"/>
        <v>31519.039781710908</v>
      </c>
      <c r="F207" s="196">
        <f t="shared" si="47"/>
        <v>31518.5</v>
      </c>
      <c r="G207" s="162">
        <f t="shared" si="43"/>
        <v>0.33360820000234526</v>
      </c>
      <c r="K207" s="162">
        <f t="shared" si="52"/>
        <v>0.33360820000234526</v>
      </c>
      <c r="O207" s="162">
        <f t="shared" ca="1" si="53"/>
        <v>0.34273839987967347</v>
      </c>
      <c r="P207" s="162">
        <f t="shared" si="50"/>
        <v>0.32683617458739572</v>
      </c>
      <c r="Q207" s="164">
        <f t="shared" si="49"/>
        <v>44261.988599999997</v>
      </c>
      <c r="S207" s="162">
        <f t="shared" si="45"/>
        <v>4.5860328220722409E-5</v>
      </c>
      <c r="T207" s="162">
        <v>0.1</v>
      </c>
      <c r="U207" s="162">
        <f t="shared" si="51"/>
        <v>4.5860328220722414E-6</v>
      </c>
      <c r="V207" s="162">
        <f t="shared" si="46"/>
        <v>6.772025414949534E-3</v>
      </c>
    </row>
    <row r="208" spans="1:22" s="162" customFormat="1" ht="12.95" customHeight="1">
      <c r="A208" s="129" t="s">
        <v>1021</v>
      </c>
      <c r="B208" s="130" t="s">
        <v>31</v>
      </c>
      <c r="C208" s="198">
        <v>59308.423529999796</v>
      </c>
      <c r="D208" s="198">
        <v>5.0000000000000002E-5</v>
      </c>
      <c r="E208" s="162">
        <f t="shared" si="48"/>
        <v>31564.238803525899</v>
      </c>
      <c r="F208" s="196">
        <f t="shared" si="47"/>
        <v>31563.5</v>
      </c>
      <c r="G208" s="162">
        <f t="shared" si="43"/>
        <v>0.45661219979228918</v>
      </c>
      <c r="K208" s="162">
        <f t="shared" si="52"/>
        <v>0.45661219979228918</v>
      </c>
      <c r="O208" s="162">
        <f t="shared" ca="1" si="53"/>
        <v>0.34365109472786115</v>
      </c>
      <c r="P208" s="162">
        <f t="shared" si="50"/>
        <v>0.32776011709317948</v>
      </c>
      <c r="Q208" s="164">
        <f t="shared" si="49"/>
        <v>44289.923529999796</v>
      </c>
      <c r="S208" s="162">
        <f t="shared" si="45"/>
        <v>1.6602859215898203E-2</v>
      </c>
      <c r="T208" s="162">
        <v>0.1</v>
      </c>
      <c r="U208" s="162">
        <f t="shared" si="51"/>
        <v>1.6602859215898204E-3</v>
      </c>
      <c r="V208" s="162">
        <f t="shared" si="46"/>
        <v>0.12885208269910969</v>
      </c>
    </row>
    <row r="209" spans="1:22" s="162" customFormat="1" ht="12.95" customHeight="1">
      <c r="A209" s="129" t="s">
        <v>1021</v>
      </c>
      <c r="B209" s="130" t="s">
        <v>31</v>
      </c>
      <c r="C209" s="198">
        <v>59311.424110000022</v>
      </c>
      <c r="D209" s="198">
        <v>5.0000000000000002E-5</v>
      </c>
      <c r="E209" s="162">
        <f t="shared" si="48"/>
        <v>31569.093774735378</v>
      </c>
      <c r="F209" s="196">
        <f t="shared" si="47"/>
        <v>31568.5</v>
      </c>
      <c r="G209" s="162">
        <f t="shared" si="43"/>
        <v>0.36697820002154913</v>
      </c>
      <c r="K209" s="162">
        <f t="shared" si="52"/>
        <v>0.36697820002154913</v>
      </c>
      <c r="O209" s="162">
        <f t="shared" ca="1" si="53"/>
        <v>0.34375250526654866</v>
      </c>
      <c r="P209" s="162">
        <f t="shared" si="50"/>
        <v>0.32786285779834562</v>
      </c>
      <c r="Q209" s="164">
        <f t="shared" si="49"/>
        <v>44292.924110000022</v>
      </c>
      <c r="S209" s="162">
        <f t="shared" si="45"/>
        <v>1.5300099972383272E-3</v>
      </c>
      <c r="T209" s="162">
        <v>0.1</v>
      </c>
      <c r="U209" s="162">
        <f t="shared" si="51"/>
        <v>1.5300099972383272E-4</v>
      </c>
      <c r="V209" s="162">
        <f t="shared" si="46"/>
        <v>3.9115342223203509E-2</v>
      </c>
    </row>
    <row r="210" spans="1:22" s="162" customFormat="1" ht="12.95" customHeight="1">
      <c r="A210" s="129" t="s">
        <v>1021</v>
      </c>
      <c r="B210" s="130" t="s">
        <v>31</v>
      </c>
      <c r="C210" s="198">
        <v>59319.425859999843</v>
      </c>
      <c r="D210" s="198">
        <v>9.0000000000000006E-5</v>
      </c>
      <c r="E210" s="162">
        <f t="shared" si="48"/>
        <v>31582.040693621613</v>
      </c>
      <c r="F210" s="196">
        <f t="shared" si="47"/>
        <v>31581.5</v>
      </c>
      <c r="G210" s="162">
        <f t="shared" si="43"/>
        <v>0.33417179984098766</v>
      </c>
      <c r="K210" s="162">
        <f t="shared" si="52"/>
        <v>0.33417179984098766</v>
      </c>
      <c r="O210" s="162">
        <f t="shared" ca="1" si="53"/>
        <v>0.34401617266713624</v>
      </c>
      <c r="P210" s="162">
        <f t="shared" si="50"/>
        <v>0.32813005891121161</v>
      </c>
      <c r="Q210" s="164">
        <f t="shared" si="49"/>
        <v>44300.925859999843</v>
      </c>
      <c r="S210" s="162">
        <f t="shared" si="45"/>
        <v>3.6502633462531186E-5</v>
      </c>
      <c r="T210" s="162">
        <v>0.1</v>
      </c>
      <c r="U210" s="162">
        <f t="shared" si="51"/>
        <v>3.6502633462531187E-6</v>
      </c>
      <c r="V210" s="162">
        <f t="shared" si="46"/>
        <v>6.0417409297760516E-3</v>
      </c>
    </row>
    <row r="211" spans="1:22" s="162" customFormat="1" ht="12.95" customHeight="1">
      <c r="A211" s="129" t="s">
        <v>1021</v>
      </c>
      <c r="B211" s="130" t="s">
        <v>35</v>
      </c>
      <c r="C211" s="198">
        <v>59319.524749999866</v>
      </c>
      <c r="D211" s="198">
        <v>6.9999999999999994E-5</v>
      </c>
      <c r="E211" s="162">
        <f t="shared" si="48"/>
        <v>31582.200698721619</v>
      </c>
      <c r="F211" s="196">
        <f t="shared" ref="F211:F215" si="54">ROUND(2*E211,0)/2-0.5</f>
        <v>31581.5</v>
      </c>
      <c r="G211" s="162">
        <f t="shared" si="43"/>
        <v>0.43306179986393545</v>
      </c>
      <c r="K211" s="162">
        <f t="shared" si="52"/>
        <v>0.43306179986393545</v>
      </c>
      <c r="O211" s="162">
        <f t="shared" ca="1" si="53"/>
        <v>0.34401617266713624</v>
      </c>
      <c r="P211" s="162">
        <f t="shared" si="50"/>
        <v>0.32813005891121161</v>
      </c>
      <c r="Q211" s="164">
        <f t="shared" si="49"/>
        <v>44301.024749999866</v>
      </c>
      <c r="S211" s="162">
        <f t="shared" si="45"/>
        <v>1.1010670259369542E-2</v>
      </c>
      <c r="T211" s="162">
        <v>0.1</v>
      </c>
      <c r="U211" s="162">
        <f t="shared" si="51"/>
        <v>1.1010670259369543E-3</v>
      </c>
      <c r="V211" s="162">
        <f t="shared" si="46"/>
        <v>0.10493174095272384</v>
      </c>
    </row>
    <row r="212" spans="1:22" s="162" customFormat="1" ht="12.95" customHeight="1">
      <c r="A212" s="167" t="s">
        <v>1017</v>
      </c>
      <c r="B212" s="192" t="s">
        <v>31</v>
      </c>
      <c r="C212" s="168">
        <v>59320.3537</v>
      </c>
      <c r="D212" s="168">
        <v>5.9999999999999995E-4</v>
      </c>
      <c r="E212" s="162">
        <f t="shared" si="48"/>
        <v>31583.541948874739</v>
      </c>
      <c r="F212" s="196">
        <f t="shared" si="54"/>
        <v>31583</v>
      </c>
      <c r="G212" s="162">
        <f t="shared" si="43"/>
        <v>0.3349476000003051</v>
      </c>
      <c r="K212" s="162">
        <f t="shared" si="52"/>
        <v>0.3349476000003051</v>
      </c>
      <c r="O212" s="162">
        <f t="shared" ca="1" si="53"/>
        <v>0.34404659582874242</v>
      </c>
      <c r="P212" s="162">
        <f t="shared" si="50"/>
        <v>0.32816089680597688</v>
      </c>
      <c r="Q212" s="164">
        <f t="shared" si="49"/>
        <v>44301.8537</v>
      </c>
      <c r="S212" s="162">
        <f t="shared" si="45"/>
        <v>4.6059340247904938E-5</v>
      </c>
      <c r="T212" s="162">
        <v>0.1</v>
      </c>
      <c r="U212" s="162">
        <f t="shared" si="51"/>
        <v>4.6059340247904943E-6</v>
      </c>
      <c r="V212" s="162">
        <f t="shared" si="46"/>
        <v>6.7867031943282252E-3</v>
      </c>
    </row>
    <row r="213" spans="1:22" s="162" customFormat="1" ht="12.95" customHeight="1">
      <c r="A213" s="129" t="s">
        <v>1021</v>
      </c>
      <c r="B213" s="130" t="s">
        <v>31</v>
      </c>
      <c r="C213" s="198">
        <v>59323.425890000071</v>
      </c>
      <c r="D213" s="198">
        <v>6.0000000000000002E-5</v>
      </c>
      <c r="E213" s="162">
        <f t="shared" si="48"/>
        <v>31588.512785846015</v>
      </c>
      <c r="F213" s="196">
        <f t="shared" si="54"/>
        <v>31588</v>
      </c>
      <c r="G213" s="162">
        <f t="shared" si="43"/>
        <v>0.31692360006854869</v>
      </c>
      <c r="K213" s="162">
        <f t="shared" si="52"/>
        <v>0.31692360006854869</v>
      </c>
      <c r="O213" s="162">
        <f t="shared" ca="1" si="53"/>
        <v>0.34414800636743004</v>
      </c>
      <c r="P213" s="162">
        <f t="shared" si="50"/>
        <v>0.32826370024400475</v>
      </c>
      <c r="Q213" s="164">
        <f t="shared" si="49"/>
        <v>44304.925890000071</v>
      </c>
      <c r="S213" s="162">
        <f t="shared" si="45"/>
        <v>1.2859787198937853E-4</v>
      </c>
      <c r="T213" s="162">
        <v>0.1</v>
      </c>
      <c r="U213" s="162">
        <f t="shared" si="51"/>
        <v>1.2859787198937854E-5</v>
      </c>
      <c r="V213" s="162">
        <f t="shared" si="46"/>
        <v>-1.1340100175456058E-2</v>
      </c>
    </row>
    <row r="214" spans="1:22" s="162" customFormat="1" ht="12.95" customHeight="1">
      <c r="A214" s="129" t="s">
        <v>1021</v>
      </c>
      <c r="B214" s="130" t="s">
        <v>35</v>
      </c>
      <c r="C214" s="198">
        <v>59323.444660000037</v>
      </c>
      <c r="D214" s="198">
        <v>6.0000000000000002E-5</v>
      </c>
      <c r="E214" s="162">
        <f t="shared" si="48"/>
        <v>31588.543155910946</v>
      </c>
      <c r="F214" s="196">
        <f t="shared" si="54"/>
        <v>31588</v>
      </c>
      <c r="G214" s="162">
        <f t="shared" si="43"/>
        <v>0.33569360003457405</v>
      </c>
      <c r="K214" s="162">
        <f t="shared" si="52"/>
        <v>0.33569360003457405</v>
      </c>
      <c r="O214" s="162">
        <f t="shared" ca="1" si="53"/>
        <v>0.34414800636743004</v>
      </c>
      <c r="P214" s="162">
        <f t="shared" si="50"/>
        <v>0.32826370024400475</v>
      </c>
      <c r="Q214" s="164">
        <f t="shared" si="49"/>
        <v>44304.944660000037</v>
      </c>
      <c r="S214" s="162">
        <f t="shared" si="45"/>
        <v>5.5203410897901641E-5</v>
      </c>
      <c r="T214" s="162">
        <v>0.1</v>
      </c>
      <c r="U214" s="162">
        <f t="shared" si="51"/>
        <v>5.5203410897901646E-6</v>
      </c>
      <c r="V214" s="162">
        <f t="shared" si="46"/>
        <v>7.4298997905692943E-3</v>
      </c>
    </row>
    <row r="215" spans="1:22" s="162" customFormat="1" ht="12.95" customHeight="1">
      <c r="A215" s="129" t="s">
        <v>1020</v>
      </c>
      <c r="B215" s="130" t="s">
        <v>35</v>
      </c>
      <c r="C215" s="198">
        <v>59362.380200000014</v>
      </c>
      <c r="D215" s="199" t="s">
        <v>1016</v>
      </c>
      <c r="E215" s="162">
        <f t="shared" si="48"/>
        <v>31651.541284843079</v>
      </c>
      <c r="F215" s="196">
        <f t="shared" si="54"/>
        <v>31651</v>
      </c>
      <c r="G215" s="162">
        <f t="shared" si="43"/>
        <v>0.33453720001853071</v>
      </c>
      <c r="K215" s="162">
        <f t="shared" si="52"/>
        <v>0.33453720001853071</v>
      </c>
      <c r="O215" s="162">
        <f t="shared" ca="1" si="53"/>
        <v>0.3454257791548927</v>
      </c>
      <c r="P215" s="162">
        <f t="shared" si="50"/>
        <v>0.32956040175587065</v>
      </c>
      <c r="Q215" s="164">
        <f t="shared" si="49"/>
        <v>44343.880200000014</v>
      </c>
      <c r="S215" s="162">
        <f t="shared" si="45"/>
        <v>2.476852094721624E-5</v>
      </c>
      <c r="T215" s="162">
        <v>0.1</v>
      </c>
      <c r="U215" s="162">
        <f t="shared" ref="U215" si="55">T215*S215</f>
        <v>2.4768520947216242E-6</v>
      </c>
      <c r="V215" s="162">
        <f t="shared" si="46"/>
        <v>4.9767982626600649E-3</v>
      </c>
    </row>
    <row r="216" spans="1:22" s="162" customFormat="1" ht="12.95" customHeight="1">
      <c r="B216" s="169"/>
      <c r="C216" s="170"/>
      <c r="D216" s="170"/>
    </row>
    <row r="217" spans="1:22" s="162" customFormat="1" ht="12.95" customHeight="1">
      <c r="B217" s="169"/>
      <c r="C217" s="170"/>
      <c r="D217" s="170"/>
    </row>
    <row r="218" spans="1:22" s="162" customFormat="1" ht="12.95" customHeight="1">
      <c r="B218" s="169"/>
      <c r="C218" s="170"/>
      <c r="D218" s="170"/>
    </row>
    <row r="219" spans="1:22" s="162" customFormat="1" ht="12.95" customHeight="1">
      <c r="B219" s="169"/>
      <c r="C219" s="170"/>
      <c r="D219" s="170"/>
    </row>
    <row r="220" spans="1:22" s="162" customFormat="1" ht="12.95" customHeight="1">
      <c r="B220" s="169"/>
      <c r="C220" s="170"/>
      <c r="D220" s="170"/>
    </row>
    <row r="221" spans="1:22" s="162" customFormat="1" ht="12.95" customHeight="1">
      <c r="B221" s="169"/>
      <c r="C221" s="170"/>
      <c r="D221" s="170"/>
    </row>
    <row r="222" spans="1:22" s="162" customFormat="1" ht="12.95" customHeight="1">
      <c r="B222" s="169"/>
      <c r="C222" s="170"/>
      <c r="D222" s="170"/>
    </row>
    <row r="223" spans="1:22" s="162" customFormat="1" ht="12.95" customHeight="1">
      <c r="B223" s="169"/>
      <c r="C223" s="170"/>
      <c r="D223" s="170"/>
    </row>
    <row r="224" spans="1:22" s="162" customFormat="1" ht="12.95" customHeight="1">
      <c r="B224" s="169"/>
      <c r="C224" s="170"/>
      <c r="D224" s="170"/>
    </row>
    <row r="225" spans="2:4" s="162" customFormat="1" ht="12.95" customHeight="1">
      <c r="B225" s="169"/>
      <c r="C225" s="170"/>
      <c r="D225" s="170"/>
    </row>
    <row r="226" spans="2:4" s="162" customFormat="1" ht="12.95" customHeight="1">
      <c r="B226" s="169"/>
      <c r="C226" s="170"/>
      <c r="D226" s="170"/>
    </row>
    <row r="227" spans="2:4" s="162" customFormat="1" ht="12.95" customHeight="1">
      <c r="B227" s="169"/>
      <c r="C227" s="170"/>
      <c r="D227" s="170"/>
    </row>
    <row r="228" spans="2:4" s="162" customFormat="1" ht="12.95" customHeight="1">
      <c r="B228" s="169"/>
      <c r="C228" s="170"/>
      <c r="D228" s="170"/>
    </row>
    <row r="229" spans="2:4" s="162" customFormat="1" ht="12.95" customHeight="1">
      <c r="B229" s="169"/>
      <c r="C229" s="170"/>
      <c r="D229" s="170"/>
    </row>
    <row r="230" spans="2:4" s="162" customFormat="1" ht="12.95" customHeight="1">
      <c r="B230" s="169"/>
      <c r="C230" s="170"/>
      <c r="D230" s="170"/>
    </row>
    <row r="231" spans="2:4" s="162" customFormat="1" ht="12.95" customHeight="1">
      <c r="B231" s="169"/>
      <c r="C231" s="170"/>
    </row>
    <row r="232" spans="2:4" s="162" customFormat="1" ht="12.95" customHeight="1">
      <c r="B232" s="169"/>
      <c r="C232" s="170"/>
    </row>
    <row r="233" spans="2:4" s="162" customFormat="1" ht="12.95" customHeight="1">
      <c r="C233" s="170"/>
    </row>
    <row r="234" spans="2:4" s="162" customFormat="1" ht="12.95" customHeight="1">
      <c r="C234" s="170"/>
    </row>
    <row r="235" spans="2:4" s="162" customFormat="1" ht="12.95" customHeight="1">
      <c r="C235" s="170"/>
    </row>
    <row r="236" spans="2:4" s="162" customFormat="1" ht="12.95" customHeight="1">
      <c r="C236" s="170"/>
    </row>
    <row r="237" spans="2:4" s="162" customFormat="1" ht="12.95" customHeight="1">
      <c r="C237" s="170"/>
    </row>
    <row r="238" spans="2:4" s="162" customFormat="1" ht="12.95" customHeight="1">
      <c r="C238" s="170"/>
    </row>
    <row r="239" spans="2:4" s="162" customFormat="1" ht="12.95" customHeight="1">
      <c r="C239" s="170"/>
    </row>
    <row r="240" spans="2:4" s="162" customFormat="1" ht="12.95" customHeight="1">
      <c r="C240" s="170"/>
    </row>
    <row r="241" spans="3:3" s="162" customFormat="1" ht="12.95" customHeight="1">
      <c r="C241" s="170"/>
    </row>
    <row r="242" spans="3:3" s="162" customFormat="1" ht="12.95" customHeight="1">
      <c r="C242" s="170"/>
    </row>
    <row r="243" spans="3:3" s="162" customFormat="1" ht="12.95" customHeight="1">
      <c r="C243" s="170"/>
    </row>
    <row r="244" spans="3:3" s="162" customFormat="1" ht="12.95" customHeight="1">
      <c r="C244" s="170"/>
    </row>
    <row r="245" spans="3:3" s="162" customFormat="1" ht="12.95" customHeight="1">
      <c r="C245" s="170"/>
    </row>
    <row r="246" spans="3:3" s="162" customFormat="1" ht="12.95" customHeight="1">
      <c r="C246" s="170"/>
    </row>
    <row r="247" spans="3:3" s="162" customFormat="1" ht="12.95" customHeight="1">
      <c r="C247" s="170"/>
    </row>
    <row r="248" spans="3:3" s="162" customFormat="1" ht="12.95" customHeight="1">
      <c r="C248" s="170"/>
    </row>
    <row r="249" spans="3:3" s="162" customFormat="1" ht="12.95" customHeight="1">
      <c r="C249" s="170"/>
    </row>
    <row r="250" spans="3:3" s="162" customFormat="1" ht="12.95" customHeight="1">
      <c r="C250" s="170"/>
    </row>
    <row r="251" spans="3:3" s="162" customFormat="1" ht="12.95" customHeight="1">
      <c r="C251" s="170"/>
    </row>
    <row r="252" spans="3:3" s="162" customFormat="1" ht="12.95" customHeight="1">
      <c r="C252" s="170"/>
    </row>
    <row r="253" spans="3:3" s="162" customFormat="1" ht="12.95" customHeight="1">
      <c r="C253" s="170"/>
    </row>
    <row r="254" spans="3:3" s="162" customFormat="1" ht="12.95" customHeight="1">
      <c r="C254" s="170"/>
    </row>
    <row r="255" spans="3:3" s="162" customFormat="1" ht="12.95" customHeight="1">
      <c r="C255" s="170"/>
    </row>
    <row r="256" spans="3:3" s="162" customFormat="1" ht="12.95" customHeight="1">
      <c r="C256" s="170"/>
    </row>
    <row r="257" spans="3:3" s="162" customFormat="1" ht="12.95" customHeight="1">
      <c r="C257" s="170"/>
    </row>
    <row r="258" spans="3:3" s="162" customFormat="1" ht="12.95" customHeight="1">
      <c r="C258" s="170"/>
    </row>
    <row r="259" spans="3:3" s="162" customFormat="1" ht="12.95" customHeight="1">
      <c r="C259" s="170"/>
    </row>
    <row r="260" spans="3:3" s="162" customFormat="1" ht="12.95" customHeight="1">
      <c r="C260" s="170"/>
    </row>
    <row r="261" spans="3:3" s="162" customFormat="1" ht="12.95" customHeight="1">
      <c r="C261" s="170"/>
    </row>
    <row r="262" spans="3:3" s="162" customFormat="1" ht="12.95" customHeight="1">
      <c r="C262" s="170"/>
    </row>
    <row r="263" spans="3:3" s="162" customFormat="1" ht="12.95" customHeight="1">
      <c r="C263" s="170"/>
    </row>
    <row r="264" spans="3:3" s="162" customFormat="1" ht="12.95" customHeight="1">
      <c r="C264" s="170"/>
    </row>
    <row r="265" spans="3:3" s="162" customFormat="1" ht="12.95" customHeight="1">
      <c r="C265" s="170"/>
    </row>
    <row r="266" spans="3:3" s="162" customFormat="1" ht="12.95" customHeight="1">
      <c r="C266" s="170"/>
    </row>
    <row r="267" spans="3:3" s="162" customFormat="1" ht="12.95" customHeight="1">
      <c r="C267" s="170"/>
    </row>
    <row r="268" spans="3:3" s="162" customFormat="1" ht="12.95" customHeight="1">
      <c r="C268" s="170"/>
    </row>
    <row r="269" spans="3:3" s="162" customFormat="1" ht="12.95" customHeight="1">
      <c r="C269" s="170"/>
    </row>
    <row r="270" spans="3:3" s="162" customFormat="1" ht="12.95" customHeight="1">
      <c r="C270" s="170"/>
    </row>
    <row r="271" spans="3:3" s="162" customFormat="1" ht="12.95" customHeight="1">
      <c r="C271" s="170"/>
    </row>
    <row r="272" spans="3:3" s="162" customFormat="1" ht="12.95" customHeight="1">
      <c r="C272" s="170"/>
    </row>
    <row r="273" spans="3:3" s="162" customFormat="1" ht="12.95" customHeight="1">
      <c r="C273" s="170"/>
    </row>
    <row r="274" spans="3:3" s="162" customFormat="1" ht="12.95" customHeight="1">
      <c r="C274" s="170"/>
    </row>
    <row r="275" spans="3:3" s="162" customFormat="1" ht="12.95" customHeight="1">
      <c r="C275" s="170"/>
    </row>
    <row r="276" spans="3:3" s="162" customFormat="1" ht="12.95" customHeight="1">
      <c r="C276" s="170"/>
    </row>
    <row r="277" spans="3:3" s="162" customFormat="1" ht="12.95" customHeight="1">
      <c r="C277" s="170"/>
    </row>
    <row r="278" spans="3:3" s="162" customFormat="1" ht="12.95" customHeight="1">
      <c r="C278" s="170"/>
    </row>
    <row r="279" spans="3:3" s="162" customFormat="1" ht="12.95" customHeight="1">
      <c r="C279" s="170"/>
    </row>
    <row r="280" spans="3:3" s="162" customFormat="1" ht="12.95" customHeight="1">
      <c r="C280" s="170"/>
    </row>
    <row r="281" spans="3:3" s="162" customFormat="1" ht="12.95" customHeight="1">
      <c r="C281" s="170"/>
    </row>
    <row r="282" spans="3:3" s="162" customFormat="1" ht="12.95" customHeight="1">
      <c r="C282" s="170"/>
    </row>
    <row r="283" spans="3:3" s="162" customFormat="1" ht="12.95" customHeight="1">
      <c r="C283" s="170"/>
    </row>
    <row r="284" spans="3:3" s="162" customFormat="1" ht="12.95" customHeight="1">
      <c r="C284" s="170"/>
    </row>
    <row r="285" spans="3:3" s="162" customFormat="1" ht="12.95" customHeight="1">
      <c r="C285" s="170"/>
    </row>
    <row r="286" spans="3:3" s="162" customFormat="1" ht="12.95" customHeight="1">
      <c r="C286" s="170"/>
    </row>
    <row r="287" spans="3:3" s="162" customFormat="1" ht="12.95" customHeight="1">
      <c r="C287" s="170"/>
    </row>
    <row r="288" spans="3:3" s="162" customFormat="1" ht="12.95" customHeight="1">
      <c r="C288" s="170"/>
    </row>
    <row r="289" spans="3:3" s="162" customFormat="1" ht="12.95" customHeight="1">
      <c r="C289" s="170"/>
    </row>
    <row r="290" spans="3:3" s="162" customFormat="1" ht="12.95" customHeight="1">
      <c r="C290" s="170"/>
    </row>
    <row r="291" spans="3:3" s="162" customFormat="1" ht="12.95" customHeight="1">
      <c r="C291" s="170"/>
    </row>
    <row r="292" spans="3:3" s="162" customFormat="1" ht="12.95" customHeight="1">
      <c r="C292" s="170"/>
    </row>
    <row r="293" spans="3:3" s="162" customFormat="1" ht="12.95" customHeight="1">
      <c r="C293" s="170"/>
    </row>
    <row r="294" spans="3:3" s="162" customFormat="1" ht="12.95" customHeight="1">
      <c r="C294" s="170"/>
    </row>
    <row r="295" spans="3:3" s="162" customFormat="1" ht="12.95" customHeight="1">
      <c r="C295" s="170"/>
    </row>
    <row r="296" spans="3:3" s="162" customFormat="1" ht="12.95" customHeight="1">
      <c r="C296" s="170"/>
    </row>
    <row r="297" spans="3:3" s="162" customFormat="1" ht="12.95" customHeight="1">
      <c r="C297" s="170"/>
    </row>
    <row r="298" spans="3:3" s="162" customFormat="1" ht="12.95" customHeight="1">
      <c r="C298" s="170"/>
    </row>
    <row r="299" spans="3:3" s="162" customFormat="1" ht="12.95" customHeight="1">
      <c r="C299" s="170"/>
    </row>
    <row r="300" spans="3:3" s="162" customFormat="1" ht="12.95" customHeight="1">
      <c r="C300" s="170"/>
    </row>
    <row r="301" spans="3:3" s="162" customFormat="1" ht="12.95" customHeight="1">
      <c r="C301" s="170"/>
    </row>
    <row r="302" spans="3:3" s="162" customFormat="1" ht="12.95" customHeight="1">
      <c r="C302" s="170"/>
    </row>
    <row r="303" spans="3:3" s="162" customFormat="1" ht="12.95" customHeight="1">
      <c r="C303" s="170"/>
    </row>
    <row r="304" spans="3:3" s="162" customFormat="1" ht="12.95" customHeight="1">
      <c r="C304" s="170"/>
    </row>
    <row r="305" spans="3:3" s="162" customFormat="1" ht="12.95" customHeight="1">
      <c r="C305" s="170"/>
    </row>
    <row r="306" spans="3:3" s="162" customFormat="1" ht="12.95" customHeight="1">
      <c r="C306" s="170"/>
    </row>
    <row r="307" spans="3:3" s="162" customFormat="1" ht="12.95" customHeight="1">
      <c r="C307" s="170"/>
    </row>
    <row r="308" spans="3:3" s="162" customFormat="1" ht="12.95" customHeight="1">
      <c r="C308" s="170"/>
    </row>
    <row r="309" spans="3:3" s="162" customFormat="1" ht="12.95" customHeight="1">
      <c r="C309" s="170"/>
    </row>
    <row r="310" spans="3:3" s="162" customFormat="1" ht="12.95" customHeight="1">
      <c r="C310" s="170"/>
    </row>
    <row r="311" spans="3:3" s="162" customFormat="1" ht="12.95" customHeight="1">
      <c r="C311" s="170"/>
    </row>
    <row r="312" spans="3:3" s="162" customFormat="1" ht="12.95" customHeight="1">
      <c r="C312" s="170"/>
    </row>
    <row r="313" spans="3:3" s="162" customFormat="1" ht="12.95" customHeight="1">
      <c r="C313" s="170"/>
    </row>
    <row r="314" spans="3:3" s="162" customFormat="1" ht="12.95" customHeight="1">
      <c r="C314" s="170"/>
    </row>
    <row r="315" spans="3:3" s="162" customFormat="1" ht="12.95" customHeight="1">
      <c r="C315" s="170"/>
    </row>
    <row r="316" spans="3:3" s="162" customFormat="1" ht="12.95" customHeight="1">
      <c r="C316" s="170"/>
    </row>
    <row r="317" spans="3:3" s="162" customFormat="1" ht="12.95" customHeight="1">
      <c r="C317" s="170"/>
    </row>
    <row r="318" spans="3:3" s="162" customFormat="1" ht="12.95" customHeight="1">
      <c r="C318" s="170"/>
    </row>
    <row r="319" spans="3:3" s="162" customFormat="1" ht="12.95" customHeight="1">
      <c r="C319" s="170"/>
    </row>
    <row r="320" spans="3:3" s="162" customFormat="1" ht="12.95" customHeight="1">
      <c r="C320" s="170"/>
    </row>
    <row r="321" spans="3:3" s="162" customFormat="1" ht="12.95" customHeight="1">
      <c r="C321" s="170"/>
    </row>
    <row r="322" spans="3:3" s="162" customFormat="1" ht="12.95" customHeight="1">
      <c r="C322" s="170"/>
    </row>
    <row r="323" spans="3:3" s="162" customFormat="1" ht="12.95" customHeight="1">
      <c r="C323" s="170"/>
    </row>
    <row r="324" spans="3:3" s="162" customFormat="1" ht="12.95" customHeight="1">
      <c r="C324" s="170"/>
    </row>
    <row r="325" spans="3:3" s="162" customFormat="1" ht="12.95" customHeight="1">
      <c r="C325" s="170"/>
    </row>
    <row r="326" spans="3:3" s="162" customFormat="1" ht="12.95" customHeight="1">
      <c r="C326" s="170"/>
    </row>
    <row r="327" spans="3:3" s="162" customFormat="1" ht="12.95" customHeight="1">
      <c r="C327" s="170"/>
    </row>
    <row r="328" spans="3:3" s="162" customFormat="1" ht="12.95" customHeight="1">
      <c r="C328" s="170"/>
    </row>
    <row r="329" spans="3:3" s="162" customFormat="1" ht="12.95" customHeight="1">
      <c r="C329" s="170"/>
    </row>
    <row r="330" spans="3:3" s="162" customFormat="1" ht="12.95" customHeight="1">
      <c r="C330" s="170"/>
    </row>
    <row r="331" spans="3:3" s="162" customFormat="1" ht="12.95" customHeight="1">
      <c r="C331" s="170"/>
    </row>
    <row r="332" spans="3:3" s="162" customFormat="1" ht="12.95" customHeight="1">
      <c r="C332" s="170"/>
    </row>
    <row r="333" spans="3:3" s="162" customFormat="1" ht="12.95" customHeight="1">
      <c r="C333" s="170"/>
    </row>
    <row r="334" spans="3:3" s="162" customFormat="1" ht="12.95" customHeight="1">
      <c r="C334" s="170"/>
    </row>
    <row r="335" spans="3:3" s="162" customFormat="1" ht="12.95" customHeight="1">
      <c r="C335" s="170"/>
    </row>
    <row r="336" spans="3:3" s="162" customFormat="1" ht="12.95" customHeight="1">
      <c r="C336" s="170"/>
    </row>
    <row r="337" spans="3:3" s="80" customFormat="1">
      <c r="C337" s="81"/>
    </row>
    <row r="338" spans="3:3" s="80" customFormat="1">
      <c r="C338" s="81"/>
    </row>
    <row r="339" spans="3:3" s="80" customFormat="1">
      <c r="C339" s="81"/>
    </row>
    <row r="340" spans="3:3" s="80" customFormat="1">
      <c r="C340" s="81"/>
    </row>
    <row r="341" spans="3:3" s="80" customFormat="1">
      <c r="C341" s="81"/>
    </row>
    <row r="342" spans="3:3" s="80" customFormat="1">
      <c r="C342" s="81"/>
    </row>
    <row r="343" spans="3:3" s="80" customFormat="1">
      <c r="C343" s="81"/>
    </row>
    <row r="344" spans="3:3" s="80" customFormat="1">
      <c r="C344" s="81"/>
    </row>
    <row r="345" spans="3:3" s="80" customFormat="1">
      <c r="C345" s="81"/>
    </row>
    <row r="346" spans="3:3" s="80" customFormat="1">
      <c r="C346" s="81"/>
    </row>
    <row r="347" spans="3:3" s="80" customFormat="1">
      <c r="C347" s="81"/>
    </row>
    <row r="348" spans="3:3" s="80" customFormat="1">
      <c r="C348" s="81"/>
    </row>
    <row r="349" spans="3:3" s="80" customFormat="1">
      <c r="C349" s="81"/>
    </row>
    <row r="350" spans="3:3" s="80" customFormat="1">
      <c r="C350" s="81"/>
    </row>
    <row r="351" spans="3:3" s="80" customFormat="1">
      <c r="C351" s="81"/>
    </row>
    <row r="352" spans="3:3" s="80" customFormat="1">
      <c r="C352" s="81"/>
    </row>
    <row r="353" spans="3:3" s="80" customFormat="1">
      <c r="C353" s="81"/>
    </row>
    <row r="354" spans="3:3" s="80" customFormat="1">
      <c r="C354" s="81"/>
    </row>
    <row r="355" spans="3:3" s="80" customFormat="1">
      <c r="C355" s="81"/>
    </row>
    <row r="356" spans="3:3" s="80" customFormat="1">
      <c r="C356" s="81"/>
    </row>
    <row r="357" spans="3:3" s="80" customFormat="1">
      <c r="C357" s="81"/>
    </row>
    <row r="358" spans="3:3" s="80" customFormat="1">
      <c r="C358" s="81"/>
    </row>
    <row r="359" spans="3:3" s="80" customFormat="1">
      <c r="C359" s="81"/>
    </row>
    <row r="360" spans="3:3" s="80" customFormat="1">
      <c r="C360" s="81"/>
    </row>
    <row r="361" spans="3:3" s="80" customFormat="1">
      <c r="C361" s="81"/>
    </row>
    <row r="362" spans="3:3" s="80" customFormat="1">
      <c r="C362" s="81"/>
    </row>
    <row r="363" spans="3:3" s="80" customFormat="1">
      <c r="C363" s="81"/>
    </row>
    <row r="364" spans="3:3" s="80" customFormat="1">
      <c r="C364" s="81"/>
    </row>
    <row r="365" spans="3:3" s="80" customFormat="1">
      <c r="C365" s="81"/>
    </row>
    <row r="366" spans="3:3" s="80" customFormat="1">
      <c r="C366" s="81"/>
    </row>
    <row r="367" spans="3:3" s="80" customFormat="1">
      <c r="C367" s="81"/>
    </row>
    <row r="368" spans="3:3" s="80" customFormat="1">
      <c r="C368" s="81"/>
    </row>
    <row r="369" spans="3:3" s="80" customFormat="1">
      <c r="C369" s="81"/>
    </row>
    <row r="370" spans="3:3" s="80" customFormat="1">
      <c r="C370" s="81"/>
    </row>
    <row r="371" spans="3:3" s="80" customFormat="1">
      <c r="C371" s="81"/>
    </row>
    <row r="372" spans="3:3" s="80" customFormat="1">
      <c r="C372" s="81"/>
    </row>
    <row r="373" spans="3:3" s="80" customFormat="1">
      <c r="C373" s="81"/>
    </row>
    <row r="374" spans="3:3" s="80" customFormat="1">
      <c r="C374" s="81"/>
    </row>
    <row r="375" spans="3:3" s="80" customFormat="1">
      <c r="C375" s="81"/>
    </row>
    <row r="376" spans="3:3" s="80" customFormat="1">
      <c r="C376" s="81"/>
    </row>
    <row r="377" spans="3:3" s="80" customFormat="1">
      <c r="C377" s="81"/>
    </row>
    <row r="378" spans="3:3" s="80" customFormat="1">
      <c r="C378" s="81"/>
    </row>
    <row r="379" spans="3:3" s="80" customFormat="1">
      <c r="C379" s="81"/>
    </row>
    <row r="380" spans="3:3" s="80" customFormat="1">
      <c r="C380" s="81"/>
    </row>
    <row r="381" spans="3:3" s="80" customFormat="1">
      <c r="C381" s="81"/>
    </row>
    <row r="382" spans="3:3" s="80" customFormat="1">
      <c r="C382" s="81"/>
    </row>
    <row r="383" spans="3:3" s="80" customFormat="1">
      <c r="C383" s="81"/>
    </row>
    <row r="384" spans="3:3" s="80" customFormat="1">
      <c r="C384" s="81"/>
    </row>
    <row r="385" spans="3:3" s="80" customFormat="1">
      <c r="C385" s="81"/>
    </row>
    <row r="386" spans="3:3" s="80" customFormat="1">
      <c r="C386" s="81"/>
    </row>
    <row r="387" spans="3:3" s="80" customFormat="1">
      <c r="C387" s="81"/>
    </row>
    <row r="388" spans="3:3" s="80" customFormat="1">
      <c r="C388" s="81"/>
    </row>
    <row r="389" spans="3:3" s="80" customFormat="1">
      <c r="C389" s="81"/>
    </row>
    <row r="390" spans="3:3" s="80" customFormat="1">
      <c r="C390" s="81"/>
    </row>
    <row r="391" spans="3:3" s="80" customFormat="1">
      <c r="C391" s="81"/>
    </row>
    <row r="392" spans="3:3" s="80" customFormat="1">
      <c r="C392" s="81"/>
    </row>
    <row r="393" spans="3:3" s="80" customFormat="1">
      <c r="C393" s="81"/>
    </row>
    <row r="394" spans="3:3" s="80" customFormat="1">
      <c r="C394" s="81"/>
    </row>
    <row r="395" spans="3:3" s="80" customFormat="1">
      <c r="C395" s="81"/>
    </row>
    <row r="396" spans="3:3" s="80" customFormat="1">
      <c r="C396" s="81"/>
    </row>
    <row r="397" spans="3:3" s="80" customFormat="1">
      <c r="C397" s="81"/>
    </row>
    <row r="398" spans="3:3" s="80" customFormat="1">
      <c r="C398" s="81"/>
    </row>
    <row r="399" spans="3:3" s="80" customFormat="1">
      <c r="C399" s="81"/>
    </row>
    <row r="400" spans="3:3" s="80" customFormat="1">
      <c r="C400" s="81"/>
    </row>
    <row r="401" spans="3:3" s="80" customFormat="1">
      <c r="C401" s="81"/>
    </row>
    <row r="402" spans="3:3" s="80" customFormat="1">
      <c r="C402" s="81"/>
    </row>
    <row r="403" spans="3:3" s="80" customFormat="1">
      <c r="C403" s="81"/>
    </row>
    <row r="404" spans="3:3" s="80" customFormat="1">
      <c r="C404" s="81"/>
    </row>
    <row r="405" spans="3:3" s="80" customFormat="1">
      <c r="C405" s="81"/>
    </row>
    <row r="406" spans="3:3" s="80" customFormat="1">
      <c r="C406" s="81"/>
    </row>
    <row r="407" spans="3:3" s="80" customFormat="1">
      <c r="C407" s="81"/>
    </row>
    <row r="408" spans="3:3" s="80" customFormat="1">
      <c r="C408" s="81"/>
    </row>
    <row r="409" spans="3:3" s="80" customFormat="1">
      <c r="C409" s="81"/>
    </row>
    <row r="410" spans="3:3" s="80" customFormat="1">
      <c r="C410" s="81"/>
    </row>
    <row r="411" spans="3:3" s="80" customFormat="1">
      <c r="C411" s="81"/>
    </row>
    <row r="412" spans="3:3" s="80" customFormat="1">
      <c r="C412" s="81"/>
    </row>
    <row r="413" spans="3:3" s="80" customFormat="1">
      <c r="C413" s="81"/>
    </row>
    <row r="414" spans="3:3" s="80" customFormat="1">
      <c r="C414" s="81"/>
    </row>
    <row r="415" spans="3:3" s="80" customFormat="1">
      <c r="C415" s="81"/>
    </row>
    <row r="416" spans="3:3" s="80" customFormat="1">
      <c r="C416" s="81"/>
    </row>
    <row r="417" spans="3:3" s="80" customFormat="1">
      <c r="C417" s="81"/>
    </row>
    <row r="418" spans="3:3" s="80" customFormat="1">
      <c r="C418" s="81"/>
    </row>
    <row r="419" spans="3:3" s="80" customFormat="1">
      <c r="C419" s="81"/>
    </row>
    <row r="420" spans="3:3" s="80" customFormat="1">
      <c r="C420" s="81"/>
    </row>
    <row r="421" spans="3:3" s="80" customFormat="1">
      <c r="C421" s="81"/>
    </row>
    <row r="422" spans="3:3" s="80" customFormat="1">
      <c r="C422" s="81"/>
    </row>
    <row r="423" spans="3:3" s="80" customFormat="1">
      <c r="C423" s="81"/>
    </row>
    <row r="424" spans="3:3" s="80" customFormat="1">
      <c r="C424" s="81"/>
    </row>
    <row r="425" spans="3:3" s="80" customFormat="1">
      <c r="C425" s="81"/>
    </row>
    <row r="426" spans="3:3" s="80" customFormat="1">
      <c r="C426" s="81"/>
    </row>
    <row r="427" spans="3:3" s="80" customFormat="1">
      <c r="C427" s="81"/>
    </row>
    <row r="428" spans="3:3" s="80" customFormat="1">
      <c r="C428" s="81"/>
    </row>
    <row r="429" spans="3:3" s="80" customFormat="1">
      <c r="C429" s="81"/>
    </row>
    <row r="430" spans="3:3" s="80" customFormat="1">
      <c r="C430" s="81"/>
    </row>
    <row r="431" spans="3:3" s="80" customFormat="1">
      <c r="C431" s="81"/>
    </row>
    <row r="432" spans="3:3" s="80" customFormat="1">
      <c r="C432" s="81"/>
    </row>
    <row r="433" spans="3:3" s="80" customFormat="1">
      <c r="C433" s="81"/>
    </row>
    <row r="434" spans="3:3" s="80" customFormat="1">
      <c r="C434" s="81"/>
    </row>
    <row r="435" spans="3:3" s="80" customFormat="1">
      <c r="C435" s="81"/>
    </row>
    <row r="436" spans="3:3" s="80" customFormat="1">
      <c r="C436" s="81"/>
    </row>
    <row r="437" spans="3:3" s="80" customFormat="1">
      <c r="C437" s="81"/>
    </row>
    <row r="438" spans="3:3" s="80" customFormat="1">
      <c r="C438" s="81"/>
    </row>
    <row r="439" spans="3:3" s="80" customFormat="1">
      <c r="C439" s="81"/>
    </row>
    <row r="440" spans="3:3" s="80" customFormat="1">
      <c r="C440" s="81"/>
    </row>
    <row r="441" spans="3:3" s="80" customFormat="1">
      <c r="C441" s="81"/>
    </row>
    <row r="442" spans="3:3" s="80" customFormat="1">
      <c r="C442" s="81"/>
    </row>
    <row r="443" spans="3:3" s="80" customFormat="1">
      <c r="C443" s="81"/>
    </row>
    <row r="444" spans="3:3" s="80" customFormat="1">
      <c r="C444" s="81"/>
    </row>
    <row r="445" spans="3:3" s="80" customFormat="1">
      <c r="C445" s="81"/>
    </row>
    <row r="446" spans="3:3" s="80" customFormat="1">
      <c r="C446" s="81"/>
    </row>
    <row r="447" spans="3:3" s="80" customFormat="1">
      <c r="C447" s="81"/>
    </row>
    <row r="448" spans="3:3" s="80" customFormat="1">
      <c r="C448" s="81"/>
    </row>
    <row r="449" spans="3:3" s="80" customFormat="1">
      <c r="C449" s="81"/>
    </row>
    <row r="450" spans="3:3" s="80" customFormat="1"/>
    <row r="451" spans="3:3" s="80" customFormat="1"/>
    <row r="452" spans="3:3" s="80" customFormat="1"/>
    <row r="453" spans="3:3" s="80" customFormat="1"/>
    <row r="454" spans="3:3" s="80" customFormat="1"/>
    <row r="455" spans="3:3" s="80" customFormat="1"/>
    <row r="456" spans="3:3" s="80" customFormat="1"/>
    <row r="457" spans="3:3" s="80" customFormat="1"/>
    <row r="458" spans="3:3" s="80" customFormat="1"/>
    <row r="459" spans="3:3" s="80" customFormat="1"/>
    <row r="460" spans="3:3" s="80" customFormat="1"/>
    <row r="461" spans="3:3" s="80" customFormat="1"/>
    <row r="462" spans="3:3" s="80" customFormat="1"/>
    <row r="463" spans="3:3" s="80" customFormat="1"/>
    <row r="464" spans="3:3" s="80" customFormat="1"/>
    <row r="465" s="80" customFormat="1"/>
    <row r="466" s="80" customFormat="1"/>
    <row r="467" s="80" customFormat="1"/>
    <row r="468" s="80" customFormat="1"/>
    <row r="469" s="80" customFormat="1"/>
    <row r="470" s="80" customFormat="1"/>
    <row r="471" s="80" customFormat="1"/>
    <row r="472" s="80" customFormat="1"/>
    <row r="473" s="80" customFormat="1"/>
    <row r="474" s="80" customFormat="1"/>
    <row r="475" s="80" customFormat="1"/>
    <row r="476" s="80" customFormat="1"/>
    <row r="477" s="80" customFormat="1"/>
    <row r="478" s="80" customFormat="1"/>
    <row r="479" s="80" customFormat="1"/>
    <row r="480" s="80" customFormat="1"/>
    <row r="481" s="80" customFormat="1"/>
    <row r="482" s="80" customFormat="1"/>
    <row r="483" s="80" customFormat="1"/>
    <row r="484" s="80" customFormat="1"/>
    <row r="485" s="80" customFormat="1"/>
    <row r="486" s="80" customFormat="1"/>
    <row r="487" s="80" customFormat="1"/>
    <row r="488" s="80" customFormat="1"/>
    <row r="489" s="80" customFormat="1"/>
    <row r="490" s="80" customFormat="1"/>
    <row r="491" s="80" customFormat="1"/>
    <row r="492" s="80" customFormat="1"/>
    <row r="493" s="80" customFormat="1"/>
    <row r="494" s="80" customFormat="1"/>
    <row r="495" s="80" customFormat="1"/>
    <row r="496" s="80" customFormat="1"/>
    <row r="497" s="80" customFormat="1"/>
    <row r="498" s="80" customFormat="1"/>
    <row r="499" s="80" customFormat="1"/>
    <row r="500" s="80" customFormat="1"/>
    <row r="501" s="80" customFormat="1"/>
    <row r="502" s="80" customFormat="1"/>
    <row r="503" s="80" customFormat="1"/>
    <row r="504" s="80" customFormat="1"/>
    <row r="505" s="80" customFormat="1"/>
    <row r="506" s="80" customFormat="1"/>
    <row r="507" s="80" customFormat="1"/>
    <row r="508" s="80" customFormat="1"/>
    <row r="509" s="80" customFormat="1"/>
    <row r="510" s="80" customFormat="1"/>
    <row r="511" s="80" customFormat="1"/>
    <row r="512" s="80" customFormat="1"/>
    <row r="513" s="80" customFormat="1"/>
    <row r="514" s="80" customFormat="1"/>
    <row r="515" s="80" customFormat="1"/>
    <row r="516" s="80" customFormat="1"/>
    <row r="517" s="80" customFormat="1"/>
    <row r="518" s="80" customFormat="1"/>
    <row r="519" s="80" customFormat="1"/>
    <row r="520" s="80" customFormat="1"/>
    <row r="521" s="80" customFormat="1"/>
    <row r="522" s="80" customFormat="1"/>
    <row r="523" s="80" customFormat="1"/>
    <row r="524" s="80" customFormat="1"/>
    <row r="525" s="80" customFormat="1"/>
    <row r="526" s="80" customFormat="1"/>
    <row r="527" s="80" customFormat="1"/>
    <row r="528" s="80" customFormat="1"/>
    <row r="529" s="80" customFormat="1"/>
    <row r="530" s="80" customFormat="1"/>
    <row r="531" s="80" customFormat="1"/>
    <row r="532" s="80" customFormat="1"/>
    <row r="533" s="80" customFormat="1"/>
    <row r="534" s="80" customFormat="1"/>
    <row r="535" s="80" customFormat="1"/>
    <row r="536" s="80" customFormat="1"/>
    <row r="537" s="80" customFormat="1"/>
    <row r="538" s="80" customFormat="1"/>
    <row r="539" s="80" customFormat="1"/>
    <row r="540" s="80" customFormat="1"/>
    <row r="541" s="80" customFormat="1"/>
    <row r="542" s="80" customFormat="1"/>
    <row r="543" s="80" customFormat="1"/>
    <row r="544" s="80" customFormat="1"/>
    <row r="545" s="80" customFormat="1"/>
    <row r="546" s="80" customFormat="1"/>
    <row r="547" s="80" customFormat="1"/>
    <row r="548" s="80" customFormat="1"/>
    <row r="549" s="80" customFormat="1"/>
    <row r="550" s="80" customFormat="1"/>
    <row r="551" s="80" customFormat="1"/>
    <row r="552" s="80" customFormat="1"/>
    <row r="553" s="80" customFormat="1"/>
    <row r="554" s="80" customFormat="1"/>
    <row r="555" s="80" customFormat="1"/>
    <row r="556" s="80" customFormat="1"/>
    <row r="557" s="80" customFormat="1"/>
    <row r="558" s="80" customFormat="1"/>
    <row r="559" s="80" customFormat="1"/>
    <row r="560" s="80" customFormat="1"/>
    <row r="561" s="80" customFormat="1"/>
    <row r="562" s="80" customFormat="1"/>
    <row r="563" s="80" customFormat="1"/>
    <row r="564" s="80" customFormat="1"/>
    <row r="565" s="80" customFormat="1"/>
    <row r="566" s="80" customFormat="1"/>
    <row r="567" s="80" customFormat="1"/>
    <row r="568" s="80" customFormat="1"/>
    <row r="569" s="80" customFormat="1"/>
    <row r="570" s="80" customFormat="1"/>
    <row r="571" s="80" customFormat="1"/>
    <row r="572" s="80" customFormat="1"/>
    <row r="573" s="80" customFormat="1"/>
    <row r="574" s="80" customFormat="1"/>
    <row r="575" s="80" customFormat="1"/>
    <row r="576" s="80" customFormat="1"/>
    <row r="577" s="80" customFormat="1"/>
    <row r="578" s="80" customFormat="1"/>
    <row r="579" s="80" customFormat="1"/>
    <row r="580" s="80" customFormat="1"/>
    <row r="581" s="80" customFormat="1"/>
    <row r="582" s="80" customFormat="1"/>
    <row r="583" s="80" customFormat="1"/>
    <row r="584" s="80" customFormat="1"/>
    <row r="585" s="80" customFormat="1"/>
    <row r="586" s="80" customFormat="1"/>
    <row r="587" s="80" customFormat="1"/>
    <row r="588" s="80" customFormat="1"/>
    <row r="589" s="80" customFormat="1"/>
    <row r="590" s="80" customFormat="1"/>
    <row r="591" s="80" customFormat="1"/>
    <row r="592" s="80" customFormat="1"/>
    <row r="593" s="80" customFormat="1"/>
    <row r="594" s="80" customFormat="1"/>
    <row r="595" s="80" customFormat="1"/>
    <row r="596" s="80" customFormat="1"/>
    <row r="597" s="80" customFormat="1"/>
    <row r="598" s="80" customFormat="1"/>
    <row r="599" s="80" customFormat="1"/>
    <row r="600" s="80" customFormat="1"/>
    <row r="601" s="80" customFormat="1"/>
    <row r="602" s="80" customFormat="1"/>
    <row r="603" s="80" customFormat="1"/>
    <row r="604" s="80" customFormat="1"/>
    <row r="605" s="80" customFormat="1"/>
    <row r="606" s="80" customFormat="1"/>
    <row r="607" s="80" customFormat="1"/>
    <row r="608" s="80" customFormat="1"/>
    <row r="609" s="80" customFormat="1"/>
    <row r="610" s="80" customFormat="1"/>
    <row r="611" s="80" customFormat="1"/>
    <row r="612" s="80" customFormat="1"/>
    <row r="613" s="80" customFormat="1"/>
    <row r="614" s="80" customFormat="1"/>
    <row r="615" s="80" customFormat="1"/>
    <row r="616" s="80" customFormat="1"/>
    <row r="617" s="80" customFormat="1"/>
    <row r="618" s="80" customFormat="1"/>
    <row r="619" s="80" customFormat="1"/>
    <row r="620" s="80" customFormat="1"/>
    <row r="621" s="80" customFormat="1"/>
    <row r="622" s="80" customFormat="1"/>
    <row r="623" s="80" customFormat="1"/>
    <row r="624" s="80" customFormat="1"/>
    <row r="625" s="80" customFormat="1"/>
    <row r="626" s="80" customFormat="1"/>
    <row r="627" s="80" customFormat="1"/>
    <row r="628" s="80" customFormat="1"/>
    <row r="629" s="80" customFormat="1"/>
    <row r="630" s="80" customFormat="1"/>
    <row r="631" s="80" customFormat="1"/>
    <row r="632" s="80" customFormat="1"/>
    <row r="633" s="80" customFormat="1"/>
    <row r="634" s="80" customFormat="1"/>
    <row r="635" s="80" customFormat="1"/>
    <row r="636" s="80" customFormat="1"/>
    <row r="637" s="80" customFormat="1"/>
    <row r="638" s="80" customFormat="1"/>
    <row r="639" s="80" customFormat="1"/>
    <row r="640" s="80" customFormat="1"/>
    <row r="641" s="80" customFormat="1"/>
    <row r="642" s="80" customFormat="1"/>
    <row r="643" s="80" customFormat="1"/>
    <row r="644" s="80" customFormat="1"/>
    <row r="645" s="80" customFormat="1"/>
    <row r="646" s="80" customFormat="1"/>
    <row r="647" s="80" customFormat="1"/>
    <row r="648" s="80" customFormat="1"/>
    <row r="649" s="80" customFormat="1"/>
    <row r="650" s="80" customFormat="1"/>
    <row r="651" s="80" customFormat="1"/>
    <row r="652" s="80" customFormat="1"/>
    <row r="653" s="80" customFormat="1"/>
    <row r="654" s="80" customFormat="1"/>
    <row r="655" s="80" customFormat="1"/>
    <row r="656" s="80" customFormat="1"/>
    <row r="657" s="80" customFormat="1"/>
    <row r="658" s="80" customFormat="1"/>
    <row r="659" s="80" customFormat="1"/>
    <row r="660" s="80" customFormat="1"/>
    <row r="661" s="80" customFormat="1"/>
    <row r="662" s="80" customFormat="1"/>
    <row r="663" s="80" customFormat="1"/>
    <row r="664" s="80" customFormat="1"/>
    <row r="665" s="80" customFormat="1"/>
    <row r="666" s="80" customFormat="1"/>
    <row r="667" s="80" customFormat="1"/>
    <row r="668" s="80" customFormat="1"/>
    <row r="669" s="80" customFormat="1"/>
    <row r="670" s="80" customFormat="1"/>
    <row r="671" s="80" customFormat="1"/>
    <row r="672" s="80" customFormat="1"/>
    <row r="673" s="80" customFormat="1"/>
    <row r="674" s="80" customFormat="1"/>
    <row r="675" s="80" customFormat="1"/>
    <row r="676" s="80" customFormat="1"/>
    <row r="677" s="80" customFormat="1"/>
    <row r="678" s="80" customFormat="1"/>
    <row r="679" s="80" customFormat="1"/>
    <row r="680" s="80" customFormat="1"/>
    <row r="681" s="80" customFormat="1"/>
    <row r="682" s="80" customFormat="1"/>
    <row r="683" s="80" customFormat="1"/>
    <row r="684" s="80" customFormat="1"/>
    <row r="685" s="80" customFormat="1"/>
    <row r="686" s="80" customFormat="1"/>
    <row r="687" s="80" customFormat="1"/>
    <row r="688" s="80" customFormat="1"/>
    <row r="689" s="80" customFormat="1"/>
    <row r="690" s="80" customFormat="1"/>
    <row r="691" s="80" customFormat="1"/>
    <row r="692" s="80" customFormat="1"/>
    <row r="693" s="80" customFormat="1"/>
    <row r="694" s="80" customFormat="1"/>
    <row r="695" s="80" customFormat="1"/>
    <row r="696" s="80" customFormat="1"/>
    <row r="697" s="80" customFormat="1"/>
    <row r="698" s="80" customFormat="1"/>
    <row r="699" s="80" customFormat="1"/>
    <row r="700" s="80" customFormat="1"/>
    <row r="701" s="80" customFormat="1"/>
    <row r="702" s="80" customFormat="1"/>
    <row r="703" s="80" customFormat="1"/>
    <row r="704" s="80" customFormat="1"/>
    <row r="705" s="80" customFormat="1"/>
    <row r="706" s="80" customFormat="1"/>
    <row r="707" s="80" customFormat="1"/>
    <row r="708" s="80" customFormat="1"/>
    <row r="709" s="80" customFormat="1"/>
    <row r="710" s="80" customFormat="1"/>
    <row r="711" s="80" customFormat="1"/>
    <row r="712" s="80" customFormat="1"/>
    <row r="713" s="80" customFormat="1"/>
    <row r="714" s="80" customFormat="1"/>
    <row r="715" s="80" customFormat="1"/>
    <row r="716" s="80" customFormat="1"/>
    <row r="717" s="80" customFormat="1"/>
    <row r="718" s="80" customFormat="1"/>
    <row r="719" s="80" customFormat="1"/>
    <row r="720" s="80" customFormat="1"/>
    <row r="721" s="80" customFormat="1"/>
    <row r="722" s="80" customFormat="1"/>
    <row r="723" s="80" customFormat="1"/>
    <row r="724" s="80" customFormat="1"/>
    <row r="725" s="80" customFormat="1"/>
    <row r="726" s="80" customFormat="1"/>
    <row r="727" s="80" customFormat="1"/>
    <row r="728" s="80" customFormat="1"/>
    <row r="729" s="80" customFormat="1"/>
    <row r="730" s="80" customFormat="1"/>
    <row r="731" s="80" customFormat="1"/>
    <row r="732" s="80" customFormat="1"/>
    <row r="733" s="80" customFormat="1"/>
    <row r="734" s="80" customFormat="1"/>
    <row r="735" s="80" customFormat="1"/>
    <row r="736" s="80" customFormat="1"/>
    <row r="737" s="80" customFormat="1"/>
    <row r="738" s="80" customFormat="1"/>
    <row r="739" s="80" customFormat="1"/>
    <row r="740" s="80" customFormat="1"/>
    <row r="741" s="80" customFormat="1"/>
    <row r="742" s="80" customFormat="1"/>
    <row r="743" s="80" customFormat="1"/>
    <row r="744" s="80" customFormat="1"/>
    <row r="745" s="80" customFormat="1"/>
    <row r="746" s="80" customFormat="1"/>
    <row r="747" s="80" customFormat="1"/>
    <row r="748" s="80" customFormat="1"/>
    <row r="749" s="80" customFormat="1"/>
    <row r="750" s="80" customFormat="1"/>
    <row r="751" s="80" customFormat="1"/>
    <row r="752" s="80" customFormat="1"/>
    <row r="753" s="80" customFormat="1"/>
    <row r="754" s="80" customFormat="1"/>
    <row r="755" s="80" customFormat="1"/>
    <row r="756" s="80" customFormat="1"/>
    <row r="757" s="80" customFormat="1"/>
    <row r="758" s="80" customFormat="1"/>
    <row r="759" s="80" customFormat="1"/>
    <row r="760" s="80" customFormat="1"/>
    <row r="761" s="80" customFormat="1"/>
    <row r="762" s="80" customFormat="1"/>
    <row r="763" s="80" customFormat="1"/>
    <row r="764" s="80" customFormat="1"/>
    <row r="765" s="80" customFormat="1"/>
    <row r="766" s="80" customFormat="1"/>
    <row r="767" s="80" customFormat="1"/>
    <row r="768" s="80" customFormat="1"/>
    <row r="769" s="80" customFormat="1"/>
    <row r="770" s="80" customFormat="1"/>
    <row r="771" s="80" customFormat="1"/>
    <row r="772" s="80" customFormat="1"/>
    <row r="773" s="80" customFormat="1"/>
    <row r="774" s="80" customFormat="1"/>
    <row r="775" s="80" customFormat="1"/>
    <row r="776" s="80" customFormat="1"/>
    <row r="777" s="80" customFormat="1"/>
    <row r="778" s="80" customFormat="1"/>
    <row r="779" s="80" customFormat="1"/>
    <row r="780" s="80" customFormat="1"/>
    <row r="781" s="80" customFormat="1"/>
    <row r="782" s="80" customFormat="1"/>
    <row r="783" s="80" customFormat="1"/>
    <row r="784" s="80" customFormat="1"/>
    <row r="785" s="80" customFormat="1"/>
    <row r="786" s="80" customFormat="1"/>
    <row r="787" s="80" customFormat="1"/>
    <row r="788" s="80" customFormat="1"/>
    <row r="789" s="80" customFormat="1"/>
    <row r="790" s="80" customFormat="1"/>
    <row r="791" s="80" customFormat="1"/>
    <row r="792" s="80" customFormat="1"/>
    <row r="793" s="80" customFormat="1"/>
    <row r="794" s="80" customFormat="1"/>
    <row r="795" s="80" customFormat="1"/>
    <row r="796" s="80" customFormat="1"/>
    <row r="797" s="80" customFormat="1"/>
    <row r="798" s="80" customFormat="1"/>
    <row r="799" s="80" customFormat="1"/>
    <row r="800" s="80" customFormat="1"/>
    <row r="801" s="80" customFormat="1"/>
    <row r="802" s="80" customFormat="1"/>
    <row r="803" s="80" customFormat="1"/>
    <row r="804" s="80" customFormat="1"/>
    <row r="805" s="80" customFormat="1"/>
    <row r="806" s="80" customFormat="1"/>
    <row r="807" s="80" customFormat="1"/>
    <row r="808" s="80" customFormat="1"/>
    <row r="809" s="80" customFormat="1"/>
    <row r="810" s="80" customFormat="1"/>
    <row r="811" s="80" customFormat="1"/>
    <row r="812" s="80" customFormat="1"/>
    <row r="813" s="80" customFormat="1"/>
    <row r="814" s="80" customFormat="1"/>
    <row r="815" s="80" customFormat="1"/>
    <row r="816" s="80" customFormat="1"/>
    <row r="817" s="80" customFormat="1"/>
    <row r="818" s="80" customFormat="1"/>
    <row r="819" s="80" customFormat="1"/>
    <row r="820" s="80" customFormat="1"/>
    <row r="821" s="80" customFormat="1"/>
    <row r="822" s="80" customFormat="1"/>
    <row r="823" s="80" customFormat="1"/>
    <row r="824" s="80" customFormat="1"/>
    <row r="825" s="80" customFormat="1"/>
    <row r="826" s="80" customFormat="1"/>
    <row r="827" s="80" customFormat="1"/>
    <row r="828" s="80" customFormat="1"/>
    <row r="829" s="80" customFormat="1"/>
    <row r="830" s="80" customFormat="1"/>
    <row r="831" s="80" customFormat="1"/>
    <row r="832" s="80" customFormat="1"/>
    <row r="833" s="80" customFormat="1"/>
    <row r="834" s="80" customFormat="1"/>
    <row r="835" s="80" customFormat="1"/>
    <row r="836" s="80" customFormat="1"/>
    <row r="837" s="80" customFormat="1"/>
    <row r="838" s="80" customFormat="1"/>
    <row r="839" s="80" customFormat="1"/>
    <row r="840" s="80" customFormat="1"/>
    <row r="841" s="80" customFormat="1"/>
    <row r="842" s="80" customFormat="1"/>
    <row r="843" s="80" customFormat="1"/>
    <row r="844" s="80" customFormat="1"/>
    <row r="845" s="80" customFormat="1"/>
    <row r="846" s="80" customFormat="1"/>
    <row r="847" s="80" customFormat="1"/>
    <row r="848" s="80" customFormat="1"/>
    <row r="849" s="80" customFormat="1"/>
    <row r="850" s="80" customFormat="1"/>
    <row r="851" s="80" customFormat="1"/>
    <row r="852" s="80" customFormat="1"/>
    <row r="853" s="80" customFormat="1"/>
    <row r="854" s="80" customFormat="1"/>
    <row r="855" s="80" customFormat="1"/>
    <row r="856" s="80" customFormat="1"/>
    <row r="857" s="80" customFormat="1"/>
    <row r="858" s="80" customFormat="1"/>
    <row r="859" s="80" customFormat="1"/>
    <row r="860" s="80" customFormat="1"/>
    <row r="861" s="80" customFormat="1"/>
    <row r="862" s="80" customFormat="1"/>
    <row r="863" s="80" customFormat="1"/>
    <row r="864" s="80" customFormat="1"/>
    <row r="865" s="80" customFormat="1"/>
    <row r="866" s="80" customFormat="1"/>
    <row r="867" s="80" customFormat="1"/>
    <row r="868" s="80" customFormat="1"/>
    <row r="869" s="80" customFormat="1"/>
    <row r="870" s="80" customFormat="1"/>
    <row r="871" s="80" customFormat="1"/>
    <row r="872" s="80" customFormat="1"/>
    <row r="873" s="80" customFormat="1"/>
    <row r="874" s="80" customFormat="1"/>
    <row r="875" s="80" customFormat="1"/>
    <row r="876" s="80" customFormat="1"/>
    <row r="877" s="80" customFormat="1"/>
    <row r="878" s="80" customFormat="1"/>
    <row r="879" s="80" customFormat="1"/>
    <row r="880" s="80" customFormat="1"/>
    <row r="881" s="80" customFormat="1"/>
    <row r="882" s="80" customFormat="1"/>
    <row r="883" s="80" customFormat="1"/>
    <row r="884" s="80" customFormat="1"/>
    <row r="885" s="80" customFormat="1"/>
    <row r="886" s="80" customFormat="1"/>
    <row r="887" s="80" customFormat="1"/>
    <row r="888" s="80" customFormat="1"/>
    <row r="889" s="80" customFormat="1"/>
    <row r="890" s="80" customFormat="1"/>
    <row r="891" s="80" customFormat="1"/>
    <row r="892" s="80" customFormat="1"/>
    <row r="893" s="80" customFormat="1"/>
    <row r="894" s="80" customFormat="1"/>
    <row r="895" s="80" customFormat="1"/>
    <row r="896" s="80" customFormat="1"/>
    <row r="897" s="80" customFormat="1"/>
    <row r="898" s="80" customFormat="1"/>
    <row r="899" s="80" customFormat="1"/>
    <row r="900" s="80" customFormat="1"/>
    <row r="901" s="80" customFormat="1"/>
    <row r="902" s="80" customFormat="1"/>
    <row r="903" s="80" customFormat="1"/>
    <row r="904" s="80" customFormat="1"/>
    <row r="905" s="80" customFormat="1"/>
    <row r="906" s="80" customFormat="1"/>
    <row r="907" s="80" customFormat="1"/>
    <row r="908" s="80" customFormat="1"/>
    <row r="909" s="80" customFormat="1"/>
    <row r="910" s="80" customFormat="1"/>
    <row r="911" s="80" customFormat="1"/>
    <row r="912" s="80" customFormat="1"/>
    <row r="913" s="80" customFormat="1"/>
    <row r="914" s="80" customFormat="1"/>
    <row r="915" s="80" customFormat="1"/>
    <row r="916" s="80" customFormat="1"/>
    <row r="917" s="80" customFormat="1"/>
    <row r="918" s="80" customFormat="1"/>
    <row r="919" s="80" customFormat="1"/>
    <row r="920" s="80" customFormat="1"/>
    <row r="921" s="80" customFormat="1"/>
    <row r="922" s="80" customFormat="1"/>
    <row r="923" s="80" customFormat="1"/>
    <row r="924" s="80" customFormat="1"/>
    <row r="925" s="80" customFormat="1"/>
    <row r="926" s="80" customFormat="1"/>
    <row r="927" s="80" customFormat="1"/>
    <row r="928" s="80" customFormat="1"/>
    <row r="929" s="80" customFormat="1"/>
    <row r="930" s="80" customFormat="1"/>
    <row r="931" s="80" customFormat="1"/>
    <row r="932" s="80" customFormat="1"/>
    <row r="933" s="80" customFormat="1"/>
    <row r="934" s="80" customFormat="1"/>
    <row r="935" s="80" customFormat="1"/>
    <row r="936" s="80" customFormat="1"/>
    <row r="937" s="80" customFormat="1"/>
    <row r="938" s="80" customFormat="1"/>
    <row r="939" s="80" customFormat="1"/>
    <row r="940" s="80" customFormat="1"/>
    <row r="941" s="80" customFormat="1"/>
    <row r="942" s="80" customFormat="1"/>
    <row r="943" s="80" customFormat="1"/>
    <row r="944" s="80" customFormat="1"/>
    <row r="945" s="80" customFormat="1"/>
    <row r="946" s="80" customFormat="1"/>
    <row r="947" s="80" customFormat="1"/>
    <row r="948" s="80" customFormat="1"/>
    <row r="949" s="80" customFormat="1"/>
    <row r="950" s="80" customFormat="1"/>
    <row r="951" s="80" customFormat="1"/>
    <row r="952" s="80" customFormat="1"/>
    <row r="953" s="80" customFormat="1"/>
    <row r="954" s="80" customFormat="1"/>
    <row r="955" s="80" customFormat="1"/>
    <row r="956" s="80" customFormat="1"/>
    <row r="957" s="80" customFormat="1"/>
    <row r="958" s="80" customFormat="1"/>
    <row r="959" s="80" customFormat="1"/>
    <row r="960" s="80" customFormat="1"/>
    <row r="961" s="80" customFormat="1"/>
    <row r="962" s="80" customFormat="1"/>
    <row r="963" s="80" customFormat="1"/>
    <row r="964" s="80" customFormat="1"/>
  </sheetData>
  <protectedRanges>
    <protectedRange sqref="A202:D204" name="Range1"/>
  </protectedRanges>
  <sortState xmlns:xlrd2="http://schemas.microsoft.com/office/spreadsheetml/2017/richdata2" ref="A21:V215">
    <sortCondition ref="C21:C215"/>
  </sortState>
  <phoneticPr fontId="8" type="noConversion"/>
  <hyperlinks>
    <hyperlink ref="H64086" r:id="rId1" display="http://vsolj.cetus-net.org/bulletin.html" xr:uid="{00000000-0004-0000-0000-000000000000}"/>
    <hyperlink ref="H64079" r:id="rId2" display="https://www.aavso.org/ejaavso" xr:uid="{00000000-0004-0000-0000-000001000000}"/>
    <hyperlink ref="I64086" r:id="rId3" display="http://vsolj.cetus-net.org/bulletin.html" xr:uid="{00000000-0004-0000-0000-000002000000}"/>
    <hyperlink ref="AQ57737" r:id="rId4" display="http://cdsbib.u-strasbg.fr/cgi-bin/cdsbib?1990RMxAA..21..381G" xr:uid="{00000000-0004-0000-0000-000003000000}"/>
    <hyperlink ref="H64083" r:id="rId5" display="https://www.aavso.org/ejaavso" xr:uid="{00000000-0004-0000-0000-000004000000}"/>
    <hyperlink ref="AP5101" r:id="rId6" display="http://cdsbib.u-strasbg.fr/cgi-bin/cdsbib?1990RMxAA..21..381G" xr:uid="{00000000-0004-0000-0000-000005000000}"/>
    <hyperlink ref="AP5104" r:id="rId7" display="http://cdsbib.u-strasbg.fr/cgi-bin/cdsbib?1990RMxAA..21..381G" xr:uid="{00000000-0004-0000-0000-000006000000}"/>
    <hyperlink ref="AP5102" r:id="rId8" display="http://cdsbib.u-strasbg.fr/cgi-bin/cdsbib?1990RMxAA..21..381G" xr:uid="{00000000-0004-0000-0000-000007000000}"/>
    <hyperlink ref="AP5086" r:id="rId9" display="http://cdsbib.u-strasbg.fr/cgi-bin/cdsbib?1990RMxAA..21..381G" xr:uid="{00000000-0004-0000-0000-000008000000}"/>
    <hyperlink ref="AQ5315" r:id="rId10" display="http://cdsbib.u-strasbg.fr/cgi-bin/cdsbib?1990RMxAA..21..381G" xr:uid="{00000000-0004-0000-0000-000009000000}"/>
    <hyperlink ref="AQ5319" r:id="rId11" display="http://cdsbib.u-strasbg.fr/cgi-bin/cdsbib?1990RMxAA..21..381G" xr:uid="{00000000-0004-0000-0000-00000A000000}"/>
    <hyperlink ref="AQ64999" r:id="rId12" display="http://cdsbib.u-strasbg.fr/cgi-bin/cdsbib?1990RMxAA..21..381G" xr:uid="{00000000-0004-0000-0000-00000B000000}"/>
    <hyperlink ref="I2207" r:id="rId13" display="http://vsolj.cetus-net.org/bulletin.html" xr:uid="{00000000-0004-0000-0000-00000C000000}"/>
    <hyperlink ref="H2207" r:id="rId14" display="http://vsolj.cetus-net.org/bulletin.html" xr:uid="{00000000-0004-0000-0000-00000D000000}"/>
    <hyperlink ref="AQ126" r:id="rId15" display="http://cdsbib.u-strasbg.fr/cgi-bin/cdsbib?1990RMxAA..21..381G" xr:uid="{00000000-0004-0000-0000-00000E000000}"/>
    <hyperlink ref="AQ125" r:id="rId16" display="http://cdsbib.u-strasbg.fr/cgi-bin/cdsbib?1990RMxAA..21..381G" xr:uid="{00000000-0004-0000-0000-00000F000000}"/>
    <hyperlink ref="AP3377" r:id="rId17" display="http://cdsbib.u-strasbg.fr/cgi-bin/cdsbib?1990RMxAA..21..381G" xr:uid="{00000000-0004-0000-0000-000010000000}"/>
    <hyperlink ref="AP3395" r:id="rId18" display="http://cdsbib.u-strasbg.fr/cgi-bin/cdsbib?1990RMxAA..21..381G" xr:uid="{00000000-0004-0000-0000-000011000000}"/>
    <hyperlink ref="AP3396" r:id="rId19" display="http://cdsbib.u-strasbg.fr/cgi-bin/cdsbib?1990RMxAA..21..381G" xr:uid="{00000000-0004-0000-0000-000012000000}"/>
    <hyperlink ref="AP3392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6237-22BB-4981-984E-AB7E63CCA825}">
  <sheetPr>
    <tabColor indexed="12"/>
  </sheetPr>
  <dimension ref="A1"/>
  <sheetViews>
    <sheetView workbookViewId="0">
      <selection activeCell="P28" sqref="P28"/>
    </sheetView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B342"/>
  <sheetViews>
    <sheetView workbookViewId="0">
      <selection activeCell="E9" sqref="E9:G9"/>
    </sheetView>
  </sheetViews>
  <sheetFormatPr defaultRowHeight="12.75"/>
  <cols>
    <col min="1" max="1" width="9.140625" style="31"/>
    <col min="2" max="2" width="10.7109375" style="31" customWidth="1"/>
    <col min="3" max="4" width="9.140625" style="31"/>
    <col min="5" max="5" width="10.28515625" style="31" bestFit="1" customWidth="1"/>
    <col min="6" max="6" width="12.42578125" style="31" bestFit="1" customWidth="1"/>
    <col min="7" max="7" width="10.7109375" style="31" customWidth="1"/>
    <col min="8" max="13" width="9.140625" style="31"/>
    <col min="14" max="14" width="12.140625" style="31" customWidth="1"/>
    <col min="15" max="15" width="11" style="31" customWidth="1"/>
    <col min="16" max="16384" width="9.140625" style="31"/>
  </cols>
  <sheetData>
    <row r="1" spans="1:28" ht="18.75" thickBot="1">
      <c r="A1" s="30" t="s">
        <v>83</v>
      </c>
      <c r="D1" s="32" t="s">
        <v>84</v>
      </c>
      <c r="M1" s="33" t="s">
        <v>85</v>
      </c>
      <c r="N1" s="31" t="s">
        <v>86</v>
      </c>
      <c r="O1" s="31">
        <f ca="1">H18*J18-I18*I18</f>
        <v>91124.326599542343</v>
      </c>
      <c r="P1" s="31" t="s">
        <v>179</v>
      </c>
      <c r="U1" s="9" t="s">
        <v>142</v>
      </c>
      <c r="V1" s="60" t="s">
        <v>144</v>
      </c>
      <c r="AA1" s="31">
        <v>1</v>
      </c>
      <c r="AB1" s="31" t="s">
        <v>87</v>
      </c>
    </row>
    <row r="2" spans="1:28">
      <c r="M2" s="33" t="s">
        <v>88</v>
      </c>
      <c r="N2" s="31" t="s">
        <v>89</v>
      </c>
      <c r="O2" s="31">
        <f ca="1">+F18*J18-H18*I18</f>
        <v>2622.8720380364393</v>
      </c>
      <c r="P2" s="31" t="s">
        <v>180</v>
      </c>
      <c r="U2" s="31">
        <v>-2.5</v>
      </c>
      <c r="V2" s="31">
        <f t="shared" ref="V2:V22" ca="1" si="0">+E$4+E$5*U2+E$6*U2^2</f>
        <v>0.19571246140096382</v>
      </c>
      <c r="AA2" s="31">
        <v>2</v>
      </c>
      <c r="AB2" s="31" t="s">
        <v>36</v>
      </c>
    </row>
    <row r="3" spans="1:28" ht="13.5" thickBot="1">
      <c r="A3" s="31" t="s">
        <v>90</v>
      </c>
      <c r="B3" s="31" t="s">
        <v>91</v>
      </c>
      <c r="E3" s="34" t="s">
        <v>92</v>
      </c>
      <c r="F3" s="34" t="s">
        <v>93</v>
      </c>
      <c r="G3" s="34" t="s">
        <v>94</v>
      </c>
      <c r="H3" s="34" t="s">
        <v>95</v>
      </c>
      <c r="M3" s="33" t="s">
        <v>96</v>
      </c>
      <c r="N3" s="31" t="s">
        <v>97</v>
      </c>
      <c r="O3" s="31">
        <f ca="1">+F18*I18-H18*H18</f>
        <v>-16970.232773527954</v>
      </c>
      <c r="P3" s="31" t="s">
        <v>181</v>
      </c>
      <c r="U3" s="31">
        <v>-2.25</v>
      </c>
      <c r="V3" s="31">
        <f t="shared" ca="1" si="0"/>
        <v>0.15791202111465416</v>
      </c>
      <c r="AA3" s="31">
        <v>3</v>
      </c>
      <c r="AB3" s="31" t="s">
        <v>98</v>
      </c>
    </row>
    <row r="4" spans="1:28">
      <c r="A4" s="31" t="s">
        <v>99</v>
      </c>
      <c r="B4" s="31" t="s">
        <v>100</v>
      </c>
      <c r="D4" s="35" t="s">
        <v>101</v>
      </c>
      <c r="E4" s="36">
        <f ca="1">(G18*O1-K18*O2+L18*O3)/O7</f>
        <v>-5.058072680503478E-4</v>
      </c>
      <c r="F4" s="37">
        <f ca="1">+E7/O7*O18</f>
        <v>9.9032218709819791E-4</v>
      </c>
      <c r="G4" s="38">
        <f>+B18</f>
        <v>1</v>
      </c>
      <c r="H4" s="39">
        <f ca="1">ABS(F4/E4)</f>
        <v>1.9579042248946523</v>
      </c>
      <c r="M4" s="33" t="s">
        <v>102</v>
      </c>
      <c r="N4" s="31" t="s">
        <v>103</v>
      </c>
      <c r="O4" s="31">
        <f ca="1">+C18*J18-H18*H18</f>
        <v>47186.965401203968</v>
      </c>
      <c r="P4" s="31" t="s">
        <v>182</v>
      </c>
      <c r="U4" s="31">
        <v>-2</v>
      </c>
      <c r="V4" s="31">
        <f t="shared" ca="1" si="0"/>
        <v>0.12415127269932409</v>
      </c>
      <c r="AA4" s="31">
        <v>4</v>
      </c>
      <c r="AB4" s="31" t="s">
        <v>104</v>
      </c>
    </row>
    <row r="5" spans="1:28">
      <c r="A5" s="31" t="s">
        <v>105</v>
      </c>
      <c r="B5" s="40">
        <v>40323</v>
      </c>
      <c r="D5" s="41" t="s">
        <v>106</v>
      </c>
      <c r="E5" s="42">
        <f ca="1">+(-G18*O2+K18*O4-L18*O5)/O7</f>
        <v>2.3065299519865437E-3</v>
      </c>
      <c r="F5" s="43">
        <f ca="1">P18*E7/O7</f>
        <v>4.9780852371132927E-4</v>
      </c>
      <c r="G5" s="44">
        <f>+B18/A18</f>
        <v>1E-4</v>
      </c>
      <c r="H5" s="39">
        <f ca="1">ABS(F5/E5)</f>
        <v>0.21582573566087102</v>
      </c>
      <c r="M5" s="33" t="s">
        <v>107</v>
      </c>
      <c r="N5" s="31" t="s">
        <v>108</v>
      </c>
      <c r="O5" s="31">
        <f ca="1">+C18*I18-F18*H18</f>
        <v>18829.735750307169</v>
      </c>
      <c r="P5" s="31" t="s">
        <v>183</v>
      </c>
      <c r="U5" s="31">
        <v>-1.75</v>
      </c>
      <c r="V5" s="31">
        <f t="shared" ca="1" si="0"/>
        <v>9.4430216154973656E-2</v>
      </c>
      <c r="AA5" s="31">
        <v>5</v>
      </c>
      <c r="AB5" s="31" t="s">
        <v>109</v>
      </c>
    </row>
    <row r="6" spans="1:28" ht="13.5" thickBot="1">
      <c r="D6" s="45" t="s">
        <v>110</v>
      </c>
      <c r="E6" s="46">
        <f ca="1">+(G18*O3-K18*O5+L18*O6)/O7</f>
        <v>3.2317534967836882E-2</v>
      </c>
      <c r="F6" s="47">
        <f ca="1">Q18*E7/O7</f>
        <v>3.1552797210814947E-4</v>
      </c>
      <c r="G6" s="48">
        <f>+B18/A18^2</f>
        <v>1E-8</v>
      </c>
      <c r="H6" s="39">
        <f ca="1">ABS(F6/E6)</f>
        <v>9.7633675471278918E-3</v>
      </c>
      <c r="M6" s="49" t="s">
        <v>111</v>
      </c>
      <c r="N6" s="50" t="s">
        <v>112</v>
      </c>
      <c r="O6" s="50">
        <f ca="1">+C18*H18-F18*F18</f>
        <v>12490.084887073113</v>
      </c>
      <c r="P6" s="31" t="s">
        <v>184</v>
      </c>
      <c r="U6" s="31">
        <v>-1.5</v>
      </c>
      <c r="V6" s="31">
        <f t="shared" ca="1" si="0"/>
        <v>6.8748851481602827E-2</v>
      </c>
      <c r="AA6" s="31">
        <v>6</v>
      </c>
      <c r="AB6" s="31" t="s">
        <v>113</v>
      </c>
    </row>
    <row r="7" spans="1:28">
      <c r="D7" s="32" t="s">
        <v>114</v>
      </c>
      <c r="E7" s="51">
        <f ca="1">SQRT(N18/(B15-3))</f>
        <v>5.4452142323964704E-3</v>
      </c>
      <c r="G7" s="52">
        <f>+B22</f>
        <v>0.1651345999998739</v>
      </c>
      <c r="M7" s="33" t="s">
        <v>115</v>
      </c>
      <c r="N7" s="31" t="s">
        <v>116</v>
      </c>
      <c r="O7" s="31">
        <f ca="1">+C18*O1-F18*O2+H18*O3</f>
        <v>2458746.1256337492</v>
      </c>
      <c r="U7" s="31">
        <v>-1.25</v>
      </c>
      <c r="V7" s="31">
        <f t="shared" ca="1" si="0"/>
        <v>4.7107178679211603E-2</v>
      </c>
      <c r="AA7" s="31">
        <v>7</v>
      </c>
      <c r="AB7" s="31" t="s">
        <v>117</v>
      </c>
    </row>
    <row r="8" spans="1:28">
      <c r="A8" s="55">
        <v>21</v>
      </c>
      <c r="B8" s="31" t="s">
        <v>122</v>
      </c>
      <c r="C8" s="71">
        <v>21</v>
      </c>
      <c r="D8" s="32" t="s">
        <v>118</v>
      </c>
      <c r="F8" s="72">
        <f ca="1">CORREL(INDIRECT(E12):INDIRECT(E13),INDIRECT(M12):INDIRECT(M13))</f>
        <v>0.99300434411443905</v>
      </c>
      <c r="G8" s="51"/>
      <c r="K8" s="52"/>
      <c r="U8" s="31">
        <v>-1</v>
      </c>
      <c r="V8" s="31">
        <f t="shared" ca="1" si="0"/>
        <v>2.9505197747799992E-2</v>
      </c>
      <c r="AA8" s="31">
        <v>8</v>
      </c>
      <c r="AB8" s="31" t="s">
        <v>119</v>
      </c>
    </row>
    <row r="9" spans="1:28">
      <c r="A9" s="55">
        <f>20+COUNT(A21:A1449)</f>
        <v>156</v>
      </c>
      <c r="B9" s="31" t="s">
        <v>124</v>
      </c>
      <c r="C9" s="71">
        <f>A9</f>
        <v>156</v>
      </c>
      <c r="E9" s="92">
        <f ca="1">E6*G6</f>
        <v>3.2317534967836884E-10</v>
      </c>
      <c r="F9" s="53">
        <f ca="1">H6</f>
        <v>9.7633675471278918E-3</v>
      </c>
      <c r="G9" s="54">
        <f ca="1">F8</f>
        <v>0.99300434411443905</v>
      </c>
      <c r="K9" s="52"/>
      <c r="U9" s="31">
        <v>-0.75</v>
      </c>
      <c r="V9" s="31">
        <f t="shared" ca="1" si="0"/>
        <v>1.5942908687367991E-2</v>
      </c>
      <c r="AA9" s="31">
        <v>9</v>
      </c>
      <c r="AB9" s="31" t="s">
        <v>35</v>
      </c>
    </row>
    <row r="10" spans="1:28">
      <c r="A10" s="89" t="s">
        <v>6</v>
      </c>
      <c r="B10" s="90">
        <f>'Active 1'!C8</f>
        <v>0.6180428</v>
      </c>
      <c r="D10" s="31" t="s">
        <v>173</v>
      </c>
      <c r="E10" s="31">
        <f ca="1">2*E9*365.2422/B10</f>
        <v>3.8197120232545948E-7</v>
      </c>
      <c r="F10" s="31">
        <f ca="1">+F9*E10</f>
        <v>3.729325240721813E-9</v>
      </c>
      <c r="G10" s="31" t="s">
        <v>174</v>
      </c>
      <c r="U10" s="31">
        <v>-0.5</v>
      </c>
      <c r="V10" s="31">
        <f t="shared" ca="1" si="0"/>
        <v>6.4203114979156008E-3</v>
      </c>
      <c r="AA10" s="31">
        <v>10</v>
      </c>
      <c r="AB10" s="31" t="s">
        <v>120</v>
      </c>
    </row>
    <row r="11" spans="1:28">
      <c r="U11" s="31">
        <v>-0.25</v>
      </c>
      <c r="V11" s="31">
        <f t="shared" ca="1" si="0"/>
        <v>9.3740617944282128E-4</v>
      </c>
      <c r="AA11" s="31">
        <v>11</v>
      </c>
      <c r="AB11" s="31" t="s">
        <v>121</v>
      </c>
    </row>
    <row r="12" spans="1:28">
      <c r="C12" s="6" t="str">
        <f t="shared" ref="C12:Q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U12" s="31">
        <v>0</v>
      </c>
      <c r="V12" s="31">
        <f t="shared" ca="1" si="0"/>
        <v>-5.058072680503478E-4</v>
      </c>
      <c r="AA12" s="31">
        <v>12</v>
      </c>
      <c r="AB12" s="31" t="s">
        <v>123</v>
      </c>
    </row>
    <row r="13" spans="1:28">
      <c r="C13" s="6" t="str">
        <f t="shared" si="1"/>
        <v>C156</v>
      </c>
      <c r="D13" s="6" t="str">
        <f t="shared" si="1"/>
        <v>D156</v>
      </c>
      <c r="E13" s="6" t="str">
        <f t="shared" si="1"/>
        <v>E156</v>
      </c>
      <c r="F13" s="6" t="str">
        <f t="shared" si="1"/>
        <v>F156</v>
      </c>
      <c r="G13" s="6" t="str">
        <f t="shared" si="1"/>
        <v>G156</v>
      </c>
      <c r="H13" s="6" t="str">
        <f t="shared" si="1"/>
        <v>H156</v>
      </c>
      <c r="I13" s="6" t="str">
        <f t="shared" si="1"/>
        <v>I156</v>
      </c>
      <c r="J13" s="6" t="str">
        <f t="shared" si="1"/>
        <v>J156</v>
      </c>
      <c r="K13" s="6" t="str">
        <f t="shared" si="1"/>
        <v>K156</v>
      </c>
      <c r="L13" s="6" t="str">
        <f t="shared" si="1"/>
        <v>L156</v>
      </c>
      <c r="M13" s="6" t="str">
        <f t="shared" si="1"/>
        <v>M156</v>
      </c>
      <c r="N13" s="6" t="str">
        <f t="shared" si="1"/>
        <v>N156</v>
      </c>
      <c r="O13" s="6" t="str">
        <f t="shared" si="1"/>
        <v>O156</v>
      </c>
      <c r="P13" s="6" t="str">
        <f t="shared" si="1"/>
        <v>P156</v>
      </c>
      <c r="Q13" s="6" t="str">
        <f t="shared" si="1"/>
        <v>Q156</v>
      </c>
      <c r="U13" s="31">
        <v>0.25</v>
      </c>
      <c r="V13" s="31">
        <f t="shared" ca="1" si="0"/>
        <v>2.0906711554360934E-3</v>
      </c>
      <c r="AA13" s="31">
        <v>13</v>
      </c>
      <c r="AB13" s="31" t="s">
        <v>125</v>
      </c>
    </row>
    <row r="14" spans="1:28">
      <c r="U14" s="31">
        <v>0.5</v>
      </c>
      <c r="V14" s="31">
        <f t="shared" ca="1" si="0"/>
        <v>8.7268414499021441E-3</v>
      </c>
      <c r="AA14" s="31">
        <v>14</v>
      </c>
      <c r="AB14" s="31" t="s">
        <v>126</v>
      </c>
    </row>
    <row r="15" spans="1:28">
      <c r="A15" s="32" t="s">
        <v>130</v>
      </c>
      <c r="B15" s="32">
        <f>C9-C8+1</f>
        <v>136</v>
      </c>
      <c r="C15" s="6" t="str">
        <f t="shared" ref="C15:Q15" si="3">VLOOKUP(C16,$AA1:$AB26,2,FALSE)</f>
        <v>C</v>
      </c>
      <c r="D15" s="6" t="str">
        <f t="shared" si="3"/>
        <v>D</v>
      </c>
      <c r="E15" s="6" t="str">
        <f t="shared" si="3"/>
        <v>E</v>
      </c>
      <c r="F15" s="6" t="str">
        <f t="shared" si="3"/>
        <v>F</v>
      </c>
      <c r="G15" s="6" t="str">
        <f t="shared" si="3"/>
        <v>G</v>
      </c>
      <c r="H15" s="6" t="str">
        <f t="shared" si="3"/>
        <v>H</v>
      </c>
      <c r="I15" s="6" t="str">
        <f t="shared" si="3"/>
        <v>I</v>
      </c>
      <c r="J15" s="6" t="str">
        <f t="shared" si="3"/>
        <v>J</v>
      </c>
      <c r="K15" s="6" t="str">
        <f t="shared" si="3"/>
        <v>K</v>
      </c>
      <c r="L15" s="6" t="str">
        <f t="shared" si="3"/>
        <v>L</v>
      </c>
      <c r="M15" s="6" t="str">
        <f t="shared" si="3"/>
        <v>M</v>
      </c>
      <c r="N15" s="6" t="str">
        <f t="shared" si="3"/>
        <v>N</v>
      </c>
      <c r="O15" s="6" t="str">
        <f t="shared" si="3"/>
        <v>O</v>
      </c>
      <c r="P15" s="6" t="str">
        <f t="shared" si="3"/>
        <v>P</v>
      </c>
      <c r="Q15" s="6" t="str">
        <f t="shared" si="3"/>
        <v>Q</v>
      </c>
      <c r="U15" s="31">
        <v>0.75</v>
      </c>
      <c r="V15" s="31">
        <f t="shared" ca="1" si="0"/>
        <v>1.9402703615347808E-2</v>
      </c>
      <c r="AA15" s="31">
        <v>15</v>
      </c>
      <c r="AB15" s="31" t="s">
        <v>127</v>
      </c>
    </row>
    <row r="16" spans="1:28">
      <c r="A16" s="6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U16" s="31">
        <v>1</v>
      </c>
      <c r="V16" s="31">
        <f t="shared" ca="1" si="0"/>
        <v>3.4118257651773079E-2</v>
      </c>
      <c r="AA16" s="31">
        <v>16</v>
      </c>
      <c r="AB16" s="31" t="s">
        <v>128</v>
      </c>
    </row>
    <row r="17" spans="1:28">
      <c r="A17" s="32" t="s">
        <v>129</v>
      </c>
      <c r="U17" s="31">
        <v>1.25</v>
      </c>
      <c r="V17" s="31">
        <f t="shared" ca="1" si="0"/>
        <v>5.2873503559177963E-2</v>
      </c>
      <c r="AA17" s="31">
        <v>17</v>
      </c>
      <c r="AB17" s="31" t="s">
        <v>131</v>
      </c>
    </row>
    <row r="18" spans="1:28">
      <c r="A18" s="56">
        <v>10000</v>
      </c>
      <c r="B18" s="56">
        <v>1</v>
      </c>
      <c r="C18" s="31">
        <f ca="1">SUM(INDIRECT(C12):INDIRECT(C13))</f>
        <v>95.500000000000028</v>
      </c>
      <c r="D18" s="73">
        <f ca="1">SUM(INDIRECT(D12):INDIRECT(D13))</f>
        <v>133.35284999999996</v>
      </c>
      <c r="E18" s="73">
        <f ca="1">SUM(INDIRECT(E12):INDIRECT(E13))</f>
        <v>13.633300200031954</v>
      </c>
      <c r="F18" s="32">
        <f ca="1">SUM(INDIRECT(F12):INDIRECT(F13))</f>
        <v>143.28640499999997</v>
      </c>
      <c r="G18" s="32">
        <f ca="1">SUM(INDIRECT(G12):INDIRECT(G13))</f>
        <v>11.456638660001772</v>
      </c>
      <c r="H18" s="32">
        <f ca="1">SUM(INDIRECT(H12):INDIRECT(H13))</f>
        <v>345.77045806174993</v>
      </c>
      <c r="I18" s="32">
        <f ca="1">SUM(INDIRECT(I12):INDIRECT(I13))</f>
        <v>715.95750409611048</v>
      </c>
      <c r="J18" s="32">
        <f ca="1">SUM(INDIRECT(J12):INDIRECT(J13))</f>
        <v>1746.012304392003</v>
      </c>
      <c r="K18" s="32">
        <f ca="1">SUM(INDIRECT(K12):INDIRECT(K13))</f>
        <v>23.863036287081037</v>
      </c>
      <c r="L18" s="32">
        <f ca="1">SUM(INDIRECT(L12):INDIRECT(L13))</f>
        <v>57.903297918244576</v>
      </c>
      <c r="N18" s="31">
        <f ca="1">SUM(INDIRECT(N12):INDIRECT(N13))</f>
        <v>3.9434976188801804E-3</v>
      </c>
      <c r="O18" s="31">
        <f ca="1">SQRT(SUM(INDIRECT(O12):INDIRECT(O13)))</f>
        <v>447172.64312026871</v>
      </c>
      <c r="P18" s="31">
        <f ca="1">SQRT(SUM(INDIRECT(P12):INDIRECT(P13)))</f>
        <v>224781.74902661348</v>
      </c>
      <c r="Q18" s="31">
        <f ca="1">SQRT(SUM(INDIRECT(Q12):INDIRECT(Q13)))</f>
        <v>142474.31704969864</v>
      </c>
      <c r="U18" s="31">
        <v>1.5</v>
      </c>
      <c r="V18" s="31">
        <f t="shared" ca="1" si="0"/>
        <v>7.5668441337562453E-2</v>
      </c>
      <c r="AA18" s="31">
        <v>18</v>
      </c>
      <c r="AB18" s="31" t="s">
        <v>132</v>
      </c>
    </row>
    <row r="19" spans="1:28">
      <c r="A19" s="57" t="s">
        <v>133</v>
      </c>
      <c r="F19" s="58" t="s">
        <v>134</v>
      </c>
      <c r="G19" s="58" t="s">
        <v>135</v>
      </c>
      <c r="H19" s="58" t="s">
        <v>136</v>
      </c>
      <c r="I19" s="58" t="s">
        <v>137</v>
      </c>
      <c r="J19" s="58" t="s">
        <v>138</v>
      </c>
      <c r="K19" s="58" t="s">
        <v>139</v>
      </c>
      <c r="L19" s="58" t="s">
        <v>140</v>
      </c>
      <c r="M19" s="59"/>
      <c r="N19" s="59"/>
      <c r="O19" s="59"/>
      <c r="P19" s="59"/>
      <c r="Q19" s="59"/>
      <c r="U19" s="31">
        <v>1.75</v>
      </c>
      <c r="V19" s="31">
        <f t="shared" ca="1" si="0"/>
        <v>0.10250307098692656</v>
      </c>
      <c r="AA19" s="31">
        <v>19</v>
      </c>
      <c r="AB19" s="31" t="s">
        <v>141</v>
      </c>
    </row>
    <row r="20" spans="1:28" ht="15" thickBot="1">
      <c r="A20" s="9" t="s">
        <v>142</v>
      </c>
      <c r="B20" s="9" t="s">
        <v>143</v>
      </c>
      <c r="C20" s="9" t="s">
        <v>175</v>
      </c>
      <c r="D20" s="9" t="s">
        <v>142</v>
      </c>
      <c r="E20" s="9" t="s">
        <v>143</v>
      </c>
      <c r="F20" s="9" t="s">
        <v>176</v>
      </c>
      <c r="G20" s="9" t="s">
        <v>177</v>
      </c>
      <c r="H20" s="9" t="s">
        <v>185</v>
      </c>
      <c r="I20" s="9" t="s">
        <v>186</v>
      </c>
      <c r="J20" s="9" t="s">
        <v>187</v>
      </c>
      <c r="K20" s="9" t="s">
        <v>178</v>
      </c>
      <c r="L20" s="9" t="s">
        <v>188</v>
      </c>
      <c r="M20" s="60" t="s">
        <v>144</v>
      </c>
      <c r="N20" s="9" t="s">
        <v>145</v>
      </c>
      <c r="O20" s="9" t="s">
        <v>146</v>
      </c>
      <c r="P20" s="9" t="s">
        <v>147</v>
      </c>
      <c r="Q20" s="9" t="s">
        <v>148</v>
      </c>
      <c r="R20" s="34" t="s">
        <v>149</v>
      </c>
      <c r="U20" s="31">
        <v>2</v>
      </c>
      <c r="V20" s="31">
        <f t="shared" ca="1" si="0"/>
        <v>0.13337739250727026</v>
      </c>
      <c r="AA20" s="31">
        <v>20</v>
      </c>
      <c r="AB20" s="31" t="s">
        <v>150</v>
      </c>
    </row>
    <row r="21" spans="1:28">
      <c r="A21" s="61">
        <v>-24068.5</v>
      </c>
      <c r="B21" s="61">
        <v>0.16313179999997374</v>
      </c>
      <c r="C21" s="74">
        <v>0.2</v>
      </c>
      <c r="D21" s="62">
        <f t="shared" ref="D21:D52" si="4">A21/A$18</f>
        <v>-2.4068499999999999</v>
      </c>
      <c r="E21" s="62">
        <f t="shared" ref="E21:E52" si="5">B21/B$18</f>
        <v>0.16313179999997374</v>
      </c>
      <c r="F21" s="55">
        <f t="shared" ref="F21:F52" si="6">$C21*D21</f>
        <v>-0.48137000000000002</v>
      </c>
      <c r="G21" s="55">
        <f t="shared" ref="G21:G52" si="7">$C21*E21</f>
        <v>3.2626359999994747E-2</v>
      </c>
      <c r="H21" s="55">
        <f t="shared" ref="H21:H52" si="8">C21*D21*D21</f>
        <v>1.1585853845</v>
      </c>
      <c r="I21" s="55">
        <f t="shared" ref="I21:I52" si="9">C21*D21*D21*D21</f>
        <v>-2.788541232683825</v>
      </c>
      <c r="J21" s="55">
        <f t="shared" ref="J21:J52" si="10">C21*D21*D21*D21*D21</f>
        <v>6.7116004658850645</v>
      </c>
      <c r="K21" s="55">
        <f t="shared" ref="K21:K52" si="11">C21*E21*D21</f>
        <v>-7.8526754565987358E-2</v>
      </c>
      <c r="L21" s="55">
        <f t="shared" ref="L21:L52" si="12">C21*E21*D21*D21</f>
        <v>0.18900211922714666</v>
      </c>
      <c r="M21" s="55">
        <f t="shared" ref="M21:M52" ca="1" si="13">+E$4+E$5*D21+E$6*D21^2</f>
        <v>0.18115583950102829</v>
      </c>
      <c r="N21" s="55">
        <f t="shared" ref="N21:N52" ca="1" si="14">C21*(M21-E21)^2</f>
        <v>6.4973199987114965E-5</v>
      </c>
      <c r="O21" s="63">
        <f t="shared" ref="O21:O52" ca="1" si="15">(C21*O$1-O$2*F21+O$3*H21)^2</f>
        <v>30285.198378333578</v>
      </c>
      <c r="P21" s="55">
        <f t="shared" ref="P21:P52" ca="1" si="16">(-C21*O$2+O$4*F21-O$5*H21)^2</f>
        <v>2029936857.2335806</v>
      </c>
      <c r="Q21" s="55">
        <f t="shared" ref="Q21:Q52" ca="1" si="17">+(C21*O$3-F21*O$5+H21*O$6)^2</f>
        <v>405653965.39826578</v>
      </c>
      <c r="R21" s="31">
        <f t="shared" ref="R21:R52" ca="1" si="18">+E21-M21</f>
        <v>-1.8024039501054551E-2</v>
      </c>
      <c r="U21" s="31">
        <v>2.25</v>
      </c>
      <c r="V21" s="31">
        <f t="shared" ca="1" si="0"/>
        <v>0.16829140589859359</v>
      </c>
      <c r="AA21" s="31">
        <v>21</v>
      </c>
      <c r="AB21" s="31" t="s">
        <v>151</v>
      </c>
    </row>
    <row r="22" spans="1:28">
      <c r="A22" s="61">
        <v>-22269.5</v>
      </c>
      <c r="B22" s="61">
        <v>0.1651345999998739</v>
      </c>
      <c r="C22" s="61">
        <v>0.2</v>
      </c>
      <c r="D22" s="62">
        <f t="shared" si="4"/>
        <v>-2.22695</v>
      </c>
      <c r="E22" s="62">
        <f t="shared" si="5"/>
        <v>0.1651345999998739</v>
      </c>
      <c r="F22" s="55">
        <f t="shared" si="6"/>
        <v>-0.44539000000000001</v>
      </c>
      <c r="G22" s="55">
        <f t="shared" si="7"/>
        <v>3.3026919999974778E-2</v>
      </c>
      <c r="H22" s="55">
        <f t="shared" si="8"/>
        <v>0.99186126050000001</v>
      </c>
      <c r="I22" s="55">
        <f t="shared" si="9"/>
        <v>-2.2088254340704752</v>
      </c>
      <c r="J22" s="55">
        <f t="shared" si="10"/>
        <v>4.9189438004032446</v>
      </c>
      <c r="K22" s="55">
        <f t="shared" si="11"/>
        <v>-7.3549299493943829E-2</v>
      </c>
      <c r="L22" s="55">
        <f t="shared" si="12"/>
        <v>0.1637906125080382</v>
      </c>
      <c r="M22" s="55">
        <f t="shared" ca="1" si="13"/>
        <v>0.1546302207026308</v>
      </c>
      <c r="N22" s="55">
        <f t="shared" ca="1" si="14"/>
        <v>2.2068396884069886E-5</v>
      </c>
      <c r="O22" s="63">
        <f t="shared" ca="1" si="15"/>
        <v>6558464.0174340243</v>
      </c>
      <c r="P22" s="55">
        <f t="shared" ca="1" si="16"/>
        <v>1617460366.011117</v>
      </c>
      <c r="Q22" s="55">
        <f t="shared" ca="1" si="17"/>
        <v>302097798.01716906</v>
      </c>
      <c r="R22" s="31">
        <f t="shared" ca="1" si="18"/>
        <v>1.0504379297243099E-2</v>
      </c>
      <c r="U22" s="31">
        <v>2.5</v>
      </c>
      <c r="V22" s="31">
        <f t="shared" ca="1" si="0"/>
        <v>0.20724511116089653</v>
      </c>
      <c r="AA22" s="31">
        <v>22</v>
      </c>
      <c r="AB22" s="31" t="s">
        <v>152</v>
      </c>
    </row>
    <row r="23" spans="1:28">
      <c r="A23" s="61">
        <v>-18206</v>
      </c>
      <c r="B23" s="61">
        <v>8.6216799998510396E-2</v>
      </c>
      <c r="C23" s="61">
        <v>0.2</v>
      </c>
      <c r="D23" s="62">
        <f t="shared" si="4"/>
        <v>-1.8206</v>
      </c>
      <c r="E23" s="62">
        <f t="shared" si="5"/>
        <v>8.6216799998510396E-2</v>
      </c>
      <c r="F23" s="55">
        <f t="shared" si="6"/>
        <v>-0.36412</v>
      </c>
      <c r="G23" s="55">
        <f t="shared" si="7"/>
        <v>1.7243359999702081E-2</v>
      </c>
      <c r="H23" s="55">
        <f t="shared" si="8"/>
        <v>0.66291687200000005</v>
      </c>
      <c r="I23" s="55">
        <f t="shared" si="9"/>
        <v>-1.2069064571632</v>
      </c>
      <c r="J23" s="55">
        <f t="shared" si="10"/>
        <v>2.1972938959113217</v>
      </c>
      <c r="K23" s="55">
        <f t="shared" si="11"/>
        <v>-3.1393261215457609E-2</v>
      </c>
      <c r="L23" s="55">
        <f t="shared" si="12"/>
        <v>5.7154571368862123E-2</v>
      </c>
      <c r="M23" s="55">
        <f t="shared" ca="1" si="13"/>
        <v>0.10241412025950818</v>
      </c>
      <c r="N23" s="55">
        <f t="shared" ca="1" si="14"/>
        <v>5.2470636727465841E-5</v>
      </c>
      <c r="O23" s="63">
        <f t="shared" ca="1" si="15"/>
        <v>62885722.487369224</v>
      </c>
      <c r="P23" s="55">
        <f t="shared" ca="1" si="16"/>
        <v>911366167.63591695</v>
      </c>
      <c r="Q23" s="55">
        <f t="shared" ca="1" si="17"/>
        <v>137877495.54794309</v>
      </c>
      <c r="R23" s="31">
        <f t="shared" ca="1" si="18"/>
        <v>-1.619732026099778E-2</v>
      </c>
      <c r="AA23" s="31">
        <v>23</v>
      </c>
      <c r="AB23" s="31" t="s">
        <v>153</v>
      </c>
    </row>
    <row r="24" spans="1:28">
      <c r="A24" s="61">
        <v>-18167</v>
      </c>
      <c r="B24" s="61">
        <v>8.7547600000107195E-2</v>
      </c>
      <c r="C24" s="61">
        <v>0.2</v>
      </c>
      <c r="D24" s="62">
        <f t="shared" si="4"/>
        <v>-1.8167</v>
      </c>
      <c r="E24" s="62">
        <f t="shared" si="5"/>
        <v>8.7547600000107195E-2</v>
      </c>
      <c r="F24" s="55">
        <f t="shared" si="6"/>
        <v>-0.36334</v>
      </c>
      <c r="G24" s="55">
        <f t="shared" si="7"/>
        <v>1.7509520000021438E-2</v>
      </c>
      <c r="H24" s="55">
        <f t="shared" si="8"/>
        <v>0.66007977799999995</v>
      </c>
      <c r="I24" s="55">
        <f t="shared" si="9"/>
        <v>-1.1991669326926</v>
      </c>
      <c r="J24" s="55">
        <f t="shared" si="10"/>
        <v>2.1785265666226463</v>
      </c>
      <c r="K24" s="55">
        <f t="shared" si="11"/>
        <v>-3.180954498403895E-2</v>
      </c>
      <c r="L24" s="55">
        <f t="shared" si="12"/>
        <v>5.7788400372503559E-2</v>
      </c>
      <c r="M24" s="55">
        <f t="shared" ca="1" si="13"/>
        <v>0.10196467630356072</v>
      </c>
      <c r="N24" s="55">
        <f t="shared" ca="1" si="14"/>
        <v>4.1570417827920243E-5</v>
      </c>
      <c r="O24" s="63">
        <f t="shared" ca="1" si="15"/>
        <v>63619003.350459971</v>
      </c>
      <c r="P24" s="55">
        <f t="shared" ca="1" si="16"/>
        <v>905926577.38301075</v>
      </c>
      <c r="Q24" s="55">
        <f t="shared" ca="1" si="17"/>
        <v>136702912.92567861</v>
      </c>
      <c r="R24" s="31">
        <f t="shared" ca="1" si="18"/>
        <v>-1.4417076303453527E-2</v>
      </c>
      <c r="AA24" s="31">
        <v>24</v>
      </c>
      <c r="AB24" s="31" t="s">
        <v>142</v>
      </c>
    </row>
    <row r="25" spans="1:28">
      <c r="A25" s="61">
        <v>-18151.5</v>
      </c>
      <c r="B25" s="61">
        <v>7.7884199999971315E-2</v>
      </c>
      <c r="C25" s="61">
        <v>0.2</v>
      </c>
      <c r="D25" s="62">
        <f t="shared" si="4"/>
        <v>-1.81515</v>
      </c>
      <c r="E25" s="62">
        <f t="shared" si="5"/>
        <v>7.7884199999971315E-2</v>
      </c>
      <c r="F25" s="55">
        <f t="shared" si="6"/>
        <v>-0.36303000000000002</v>
      </c>
      <c r="G25" s="55">
        <f t="shared" si="7"/>
        <v>1.5576839999994263E-2</v>
      </c>
      <c r="H25" s="55">
        <f t="shared" si="8"/>
        <v>0.65895390450000002</v>
      </c>
      <c r="I25" s="55">
        <f t="shared" si="9"/>
        <v>-1.1961001797531752</v>
      </c>
      <c r="J25" s="55">
        <f t="shared" si="10"/>
        <v>2.1711012412789761</v>
      </c>
      <c r="K25" s="55">
        <f t="shared" si="11"/>
        <v>-2.8274301125989589E-2</v>
      </c>
      <c r="L25" s="55">
        <f t="shared" si="12"/>
        <v>5.1322097688840003E-2</v>
      </c>
      <c r="M25" s="55">
        <f t="shared" ca="1" si="13"/>
        <v>0.10178632414395826</v>
      </c>
      <c r="N25" s="55">
        <f t="shared" ca="1" si="14"/>
        <v>1.1426230771891273E-4</v>
      </c>
      <c r="O25" s="63">
        <f t="shared" ca="1" si="15"/>
        <v>63911157.405263402</v>
      </c>
      <c r="P25" s="55">
        <f t="shared" ca="1" si="16"/>
        <v>903771123.16028917</v>
      </c>
      <c r="Q25" s="55">
        <f t="shared" ca="1" si="17"/>
        <v>136237979.53916848</v>
      </c>
      <c r="R25" s="31">
        <f t="shared" ca="1" si="18"/>
        <v>-2.3902124143986944E-2</v>
      </c>
      <c r="AA25" s="31">
        <v>25</v>
      </c>
      <c r="AB25" s="31" t="s">
        <v>143</v>
      </c>
    </row>
    <row r="26" spans="1:28">
      <c r="A26" s="61">
        <v>-18065.5</v>
      </c>
      <c r="B26" s="61">
        <v>9.620340000037686E-2</v>
      </c>
      <c r="C26" s="61">
        <v>0.2</v>
      </c>
      <c r="D26" s="62">
        <f t="shared" si="4"/>
        <v>-1.8065500000000001</v>
      </c>
      <c r="E26" s="62">
        <f t="shared" si="5"/>
        <v>9.620340000037686E-2</v>
      </c>
      <c r="F26" s="55">
        <f t="shared" si="6"/>
        <v>-0.36131000000000002</v>
      </c>
      <c r="G26" s="55">
        <f t="shared" si="7"/>
        <v>1.9240680000075373E-2</v>
      </c>
      <c r="H26" s="55">
        <f t="shared" si="8"/>
        <v>0.65272458050000004</v>
      </c>
      <c r="I26" s="55">
        <f t="shared" si="9"/>
        <v>-1.1791795909022751</v>
      </c>
      <c r="J26" s="55">
        <f t="shared" si="10"/>
        <v>2.1302468899445053</v>
      </c>
      <c r="K26" s="55">
        <f t="shared" si="11"/>
        <v>-3.4759250454136165E-2</v>
      </c>
      <c r="L26" s="55">
        <f t="shared" si="12"/>
        <v>6.2794323907919697E-2</v>
      </c>
      <c r="M26" s="55">
        <f t="shared" ca="1" si="13"/>
        <v>0.10079957832056542</v>
      </c>
      <c r="N26" s="55">
        <f t="shared" ca="1" si="14"/>
        <v>4.2249710301942716E-6</v>
      </c>
      <c r="O26" s="63">
        <f t="shared" ca="1" si="15"/>
        <v>65539502.743026637</v>
      </c>
      <c r="P26" s="55">
        <f t="shared" ca="1" si="16"/>
        <v>891878101.54071748</v>
      </c>
      <c r="Q26" s="55">
        <f t="shared" ca="1" si="17"/>
        <v>133677778.7471623</v>
      </c>
      <c r="R26" s="31">
        <f t="shared" ca="1" si="18"/>
        <v>-4.5961783201885625E-3</v>
      </c>
      <c r="AA26" s="31">
        <v>26</v>
      </c>
      <c r="AB26" s="31" t="s">
        <v>172</v>
      </c>
    </row>
    <row r="27" spans="1:28">
      <c r="A27" s="61">
        <v>-18057</v>
      </c>
      <c r="B27" s="61">
        <v>6.1839600002713269E-2</v>
      </c>
      <c r="C27" s="61">
        <v>0.2</v>
      </c>
      <c r="D27" s="62">
        <f t="shared" si="4"/>
        <v>-1.8057000000000001</v>
      </c>
      <c r="E27" s="62">
        <f t="shared" si="5"/>
        <v>6.1839600002713269E-2</v>
      </c>
      <c r="F27" s="55">
        <f t="shared" si="6"/>
        <v>-0.36114000000000002</v>
      </c>
      <c r="G27" s="55">
        <f t="shared" si="7"/>
        <v>1.2367920000542654E-2</v>
      </c>
      <c r="H27" s="55">
        <f t="shared" si="8"/>
        <v>0.65211049800000009</v>
      </c>
      <c r="I27" s="55">
        <f t="shared" si="9"/>
        <v>-1.1775159262386001</v>
      </c>
      <c r="J27" s="55">
        <f t="shared" si="10"/>
        <v>2.1262405080090403</v>
      </c>
      <c r="K27" s="55">
        <f t="shared" si="11"/>
        <v>-2.2332753144979872E-2</v>
      </c>
      <c r="L27" s="55">
        <f t="shared" si="12"/>
        <v>4.032625235389016E-2</v>
      </c>
      <c r="M27" s="55">
        <f t="shared" ca="1" si="13"/>
        <v>0.10070231070769017</v>
      </c>
      <c r="N27" s="55">
        <f t="shared" ca="1" si="14"/>
        <v>3.0206205666774533E-4</v>
      </c>
      <c r="O27" s="63">
        <f t="shared" ca="1" si="15"/>
        <v>65701114.209366262</v>
      </c>
      <c r="P27" s="55">
        <f t="shared" ca="1" si="16"/>
        <v>890708711.59269488</v>
      </c>
      <c r="Q27" s="55">
        <f t="shared" ca="1" si="17"/>
        <v>133426517.91838121</v>
      </c>
      <c r="R27" s="31">
        <f t="shared" ca="1" si="18"/>
        <v>-3.8862710704976905E-2</v>
      </c>
    </row>
    <row r="28" spans="1:28">
      <c r="A28" s="61">
        <v>-18030</v>
      </c>
      <c r="B28" s="61">
        <v>9.468399999968824E-2</v>
      </c>
      <c r="C28" s="61">
        <v>0.2</v>
      </c>
      <c r="D28" s="62">
        <f t="shared" si="4"/>
        <v>-1.8029999999999999</v>
      </c>
      <c r="E28" s="62">
        <f t="shared" si="5"/>
        <v>9.468399999968824E-2</v>
      </c>
      <c r="F28" s="55">
        <f t="shared" si="6"/>
        <v>-0.36060000000000003</v>
      </c>
      <c r="G28" s="55">
        <f t="shared" si="7"/>
        <v>1.8936799999937651E-2</v>
      </c>
      <c r="H28" s="55">
        <f t="shared" si="8"/>
        <v>0.65016180000000001</v>
      </c>
      <c r="I28" s="55">
        <f t="shared" si="9"/>
        <v>-1.1722417253999999</v>
      </c>
      <c r="J28" s="55">
        <f t="shared" si="10"/>
        <v>2.1135518308962</v>
      </c>
      <c r="K28" s="55">
        <f t="shared" si="11"/>
        <v>-3.4143050399887583E-2</v>
      </c>
      <c r="L28" s="55">
        <f t="shared" si="12"/>
        <v>6.1559919870997307E-2</v>
      </c>
      <c r="M28" s="55">
        <f t="shared" ca="1" si="13"/>
        <v>0.10039365275977676</v>
      </c>
      <c r="N28" s="55">
        <f t="shared" ca="1" si="14"/>
        <v>6.5200269281572801E-6</v>
      </c>
      <c r="O28" s="63">
        <f t="shared" ca="1" si="15"/>
        <v>66215258.915972151</v>
      </c>
      <c r="P28" s="55">
        <f t="shared" ca="1" si="16"/>
        <v>887001417.44449568</v>
      </c>
      <c r="Q28" s="55">
        <f t="shared" ca="1" si="17"/>
        <v>132630514.58591269</v>
      </c>
      <c r="R28" s="31">
        <f t="shared" ca="1" si="18"/>
        <v>-5.7096527600885155E-3</v>
      </c>
    </row>
    <row r="29" spans="1:28">
      <c r="A29" s="61">
        <v>-18018.5</v>
      </c>
      <c r="B29" s="61">
        <v>9.0191799998137867E-2</v>
      </c>
      <c r="C29" s="61">
        <v>0.2</v>
      </c>
      <c r="D29" s="62">
        <f t="shared" si="4"/>
        <v>-1.80185</v>
      </c>
      <c r="E29" s="62">
        <f t="shared" si="5"/>
        <v>9.0191799998137867E-2</v>
      </c>
      <c r="F29" s="55">
        <f t="shared" si="6"/>
        <v>-0.36037000000000002</v>
      </c>
      <c r="G29" s="55">
        <f t="shared" si="7"/>
        <v>1.8038359999627575E-2</v>
      </c>
      <c r="H29" s="55">
        <f t="shared" si="8"/>
        <v>0.64933268450000003</v>
      </c>
      <c r="I29" s="55">
        <f t="shared" si="9"/>
        <v>-1.1700000975663249</v>
      </c>
      <c r="J29" s="55">
        <f t="shared" si="10"/>
        <v>2.1081646757998826</v>
      </c>
      <c r="K29" s="55">
        <f t="shared" si="11"/>
        <v>-3.2502418965328947E-2</v>
      </c>
      <c r="L29" s="55">
        <f t="shared" si="12"/>
        <v>5.8564483612677964E-2</v>
      </c>
      <c r="M29" s="55">
        <f t="shared" ca="1" si="13"/>
        <v>0.10026233042340341</v>
      </c>
      <c r="N29" s="55">
        <f t="shared" ca="1" si="14"/>
        <v>2.0283116609239783E-5</v>
      </c>
      <c r="O29" s="63">
        <f t="shared" ca="1" si="15"/>
        <v>66434610.031062722</v>
      </c>
      <c r="P29" s="55">
        <f t="shared" ca="1" si="16"/>
        <v>885425724.80722213</v>
      </c>
      <c r="Q29" s="55">
        <f t="shared" ca="1" si="17"/>
        <v>132292453.74722603</v>
      </c>
      <c r="R29" s="31">
        <f t="shared" ca="1" si="18"/>
        <v>-1.0070530425265539E-2</v>
      </c>
    </row>
    <row r="30" spans="1:28">
      <c r="A30" s="61">
        <v>-17981</v>
      </c>
      <c r="B30" s="61">
        <v>9.1586800004733959E-2</v>
      </c>
      <c r="C30" s="61">
        <v>0.2</v>
      </c>
      <c r="D30" s="62">
        <f t="shared" si="4"/>
        <v>-1.7981</v>
      </c>
      <c r="E30" s="62">
        <f t="shared" si="5"/>
        <v>9.1586800004733959E-2</v>
      </c>
      <c r="F30" s="55">
        <f t="shared" si="6"/>
        <v>-0.35962000000000005</v>
      </c>
      <c r="G30" s="55">
        <f t="shared" si="7"/>
        <v>1.8317360000946793E-2</v>
      </c>
      <c r="H30" s="55">
        <f t="shared" si="8"/>
        <v>0.6466327220000001</v>
      </c>
      <c r="I30" s="55">
        <f t="shared" si="9"/>
        <v>-1.1627102974282002</v>
      </c>
      <c r="J30" s="55">
        <f t="shared" si="10"/>
        <v>2.0906693858056467</v>
      </c>
      <c r="K30" s="55">
        <f t="shared" si="11"/>
        <v>-3.2936445017702431E-2</v>
      </c>
      <c r="L30" s="55">
        <f t="shared" si="12"/>
        <v>5.9223021786330744E-2</v>
      </c>
      <c r="M30" s="55">
        <f t="shared" ca="1" si="13"/>
        <v>9.983469924819538E-2</v>
      </c>
      <c r="N30" s="55">
        <f t="shared" ca="1" si="14"/>
        <v>1.3605568386058296E-5</v>
      </c>
      <c r="O30" s="63">
        <f t="shared" ca="1" si="15"/>
        <v>67151383.131594867</v>
      </c>
      <c r="P30" s="55">
        <f t="shared" ca="1" si="16"/>
        <v>880301434.32878757</v>
      </c>
      <c r="Q30" s="55">
        <f t="shared" ca="1" si="17"/>
        <v>131194129.84465693</v>
      </c>
      <c r="R30" s="31">
        <f t="shared" ca="1" si="18"/>
        <v>-8.2478992434614207E-3</v>
      </c>
    </row>
    <row r="31" spans="1:28">
      <c r="A31" s="61">
        <v>-17557.5</v>
      </c>
      <c r="B31" s="61">
        <v>8.9460999999573687E-2</v>
      </c>
      <c r="C31" s="61">
        <v>0.2</v>
      </c>
      <c r="D31" s="62">
        <f t="shared" si="4"/>
        <v>-1.7557499999999999</v>
      </c>
      <c r="E31" s="62">
        <f t="shared" si="5"/>
        <v>8.9460999999573687E-2</v>
      </c>
      <c r="F31" s="55">
        <f t="shared" si="6"/>
        <v>-0.35115000000000002</v>
      </c>
      <c r="G31" s="55">
        <f t="shared" si="7"/>
        <v>1.7892199999914739E-2</v>
      </c>
      <c r="H31" s="55">
        <f t="shared" si="8"/>
        <v>0.61653161249999999</v>
      </c>
      <c r="I31" s="55">
        <f t="shared" si="9"/>
        <v>-1.082475378646875</v>
      </c>
      <c r="J31" s="55">
        <f t="shared" si="10"/>
        <v>1.9005561460592508</v>
      </c>
      <c r="K31" s="55">
        <f t="shared" si="11"/>
        <v>-3.14142301498503E-2</v>
      </c>
      <c r="L31" s="55">
        <f t="shared" si="12"/>
        <v>5.5155534585599665E-2</v>
      </c>
      <c r="M31" s="55">
        <f t="shared" ca="1" si="13"/>
        <v>9.5068412497477314E-2</v>
      </c>
      <c r="N31" s="55">
        <f t="shared" ca="1" si="14"/>
        <v>6.2886149843291591E-6</v>
      </c>
      <c r="O31" s="63">
        <f t="shared" ca="1" si="15"/>
        <v>75397994.53632234</v>
      </c>
      <c r="P31" s="55">
        <f t="shared" ca="1" si="16"/>
        <v>823885438.69256735</v>
      </c>
      <c r="Q31" s="55">
        <f t="shared" ca="1" si="17"/>
        <v>119214675.79098283</v>
      </c>
      <c r="R31" s="31">
        <f t="shared" ca="1" si="18"/>
        <v>-5.6074124979036272E-3</v>
      </c>
    </row>
    <row r="32" spans="1:28">
      <c r="A32" s="61">
        <v>-17467</v>
      </c>
      <c r="B32" s="61">
        <v>0.10358760000235634</v>
      </c>
      <c r="C32" s="61">
        <v>0.2</v>
      </c>
      <c r="D32" s="62">
        <f t="shared" si="4"/>
        <v>-1.7466999999999999</v>
      </c>
      <c r="E32" s="62">
        <f t="shared" si="5"/>
        <v>0.10358760000235634</v>
      </c>
      <c r="F32" s="55">
        <f t="shared" si="6"/>
        <v>-0.34933999999999998</v>
      </c>
      <c r="G32" s="55">
        <f t="shared" si="7"/>
        <v>2.0717520000471269E-2</v>
      </c>
      <c r="H32" s="55">
        <f t="shared" si="8"/>
        <v>0.61019217799999992</v>
      </c>
      <c r="I32" s="55">
        <f t="shared" si="9"/>
        <v>-1.0658226773125998</v>
      </c>
      <c r="J32" s="55">
        <f t="shared" si="10"/>
        <v>1.8616724704619181</v>
      </c>
      <c r="K32" s="55">
        <f t="shared" si="11"/>
        <v>-3.6187292184823167E-2</v>
      </c>
      <c r="L32" s="55">
        <f t="shared" si="12"/>
        <v>6.3208343259230623E-2</v>
      </c>
      <c r="M32" s="55">
        <f t="shared" ca="1" si="13"/>
        <v>9.4064912112892488E-2</v>
      </c>
      <c r="N32" s="55">
        <f t="shared" ca="1" si="14"/>
        <v>1.8136316928028303E-5</v>
      </c>
      <c r="O32" s="63">
        <f t="shared" ca="1" si="15"/>
        <v>77194431.06094417</v>
      </c>
      <c r="P32" s="55">
        <f t="shared" ca="1" si="16"/>
        <v>812171704.94883239</v>
      </c>
      <c r="Q32" s="55">
        <f t="shared" ca="1" si="17"/>
        <v>116754193.28762393</v>
      </c>
      <c r="R32" s="31">
        <f t="shared" ca="1" si="18"/>
        <v>9.5226878894638517E-3</v>
      </c>
    </row>
    <row r="33" spans="1:18">
      <c r="A33" s="61">
        <v>-16380</v>
      </c>
      <c r="B33" s="61">
        <v>5.8064000000740634E-2</v>
      </c>
      <c r="C33" s="61">
        <v>0.2</v>
      </c>
      <c r="D33" s="62">
        <f t="shared" si="4"/>
        <v>-1.6379999999999999</v>
      </c>
      <c r="E33" s="62">
        <f t="shared" si="5"/>
        <v>5.8064000000740634E-2</v>
      </c>
      <c r="F33" s="55">
        <f t="shared" si="6"/>
        <v>-0.3276</v>
      </c>
      <c r="G33" s="55">
        <f t="shared" si="7"/>
        <v>1.1612800000148128E-2</v>
      </c>
      <c r="H33" s="55">
        <f t="shared" si="8"/>
        <v>0.5366088</v>
      </c>
      <c r="I33" s="55">
        <f t="shared" si="9"/>
        <v>-0.87896521439999997</v>
      </c>
      <c r="J33" s="55">
        <f t="shared" si="10"/>
        <v>1.4397450211871998</v>
      </c>
      <c r="K33" s="55">
        <f t="shared" si="11"/>
        <v>-1.9021766400242633E-2</v>
      </c>
      <c r="L33" s="55">
        <f t="shared" si="12"/>
        <v>3.115765336359743E-2</v>
      </c>
      <c r="M33" s="55">
        <f t="shared" ca="1" si="13"/>
        <v>8.2425464960840633E-2</v>
      </c>
      <c r="N33" s="55">
        <f t="shared" ca="1" si="14"/>
        <v>1.1869619500043602E-4</v>
      </c>
      <c r="O33" s="63">
        <f t="shared" ca="1" si="15"/>
        <v>99555334.525470272</v>
      </c>
      <c r="P33" s="55">
        <f t="shared" ca="1" si="16"/>
        <v>680543369.67940557</v>
      </c>
      <c r="Q33" s="55">
        <f t="shared" ca="1" si="17"/>
        <v>89810957.723416328</v>
      </c>
      <c r="R33" s="31">
        <f t="shared" ca="1" si="18"/>
        <v>-2.4361464960099999E-2</v>
      </c>
    </row>
    <row r="34" spans="1:18">
      <c r="A34" s="61">
        <v>-16366.5</v>
      </c>
      <c r="B34" s="61">
        <v>8.748619999823859E-2</v>
      </c>
      <c r="C34" s="61">
        <v>0.2</v>
      </c>
      <c r="D34" s="62">
        <f t="shared" si="4"/>
        <v>-1.6366499999999999</v>
      </c>
      <c r="E34" s="62">
        <f t="shared" si="5"/>
        <v>8.748619999823859E-2</v>
      </c>
      <c r="F34" s="55">
        <f t="shared" si="6"/>
        <v>-0.32733000000000001</v>
      </c>
      <c r="G34" s="55">
        <f t="shared" si="7"/>
        <v>1.749723999964772E-2</v>
      </c>
      <c r="H34" s="55">
        <f t="shared" si="8"/>
        <v>0.53572464450000001</v>
      </c>
      <c r="I34" s="55">
        <f t="shared" si="9"/>
        <v>-0.87679373942092498</v>
      </c>
      <c r="J34" s="55">
        <f t="shared" si="10"/>
        <v>1.4350044736232568</v>
      </c>
      <c r="K34" s="55">
        <f t="shared" si="11"/>
        <v>-2.8636857845423441E-2</v>
      </c>
      <c r="L34" s="55">
        <f t="shared" si="12"/>
        <v>4.6868513392712273E-2</v>
      </c>
      <c r="M34" s="55">
        <f t="shared" ca="1" si="13"/>
        <v>8.2285710144834531E-2</v>
      </c>
      <c r="N34" s="55">
        <f t="shared" ca="1" si="14"/>
        <v>5.4090189430717132E-6</v>
      </c>
      <c r="O34" s="63">
        <f t="shared" ca="1" si="15"/>
        <v>99840825.480549425</v>
      </c>
      <c r="P34" s="55">
        <f t="shared" ca="1" si="16"/>
        <v>679010883.88010597</v>
      </c>
      <c r="Q34" s="55">
        <f t="shared" ca="1" si="17"/>
        <v>89505547.125165388</v>
      </c>
      <c r="R34" s="31">
        <f t="shared" ca="1" si="18"/>
        <v>5.2004898534040583E-3</v>
      </c>
    </row>
    <row r="35" spans="1:18">
      <c r="A35" s="61">
        <v>-15720</v>
      </c>
      <c r="B35" s="61">
        <v>6.2815999997837935E-2</v>
      </c>
      <c r="C35" s="61">
        <v>0.1</v>
      </c>
      <c r="D35" s="62">
        <f t="shared" si="4"/>
        <v>-1.5720000000000001</v>
      </c>
      <c r="E35" s="62">
        <f t="shared" si="5"/>
        <v>6.2815999997837935E-2</v>
      </c>
      <c r="F35" s="55">
        <f t="shared" si="6"/>
        <v>-0.15720000000000001</v>
      </c>
      <c r="G35" s="55">
        <f t="shared" si="7"/>
        <v>6.2815999997837936E-3</v>
      </c>
      <c r="H35" s="55">
        <f t="shared" si="8"/>
        <v>0.24711840000000002</v>
      </c>
      <c r="I35" s="55">
        <f t="shared" si="9"/>
        <v>-0.38847012480000004</v>
      </c>
      <c r="J35" s="55">
        <f t="shared" si="10"/>
        <v>0.61067503618560004</v>
      </c>
      <c r="K35" s="55">
        <f t="shared" si="11"/>
        <v>-9.8746751996601247E-3</v>
      </c>
      <c r="L35" s="55">
        <f t="shared" si="12"/>
        <v>1.5522989413865717E-2</v>
      </c>
      <c r="M35" s="55">
        <f t="shared" ca="1" si="13"/>
        <v>7.5730902979385825E-2</v>
      </c>
      <c r="N35" s="55">
        <f t="shared" ca="1" si="14"/>
        <v>1.6679471902279461E-5</v>
      </c>
      <c r="O35" s="63">
        <f t="shared" ca="1" si="15"/>
        <v>28420535.234864086</v>
      </c>
      <c r="P35" s="55">
        <f t="shared" ca="1" si="16"/>
        <v>152109113.18126935</v>
      </c>
      <c r="Q35" s="55">
        <f t="shared" ca="1" si="17"/>
        <v>18918506.699755922</v>
      </c>
      <c r="R35" s="31">
        <f t="shared" ca="1" si="18"/>
        <v>-1.2914902981547891E-2</v>
      </c>
    </row>
    <row r="36" spans="1:18">
      <c r="A36" s="61">
        <v>-15719.5</v>
      </c>
      <c r="B36" s="61">
        <v>6.2794600002234802E-2</v>
      </c>
      <c r="C36" s="61">
        <v>0.2</v>
      </c>
      <c r="D36" s="62">
        <f t="shared" si="4"/>
        <v>-1.57195</v>
      </c>
      <c r="E36" s="62">
        <f t="shared" si="5"/>
        <v>6.2794600002234802E-2</v>
      </c>
      <c r="F36" s="55">
        <f t="shared" si="6"/>
        <v>-0.31439</v>
      </c>
      <c r="G36" s="55">
        <f t="shared" si="7"/>
        <v>1.2558920000446961E-2</v>
      </c>
      <c r="H36" s="55">
        <f t="shared" si="8"/>
        <v>0.49420536049999997</v>
      </c>
      <c r="I36" s="55">
        <f t="shared" si="9"/>
        <v>-0.77686611643797499</v>
      </c>
      <c r="J36" s="55">
        <f t="shared" si="10"/>
        <v>1.2211946917346748</v>
      </c>
      <c r="K36" s="55">
        <f t="shared" si="11"/>
        <v>-1.9741994294702601E-2</v>
      </c>
      <c r="L36" s="55">
        <f t="shared" si="12"/>
        <v>3.1033427931557753E-2</v>
      </c>
      <c r="M36" s="55">
        <f t="shared" ca="1" si="13"/>
        <v>7.5725938070180313E-2</v>
      </c>
      <c r="N36" s="55">
        <f t="shared" ca="1" si="14"/>
        <v>3.344390084549935E-5</v>
      </c>
      <c r="O36" s="63">
        <f t="shared" ca="1" si="15"/>
        <v>113692959.19484545</v>
      </c>
      <c r="P36" s="55">
        <f t="shared" ca="1" si="16"/>
        <v>608383970.08976984</v>
      </c>
      <c r="Q36" s="55">
        <f t="shared" ca="1" si="17"/>
        <v>75663919.16206044</v>
      </c>
      <c r="R36" s="31">
        <f t="shared" ca="1" si="18"/>
        <v>-1.2931338067945511E-2</v>
      </c>
    </row>
    <row r="37" spans="1:18">
      <c r="A37" s="61">
        <v>-10994</v>
      </c>
      <c r="B37" s="61">
        <v>2.9543199998443015E-2</v>
      </c>
      <c r="C37" s="61">
        <v>0.1</v>
      </c>
      <c r="D37" s="62">
        <f t="shared" si="4"/>
        <v>-1.0993999999999999</v>
      </c>
      <c r="E37" s="62">
        <f t="shared" si="5"/>
        <v>2.9543199998443015E-2</v>
      </c>
      <c r="F37" s="55">
        <f t="shared" si="6"/>
        <v>-0.10994</v>
      </c>
      <c r="G37" s="55">
        <f t="shared" si="7"/>
        <v>2.9543199998443015E-3</v>
      </c>
      <c r="H37" s="55">
        <f t="shared" si="8"/>
        <v>0.12086803599999998</v>
      </c>
      <c r="I37" s="55">
        <f t="shared" si="9"/>
        <v>-0.13288231877839998</v>
      </c>
      <c r="J37" s="55">
        <f t="shared" si="10"/>
        <v>0.14609082126497294</v>
      </c>
      <c r="K37" s="55">
        <f t="shared" si="11"/>
        <v>-3.2479794078288248E-3</v>
      </c>
      <c r="L37" s="55">
        <f t="shared" si="12"/>
        <v>3.5708285609670097E-3</v>
      </c>
      <c r="M37" s="55">
        <f t="shared" ca="1" si="13"/>
        <v>3.6019963501973312E-2</v>
      </c>
      <c r="N37" s="55">
        <f t="shared" ca="1" si="14"/>
        <v>4.1948465480662049E-6</v>
      </c>
      <c r="O37" s="63">
        <f t="shared" ca="1" si="15"/>
        <v>54017097.973498844</v>
      </c>
      <c r="P37" s="55">
        <f t="shared" ca="1" si="16"/>
        <v>59690077.164502718</v>
      </c>
      <c r="Q37" s="55">
        <f t="shared" ca="1" si="17"/>
        <v>3544822.4993952815</v>
      </c>
      <c r="R37" s="31">
        <f t="shared" ca="1" si="18"/>
        <v>-6.4767635035302973E-3</v>
      </c>
    </row>
    <row r="38" spans="1:18">
      <c r="A38" s="61">
        <v>-10476.5</v>
      </c>
      <c r="B38" s="61">
        <v>2.7394199998525437E-2</v>
      </c>
      <c r="C38" s="61">
        <v>0.1</v>
      </c>
      <c r="D38" s="62">
        <f t="shared" si="4"/>
        <v>-1.04765</v>
      </c>
      <c r="E38" s="62">
        <f t="shared" si="5"/>
        <v>2.7394199998525437E-2</v>
      </c>
      <c r="F38" s="55">
        <f t="shared" si="6"/>
        <v>-0.104765</v>
      </c>
      <c r="G38" s="55">
        <f t="shared" si="7"/>
        <v>2.739419999852544E-3</v>
      </c>
      <c r="H38" s="55">
        <f t="shared" si="8"/>
        <v>0.10975705225</v>
      </c>
      <c r="I38" s="55">
        <f t="shared" si="9"/>
        <v>-0.11498697578971249</v>
      </c>
      <c r="J38" s="55">
        <f t="shared" si="10"/>
        <v>0.1204661051860923</v>
      </c>
      <c r="K38" s="55">
        <f t="shared" si="11"/>
        <v>-2.8699533628455177E-3</v>
      </c>
      <c r="L38" s="55">
        <f t="shared" si="12"/>
        <v>3.0067066405851067E-3</v>
      </c>
      <c r="M38" s="55">
        <f t="shared" ca="1" si="13"/>
        <v>3.2548530368311693E-2</v>
      </c>
      <c r="N38" s="55">
        <f t="shared" ca="1" si="14"/>
        <v>2.6567121560900921E-6</v>
      </c>
      <c r="O38" s="63">
        <f t="shared" ca="1" si="15"/>
        <v>56619832.761324979</v>
      </c>
      <c r="P38" s="55">
        <f t="shared" ca="1" si="16"/>
        <v>52889633.324865386</v>
      </c>
      <c r="Q38" s="55">
        <f t="shared" ca="1" si="17"/>
        <v>2711123.2408557739</v>
      </c>
      <c r="R38" s="31">
        <f t="shared" ca="1" si="18"/>
        <v>-5.1543303697862558E-3</v>
      </c>
    </row>
    <row r="39" spans="1:18">
      <c r="A39" s="61">
        <v>-10269</v>
      </c>
      <c r="B39" s="61">
        <v>2.5413199997274205E-2</v>
      </c>
      <c r="C39" s="61">
        <v>0.2</v>
      </c>
      <c r="D39" s="62">
        <f t="shared" si="4"/>
        <v>-1.0268999999999999</v>
      </c>
      <c r="E39" s="62">
        <f t="shared" si="5"/>
        <v>2.5413199997274205E-2</v>
      </c>
      <c r="F39" s="55">
        <f t="shared" si="6"/>
        <v>-0.20538000000000001</v>
      </c>
      <c r="G39" s="55">
        <f t="shared" si="7"/>
        <v>5.0826399994548417E-3</v>
      </c>
      <c r="H39" s="55">
        <f t="shared" si="8"/>
        <v>0.21090472199999999</v>
      </c>
      <c r="I39" s="55">
        <f t="shared" si="9"/>
        <v>-0.21657805902179997</v>
      </c>
      <c r="J39" s="55">
        <f t="shared" si="10"/>
        <v>0.22240400880948638</v>
      </c>
      <c r="K39" s="55">
        <f t="shared" si="11"/>
        <v>-5.2193630154401763E-3</v>
      </c>
      <c r="L39" s="55">
        <f t="shared" si="12"/>
        <v>5.3597638805555166E-3</v>
      </c>
      <c r="M39" s="55">
        <f t="shared" ca="1" si="13"/>
        <v>3.120522076483925E-2</v>
      </c>
      <c r="N39" s="55">
        <f t="shared" ca="1" si="14"/>
        <v>6.7095009143809544E-6</v>
      </c>
      <c r="O39" s="63">
        <f t="shared" ca="1" si="15"/>
        <v>230567477.88008928</v>
      </c>
      <c r="P39" s="55">
        <f t="shared" ca="1" si="16"/>
        <v>201274190.7517336</v>
      </c>
      <c r="Q39" s="55">
        <f t="shared" ca="1" si="17"/>
        <v>9656074.3110853732</v>
      </c>
      <c r="R39" s="31">
        <f t="shared" ca="1" si="18"/>
        <v>-5.7920207675650447E-3</v>
      </c>
    </row>
    <row r="40" spans="1:18">
      <c r="A40" s="61">
        <v>-10269</v>
      </c>
      <c r="B40" s="61">
        <v>2.5513199994747993E-2</v>
      </c>
      <c r="C40" s="61">
        <v>0.2</v>
      </c>
      <c r="D40" s="62">
        <f t="shared" si="4"/>
        <v>-1.0268999999999999</v>
      </c>
      <c r="E40" s="62">
        <f t="shared" si="5"/>
        <v>2.5513199994747993E-2</v>
      </c>
      <c r="F40" s="55">
        <f t="shared" si="6"/>
        <v>-0.20538000000000001</v>
      </c>
      <c r="G40" s="55">
        <f t="shared" si="7"/>
        <v>5.1026399989495992E-3</v>
      </c>
      <c r="H40" s="55">
        <f t="shared" si="8"/>
        <v>0.21090472199999999</v>
      </c>
      <c r="I40" s="55">
        <f t="shared" si="9"/>
        <v>-0.21657805902179997</v>
      </c>
      <c r="J40" s="55">
        <f t="shared" si="10"/>
        <v>0.22240400880948638</v>
      </c>
      <c r="K40" s="55">
        <f t="shared" si="11"/>
        <v>-5.2399010149213427E-3</v>
      </c>
      <c r="L40" s="55">
        <f t="shared" si="12"/>
        <v>5.3808543522227267E-3</v>
      </c>
      <c r="M40" s="55">
        <f t="shared" ca="1" si="13"/>
        <v>3.120522076483925E-2</v>
      </c>
      <c r="N40" s="55">
        <f t="shared" ca="1" si="14"/>
        <v>6.4798200894300544E-6</v>
      </c>
      <c r="O40" s="63">
        <f t="shared" ca="1" si="15"/>
        <v>230567477.88008928</v>
      </c>
      <c r="P40" s="55">
        <f t="shared" ca="1" si="16"/>
        <v>201274190.7517336</v>
      </c>
      <c r="Q40" s="55">
        <f t="shared" ca="1" si="17"/>
        <v>9656074.3110853732</v>
      </c>
      <c r="R40" s="31">
        <f t="shared" ca="1" si="18"/>
        <v>-5.6920207700912571E-3</v>
      </c>
    </row>
    <row r="41" spans="1:18">
      <c r="A41" s="61">
        <v>-9759.5</v>
      </c>
      <c r="B41" s="61">
        <v>3.2206600000790786E-2</v>
      </c>
      <c r="C41" s="61">
        <v>0.2</v>
      </c>
      <c r="D41" s="62">
        <f t="shared" si="4"/>
        <v>-0.97594999999999998</v>
      </c>
      <c r="E41" s="62">
        <f t="shared" si="5"/>
        <v>3.2206600000790786E-2</v>
      </c>
      <c r="F41" s="55">
        <f t="shared" si="6"/>
        <v>-0.19519</v>
      </c>
      <c r="G41" s="55">
        <f t="shared" si="7"/>
        <v>6.4413200001581577E-3</v>
      </c>
      <c r="H41" s="55">
        <f t="shared" si="8"/>
        <v>0.19049568049999999</v>
      </c>
      <c r="I41" s="55">
        <f t="shared" si="9"/>
        <v>-0.18591425938397499</v>
      </c>
      <c r="J41" s="55">
        <f t="shared" si="10"/>
        <v>0.18144302144579039</v>
      </c>
      <c r="K41" s="55">
        <f t="shared" si="11"/>
        <v>-6.2864062541543543E-3</v>
      </c>
      <c r="L41" s="55">
        <f t="shared" si="12"/>
        <v>6.1352181837419422E-3</v>
      </c>
      <c r="M41" s="55">
        <f t="shared" ca="1" si="13"/>
        <v>2.8024888904211544E-2</v>
      </c>
      <c r="N41" s="55">
        <f t="shared" ca="1" si="14"/>
        <v>3.497341539050794E-6</v>
      </c>
      <c r="O41" s="63">
        <f t="shared" ca="1" si="15"/>
        <v>240376114.39582217</v>
      </c>
      <c r="P41" s="55">
        <f t="shared" ca="1" si="16"/>
        <v>177475191.34367582</v>
      </c>
      <c r="Q41" s="55">
        <f t="shared" ca="1" si="17"/>
        <v>7078988.109478157</v>
      </c>
      <c r="R41" s="31">
        <f t="shared" ca="1" si="18"/>
        <v>4.1817110965792423E-3</v>
      </c>
    </row>
    <row r="42" spans="1:18">
      <c r="A42" s="61">
        <v>-9318</v>
      </c>
      <c r="B42" s="61">
        <v>2.7510400002938695E-2</v>
      </c>
      <c r="C42" s="61">
        <v>0.2</v>
      </c>
      <c r="D42" s="62">
        <f t="shared" si="4"/>
        <v>-0.93179999999999996</v>
      </c>
      <c r="E42" s="62">
        <f t="shared" si="5"/>
        <v>2.7510400002938695E-2</v>
      </c>
      <c r="F42" s="55">
        <f t="shared" si="6"/>
        <v>-0.18636</v>
      </c>
      <c r="G42" s="55">
        <f t="shared" si="7"/>
        <v>5.5020800005877394E-3</v>
      </c>
      <c r="H42" s="55">
        <f t="shared" si="8"/>
        <v>0.17365024799999998</v>
      </c>
      <c r="I42" s="55">
        <f t="shared" si="9"/>
        <v>-0.16180730108639998</v>
      </c>
      <c r="J42" s="55">
        <f t="shared" si="10"/>
        <v>0.15077204315230749</v>
      </c>
      <c r="K42" s="55">
        <f t="shared" si="11"/>
        <v>-5.126838144547655E-3</v>
      </c>
      <c r="L42" s="55">
        <f t="shared" si="12"/>
        <v>4.7771877830895043E-3</v>
      </c>
      <c r="M42" s="55">
        <f t="shared" ca="1" si="13"/>
        <v>2.5404707932256323E-2</v>
      </c>
      <c r="N42" s="55">
        <f t="shared" ca="1" si="14"/>
        <v>8.8678781930692344E-7</v>
      </c>
      <c r="O42" s="63">
        <f t="shared" ca="1" si="15"/>
        <v>248591308.15224227</v>
      </c>
      <c r="P42" s="55">
        <f t="shared" ca="1" si="16"/>
        <v>158460905.1795561</v>
      </c>
      <c r="Q42" s="55">
        <f t="shared" ca="1" si="17"/>
        <v>5216515.9364808435</v>
      </c>
      <c r="R42" s="31">
        <f t="shared" ca="1" si="18"/>
        <v>2.1056920706823724E-3</v>
      </c>
    </row>
    <row r="43" spans="1:18">
      <c r="A43" s="61">
        <v>-9240.5</v>
      </c>
      <c r="B43" s="61">
        <v>2.1493400003237184E-2</v>
      </c>
      <c r="C43" s="61">
        <v>0.2</v>
      </c>
      <c r="D43" s="62">
        <f t="shared" si="4"/>
        <v>-0.92405000000000004</v>
      </c>
      <c r="E43" s="62">
        <f t="shared" si="5"/>
        <v>2.1493400003237184E-2</v>
      </c>
      <c r="F43" s="55">
        <f t="shared" si="6"/>
        <v>-0.18481000000000003</v>
      </c>
      <c r="G43" s="55">
        <f t="shared" si="7"/>
        <v>4.298680000647437E-3</v>
      </c>
      <c r="H43" s="55">
        <f t="shared" si="8"/>
        <v>0.17077368050000002</v>
      </c>
      <c r="I43" s="55">
        <f t="shared" si="9"/>
        <v>-0.15780341946602502</v>
      </c>
      <c r="J43" s="55">
        <f t="shared" si="10"/>
        <v>0.14581824975758043</v>
      </c>
      <c r="K43" s="55">
        <f t="shared" si="11"/>
        <v>-3.9721952545982639E-3</v>
      </c>
      <c r="L43" s="55">
        <f t="shared" si="12"/>
        <v>3.6705070250115258E-3</v>
      </c>
      <c r="M43" s="55">
        <f t="shared" ca="1" si="13"/>
        <v>2.4957765685541256E-2</v>
      </c>
      <c r="N43" s="55">
        <f t="shared" ca="1" si="14"/>
        <v>2.4003659161452309E-6</v>
      </c>
      <c r="O43" s="63">
        <f t="shared" ca="1" si="15"/>
        <v>250004455.37621474</v>
      </c>
      <c r="P43" s="55">
        <f t="shared" ca="1" si="16"/>
        <v>155272054.02097586</v>
      </c>
      <c r="Q43" s="55">
        <f t="shared" ca="1" si="17"/>
        <v>4923316.0697970409</v>
      </c>
      <c r="R43" s="31">
        <f t="shared" ca="1" si="18"/>
        <v>-3.4643656823040714E-3</v>
      </c>
    </row>
    <row r="44" spans="1:18">
      <c r="A44" s="61">
        <v>-8611</v>
      </c>
      <c r="B44" s="61">
        <v>2.305079999496229E-2</v>
      </c>
      <c r="C44" s="61">
        <v>1</v>
      </c>
      <c r="D44" s="62">
        <f t="shared" si="4"/>
        <v>-0.86109999999999998</v>
      </c>
      <c r="E44" s="62">
        <f t="shared" si="5"/>
        <v>2.305079999496229E-2</v>
      </c>
      <c r="F44" s="55">
        <f t="shared" si="6"/>
        <v>-0.86109999999999998</v>
      </c>
      <c r="G44" s="55">
        <f t="shared" si="7"/>
        <v>2.305079999496229E-2</v>
      </c>
      <c r="H44" s="55">
        <f t="shared" si="8"/>
        <v>0.74149321000000001</v>
      </c>
      <c r="I44" s="55">
        <f t="shared" si="9"/>
        <v>-0.63849980313099997</v>
      </c>
      <c r="J44" s="55">
        <f t="shared" si="10"/>
        <v>0.54981218047610403</v>
      </c>
      <c r="K44" s="55">
        <f t="shared" si="11"/>
        <v>-1.9849043875662026E-2</v>
      </c>
      <c r="L44" s="55">
        <f t="shared" si="12"/>
        <v>1.7092011681332571E-2</v>
      </c>
      <c r="M44" s="55">
        <f t="shared" ca="1" si="13"/>
        <v>2.1471272532882654E-2</v>
      </c>
      <c r="N44" s="55">
        <f t="shared" ca="1" si="14"/>
        <v>2.494907003463735E-6</v>
      </c>
      <c r="O44" s="63">
        <f t="shared" ca="1" si="15"/>
        <v>6528570405.1747684</v>
      </c>
      <c r="P44" s="55">
        <f t="shared" ca="1" si="16"/>
        <v>3273863951.6614723</v>
      </c>
      <c r="Q44" s="55">
        <f t="shared" ca="1" si="17"/>
        <v>72341247.683541626</v>
      </c>
      <c r="R44" s="31">
        <f t="shared" ca="1" si="18"/>
        <v>1.5795274620796357E-3</v>
      </c>
    </row>
    <row r="45" spans="1:18">
      <c r="A45" s="61">
        <v>-8598</v>
      </c>
      <c r="B45" s="61">
        <v>2.3994399998628069E-2</v>
      </c>
      <c r="C45" s="61">
        <v>0.2</v>
      </c>
      <c r="D45" s="62">
        <f t="shared" si="4"/>
        <v>-0.85980000000000001</v>
      </c>
      <c r="E45" s="62">
        <f t="shared" si="5"/>
        <v>2.3994399998628069E-2</v>
      </c>
      <c r="F45" s="55">
        <f t="shared" si="6"/>
        <v>-0.17196</v>
      </c>
      <c r="G45" s="55">
        <f t="shared" si="7"/>
        <v>4.7988799997256137E-3</v>
      </c>
      <c r="H45" s="55">
        <f t="shared" si="8"/>
        <v>0.14785120800000001</v>
      </c>
      <c r="I45" s="55">
        <f t="shared" si="9"/>
        <v>-0.12712246863840002</v>
      </c>
      <c r="J45" s="55">
        <f t="shared" si="10"/>
        <v>0.10929989853529634</v>
      </c>
      <c r="K45" s="55">
        <f t="shared" si="11"/>
        <v>-4.1260770237640824E-3</v>
      </c>
      <c r="L45" s="55">
        <f t="shared" si="12"/>
        <v>3.5476010250323582E-3</v>
      </c>
      <c r="M45" s="55">
        <f t="shared" ca="1" si="13"/>
        <v>2.1401971202116243E-2</v>
      </c>
      <c r="N45" s="55">
        <f t="shared" ca="1" si="14"/>
        <v>1.344137412996751E-6</v>
      </c>
      <c r="O45" s="63">
        <f t="shared" ca="1" si="15"/>
        <v>261366229.93272063</v>
      </c>
      <c r="P45" s="55">
        <f t="shared" ca="1" si="16"/>
        <v>130481368.58946389</v>
      </c>
      <c r="Q45" s="55">
        <f t="shared" ca="1" si="17"/>
        <v>2858090.9758625813</v>
      </c>
      <c r="R45" s="31">
        <f t="shared" ca="1" si="18"/>
        <v>2.592428796511826E-3</v>
      </c>
    </row>
    <row r="46" spans="1:18">
      <c r="A46" s="61">
        <v>-8598</v>
      </c>
      <c r="B46" s="61">
        <v>2.3994399998628069E-2</v>
      </c>
      <c r="C46" s="61">
        <v>1</v>
      </c>
      <c r="D46" s="62">
        <f t="shared" si="4"/>
        <v>-0.85980000000000001</v>
      </c>
      <c r="E46" s="62">
        <f t="shared" si="5"/>
        <v>2.3994399998628069E-2</v>
      </c>
      <c r="F46" s="55">
        <f t="shared" si="6"/>
        <v>-0.85980000000000001</v>
      </c>
      <c r="G46" s="55">
        <f t="shared" si="7"/>
        <v>2.3994399998628069E-2</v>
      </c>
      <c r="H46" s="55">
        <f t="shared" si="8"/>
        <v>0.73925604</v>
      </c>
      <c r="I46" s="55">
        <f t="shared" si="9"/>
        <v>-0.635612343192</v>
      </c>
      <c r="J46" s="55">
        <f t="shared" si="10"/>
        <v>0.54649949267648157</v>
      </c>
      <c r="K46" s="55">
        <f t="shared" si="11"/>
        <v>-2.0630385118820413E-2</v>
      </c>
      <c r="L46" s="55">
        <f t="shared" si="12"/>
        <v>1.7738005125161792E-2</v>
      </c>
      <c r="M46" s="55">
        <f t="shared" ca="1" si="13"/>
        <v>2.1401971202116243E-2</v>
      </c>
      <c r="N46" s="55">
        <f t="shared" ca="1" si="14"/>
        <v>6.7206870649837546E-6</v>
      </c>
      <c r="O46" s="63">
        <f t="shared" ca="1" si="15"/>
        <v>6534155748.3180161</v>
      </c>
      <c r="P46" s="55">
        <f t="shared" ca="1" si="16"/>
        <v>3262034214.7365971</v>
      </c>
      <c r="Q46" s="55">
        <f t="shared" ca="1" si="17"/>
        <v>71452274.396564558</v>
      </c>
      <c r="R46" s="31">
        <f t="shared" ca="1" si="18"/>
        <v>2.592428796511826E-3</v>
      </c>
    </row>
    <row r="47" spans="1:18">
      <c r="A47" s="61">
        <v>-7986.5</v>
      </c>
      <c r="B47" s="61">
        <v>2.2522200000821613E-2</v>
      </c>
      <c r="C47" s="61">
        <v>1</v>
      </c>
      <c r="D47" s="62">
        <f t="shared" si="4"/>
        <v>-0.79864999999999997</v>
      </c>
      <c r="E47" s="62">
        <f t="shared" si="5"/>
        <v>2.2522200000821613E-2</v>
      </c>
      <c r="F47" s="55">
        <f t="shared" si="6"/>
        <v>-0.79864999999999997</v>
      </c>
      <c r="G47" s="55">
        <f t="shared" si="7"/>
        <v>2.2522200000821613E-2</v>
      </c>
      <c r="H47" s="55">
        <f t="shared" si="8"/>
        <v>0.63784182249999999</v>
      </c>
      <c r="I47" s="55">
        <f t="shared" si="9"/>
        <v>-0.50941237153962493</v>
      </c>
      <c r="J47" s="55">
        <f t="shared" si="10"/>
        <v>0.40684219053012144</v>
      </c>
      <c r="K47" s="55">
        <f t="shared" si="11"/>
        <v>-1.7987355030656179E-2</v>
      </c>
      <c r="L47" s="55">
        <f t="shared" si="12"/>
        <v>1.4365601095233558E-2</v>
      </c>
      <c r="M47" s="55">
        <f t="shared" ca="1" si="13"/>
        <v>1.8265557988388154E-2</v>
      </c>
      <c r="N47" s="55">
        <f t="shared" ca="1" si="14"/>
        <v>1.8119001222013563E-5</v>
      </c>
      <c r="O47" s="63">
        <f t="shared" ca="1" si="15"/>
        <v>6788896335.7496786</v>
      </c>
      <c r="P47" s="55">
        <f t="shared" ca="1" si="16"/>
        <v>2737291879.1828785</v>
      </c>
      <c r="Q47" s="55">
        <f t="shared" ca="1" si="17"/>
        <v>36419223.712926432</v>
      </c>
      <c r="R47" s="31">
        <f t="shared" ca="1" si="18"/>
        <v>4.2566420124334585E-3</v>
      </c>
    </row>
    <row r="48" spans="1:18">
      <c r="A48" s="61">
        <v>-6353.5</v>
      </c>
      <c r="B48" s="61">
        <v>1.6929799996432848E-2</v>
      </c>
      <c r="C48" s="61">
        <v>0.2</v>
      </c>
      <c r="D48" s="62">
        <f t="shared" si="4"/>
        <v>-0.63534999999999997</v>
      </c>
      <c r="E48" s="62">
        <f t="shared" si="5"/>
        <v>1.6929799996432848E-2</v>
      </c>
      <c r="F48" s="55">
        <f t="shared" si="6"/>
        <v>-0.12706999999999999</v>
      </c>
      <c r="G48" s="55">
        <f t="shared" si="7"/>
        <v>3.3859599992865697E-3</v>
      </c>
      <c r="H48" s="55">
        <f t="shared" si="8"/>
        <v>8.0733924499999984E-2</v>
      </c>
      <c r="I48" s="55">
        <f t="shared" si="9"/>
        <v>-5.129429893107499E-2</v>
      </c>
      <c r="J48" s="55">
        <f t="shared" si="10"/>
        <v>3.2589832825858492E-2</v>
      </c>
      <c r="K48" s="55">
        <f t="shared" si="11"/>
        <v>-2.1512696855467222E-3</v>
      </c>
      <c r="L48" s="55">
        <f t="shared" si="12"/>
        <v>1.3668091947121098E-3</v>
      </c>
      <c r="M48" s="55">
        <f t="shared" ca="1" si="13"/>
        <v>1.1074346067552265E-2</v>
      </c>
      <c r="N48" s="55">
        <f t="shared" ca="1" si="14"/>
        <v>6.8572681426486132E-6</v>
      </c>
      <c r="O48" s="63">
        <f t="shared" ca="1" si="15"/>
        <v>295430100.21554327</v>
      </c>
      <c r="P48" s="55">
        <f t="shared" ca="1" si="16"/>
        <v>64654795.367508918</v>
      </c>
      <c r="Q48" s="55">
        <f t="shared" ca="1" si="17"/>
        <v>49.301986862660243</v>
      </c>
      <c r="R48" s="31">
        <f t="shared" ca="1" si="18"/>
        <v>5.8554539288805836E-3</v>
      </c>
    </row>
    <row r="49" spans="1:18">
      <c r="A49" s="61">
        <v>-5682.5</v>
      </c>
      <c r="B49" s="61">
        <v>2.1410999994259328E-2</v>
      </c>
      <c r="C49" s="61">
        <v>1</v>
      </c>
      <c r="D49" s="62">
        <f t="shared" si="4"/>
        <v>-0.56825000000000003</v>
      </c>
      <c r="E49" s="62">
        <f t="shared" si="5"/>
        <v>2.1410999994259328E-2</v>
      </c>
      <c r="F49" s="55">
        <f t="shared" si="6"/>
        <v>-0.56825000000000003</v>
      </c>
      <c r="G49" s="55">
        <f t="shared" si="7"/>
        <v>2.1410999994259328E-2</v>
      </c>
      <c r="H49" s="55">
        <f t="shared" si="8"/>
        <v>0.32290806250000004</v>
      </c>
      <c r="I49" s="55">
        <f t="shared" si="9"/>
        <v>-0.18349250651562504</v>
      </c>
      <c r="J49" s="55">
        <f t="shared" si="10"/>
        <v>0.10426961682750394</v>
      </c>
      <c r="K49" s="55">
        <f t="shared" si="11"/>
        <v>-1.2166800746737864E-2</v>
      </c>
      <c r="L49" s="55">
        <f t="shared" si="12"/>
        <v>6.9137845243337917E-3</v>
      </c>
      <c r="M49" s="55">
        <f t="shared" ca="1" si="13"/>
        <v>8.6190996879735079E-3</v>
      </c>
      <c r="N49" s="55">
        <f t="shared" ca="1" si="14"/>
        <v>1.6363271344595526E-4</v>
      </c>
      <c r="O49" s="63">
        <f t="shared" ca="1" si="15"/>
        <v>7592499276.2525396</v>
      </c>
      <c r="P49" s="55">
        <f t="shared" ca="1" si="16"/>
        <v>1261467135.4531894</v>
      </c>
      <c r="Q49" s="55">
        <f t="shared" ca="1" si="17"/>
        <v>5004555.2123953365</v>
      </c>
      <c r="R49" s="31">
        <f t="shared" ca="1" si="18"/>
        <v>1.279190030628582E-2</v>
      </c>
    </row>
    <row r="50" spans="1:18">
      <c r="A50" s="61">
        <v>-5297</v>
      </c>
      <c r="B50" s="61">
        <v>3.0911600006220397E-2</v>
      </c>
      <c r="C50" s="61">
        <v>1</v>
      </c>
      <c r="D50" s="62">
        <f t="shared" si="4"/>
        <v>-0.52969999999999995</v>
      </c>
      <c r="E50" s="62">
        <f t="shared" si="5"/>
        <v>3.0911600006220397E-2</v>
      </c>
      <c r="F50" s="55">
        <f t="shared" si="6"/>
        <v>-0.52969999999999995</v>
      </c>
      <c r="G50" s="55">
        <f t="shared" si="7"/>
        <v>3.0911600006220397E-2</v>
      </c>
      <c r="H50" s="55">
        <f t="shared" si="8"/>
        <v>0.28058208999999995</v>
      </c>
      <c r="I50" s="55">
        <f t="shared" si="9"/>
        <v>-0.14862433307299996</v>
      </c>
      <c r="J50" s="55">
        <f t="shared" si="10"/>
        <v>7.8726309228768068E-2</v>
      </c>
      <c r="K50" s="55">
        <f t="shared" si="11"/>
        <v>-1.6373874523294942E-2</v>
      </c>
      <c r="L50" s="55">
        <f t="shared" si="12"/>
        <v>8.6732413349893296E-3</v>
      </c>
      <c r="M50" s="55">
        <f t="shared" ca="1" si="13"/>
        <v>7.3401453213061329E-3</v>
      </c>
      <c r="N50" s="55">
        <f t="shared" ca="1" si="14"/>
        <v>5.5561347596296657E-4</v>
      </c>
      <c r="O50" s="63">
        <f t="shared" ca="1" si="15"/>
        <v>7700434308.031333</v>
      </c>
      <c r="P50" s="55">
        <f t="shared" ca="1" si="16"/>
        <v>1082482001.0064409</v>
      </c>
      <c r="Q50" s="55">
        <f t="shared" ca="1" si="17"/>
        <v>12191463.469553227</v>
      </c>
      <c r="R50" s="31">
        <f t="shared" ca="1" si="18"/>
        <v>2.3571454684914263E-2</v>
      </c>
    </row>
    <row r="51" spans="1:18">
      <c r="A51" s="61">
        <v>-4595</v>
      </c>
      <c r="B51" s="61">
        <v>2.0265999999537598E-2</v>
      </c>
      <c r="C51" s="61">
        <v>1</v>
      </c>
      <c r="D51" s="62">
        <f t="shared" si="4"/>
        <v>-0.45950000000000002</v>
      </c>
      <c r="E51" s="62">
        <f t="shared" si="5"/>
        <v>2.0265999999537598E-2</v>
      </c>
      <c r="F51" s="55">
        <f t="shared" si="6"/>
        <v>-0.45950000000000002</v>
      </c>
      <c r="G51" s="55">
        <f t="shared" si="7"/>
        <v>2.0265999999537598E-2</v>
      </c>
      <c r="H51" s="55">
        <f t="shared" si="8"/>
        <v>0.21114025000000003</v>
      </c>
      <c r="I51" s="55">
        <f t="shared" si="9"/>
        <v>-9.7018944875000013E-2</v>
      </c>
      <c r="J51" s="55">
        <f t="shared" si="10"/>
        <v>4.458020517006251E-2</v>
      </c>
      <c r="K51" s="55">
        <f t="shared" si="11"/>
        <v>-9.3122269997875269E-3</v>
      </c>
      <c r="L51" s="55">
        <f t="shared" si="12"/>
        <v>4.2789683064023689E-3</v>
      </c>
      <c r="M51" s="55">
        <f t="shared" ca="1" si="13"/>
        <v>5.2578746315046576E-3</v>
      </c>
      <c r="N51" s="55">
        <f t="shared" ca="1" si="14"/>
        <v>2.2524382706259392E-4</v>
      </c>
      <c r="O51" s="63">
        <f t="shared" ca="1" si="15"/>
        <v>7875930099.8361883</v>
      </c>
      <c r="P51" s="55">
        <f t="shared" ca="1" si="16"/>
        <v>799814833.94158638</v>
      </c>
      <c r="Q51" s="55">
        <f t="shared" ca="1" si="17"/>
        <v>32271597.151142199</v>
      </c>
      <c r="R51" s="31">
        <f t="shared" ca="1" si="18"/>
        <v>1.5008125368032942E-2</v>
      </c>
    </row>
    <row r="52" spans="1:18">
      <c r="A52" s="61">
        <v>-3886.5</v>
      </c>
      <c r="B52" s="61">
        <v>5.8422000001883134E-3</v>
      </c>
      <c r="C52" s="61">
        <v>1</v>
      </c>
      <c r="D52" s="62">
        <f t="shared" si="4"/>
        <v>-0.38865</v>
      </c>
      <c r="E52" s="62">
        <f t="shared" si="5"/>
        <v>5.8422000001883134E-3</v>
      </c>
      <c r="F52" s="55">
        <f t="shared" si="6"/>
        <v>-0.38865</v>
      </c>
      <c r="G52" s="55">
        <f t="shared" si="7"/>
        <v>5.8422000001883134E-3</v>
      </c>
      <c r="H52" s="55">
        <f t="shared" si="8"/>
        <v>0.15104882249999999</v>
      </c>
      <c r="I52" s="55">
        <f t="shared" si="9"/>
        <v>-5.8705124864624994E-2</v>
      </c>
      <c r="J52" s="55">
        <f t="shared" si="10"/>
        <v>2.2815746778636504E-2</v>
      </c>
      <c r="K52" s="55">
        <f t="shared" si="11"/>
        <v>-2.2705710300731882E-3</v>
      </c>
      <c r="L52" s="55">
        <f t="shared" si="12"/>
        <v>8.8245743083794454E-4</v>
      </c>
      <c r="M52" s="55">
        <f t="shared" ca="1" si="13"/>
        <v>3.479285469104418E-3</v>
      </c>
      <c r="N52" s="55">
        <f t="shared" ca="1" si="14"/>
        <v>5.5833650812074253E-6</v>
      </c>
      <c r="O52" s="63">
        <f t="shared" ca="1" si="15"/>
        <v>8024643072.585536</v>
      </c>
      <c r="P52" s="55">
        <f t="shared" ca="1" si="16"/>
        <v>566739708.01794183</v>
      </c>
      <c r="Q52" s="55">
        <f t="shared" ca="1" si="17"/>
        <v>60302110.562670179</v>
      </c>
      <c r="R52" s="31">
        <f t="shared" ca="1" si="18"/>
        <v>2.3629145310838954E-3</v>
      </c>
    </row>
    <row r="53" spans="1:18">
      <c r="A53" s="61">
        <v>-3304</v>
      </c>
      <c r="B53" s="61">
        <v>8.4112000040477142E-3</v>
      </c>
      <c r="C53" s="61">
        <v>1</v>
      </c>
      <c r="D53" s="62">
        <f t="shared" ref="D53:D84" si="19">A53/A$18</f>
        <v>-0.33040000000000003</v>
      </c>
      <c r="E53" s="62">
        <f t="shared" ref="E53:E84" si="20">B53/B$18</f>
        <v>8.4112000040477142E-3</v>
      </c>
      <c r="F53" s="55">
        <f t="shared" ref="F53:F84" si="21">$C53*D53</f>
        <v>-0.33040000000000003</v>
      </c>
      <c r="G53" s="55">
        <f t="shared" ref="G53:G84" si="22">$C53*E53</f>
        <v>8.4112000040477142E-3</v>
      </c>
      <c r="H53" s="55">
        <f t="shared" ref="H53:H84" si="23">C53*D53*D53</f>
        <v>0.10916416000000002</v>
      </c>
      <c r="I53" s="55">
        <f t="shared" ref="I53:I84" si="24">C53*D53*D53*D53</f>
        <v>-3.606783846400001E-2</v>
      </c>
      <c r="J53" s="55">
        <f t="shared" ref="J53:J84" si="25">C53*D53*D53*D53*D53</f>
        <v>1.1916813828505604E-2</v>
      </c>
      <c r="K53" s="55">
        <f t="shared" ref="K53:K84" si="26">C53*E53*D53</f>
        <v>-2.7790604813373648E-3</v>
      </c>
      <c r="L53" s="55">
        <f t="shared" ref="L53:L84" si="27">C53*E53*D53*D53</f>
        <v>9.1820158303386544E-4</v>
      </c>
      <c r="M53" s="55">
        <f t="shared" ref="M53:M84" ca="1" si="28">+E$4+E$5*D53+E$6*D53^2</f>
        <v>2.260031793847839E-3</v>
      </c>
      <c r="N53" s="55">
        <f t="shared" ref="N53:N84" ca="1" si="29">C53*(M53-E53)^2</f>
        <v>3.7836870350173532E-5</v>
      </c>
      <c r="O53" s="63">
        <f t="shared" ref="O53:O84" ca="1" si="30">(C53*O$1-O$2*F53+O$3*H53)^2</f>
        <v>8124927966.3980827</v>
      </c>
      <c r="P53" s="55">
        <f t="shared" ref="P53:P84" ca="1" si="31">(-C53*O$2+O$4*F53-O$5*H53)^2</f>
        <v>410831456.71116263</v>
      </c>
      <c r="Q53" s="55">
        <f t="shared" ref="Q53:Q84" ca="1" si="32">+(C53*O$3-F53*O$5+H53*O$6)^2</f>
        <v>88086079.605496064</v>
      </c>
      <c r="R53" s="31">
        <f t="shared" ref="R53:R84" ca="1" si="33">+E53-M53</f>
        <v>6.1511682101998751E-3</v>
      </c>
    </row>
    <row r="54" spans="1:18">
      <c r="A54" s="61">
        <v>-3268.5</v>
      </c>
      <c r="B54" s="61">
        <v>5.5917999998200685E-3</v>
      </c>
      <c r="C54" s="61">
        <v>1</v>
      </c>
      <c r="D54" s="62">
        <f t="shared" si="19"/>
        <v>-0.32684999999999997</v>
      </c>
      <c r="E54" s="62">
        <f t="shared" si="20"/>
        <v>5.5917999998200685E-3</v>
      </c>
      <c r="F54" s="55">
        <f t="shared" si="21"/>
        <v>-0.32684999999999997</v>
      </c>
      <c r="G54" s="55">
        <f t="shared" si="22"/>
        <v>5.5917999998200685E-3</v>
      </c>
      <c r="H54" s="55">
        <f t="shared" si="23"/>
        <v>0.10683092249999998</v>
      </c>
      <c r="I54" s="55">
        <f t="shared" si="24"/>
        <v>-3.4917687019124989E-2</v>
      </c>
      <c r="J54" s="55">
        <f t="shared" si="25"/>
        <v>1.1412846002201002E-2</v>
      </c>
      <c r="K54" s="55">
        <f t="shared" si="26"/>
        <v>-1.8276798299411891E-3</v>
      </c>
      <c r="L54" s="55">
        <f t="shared" si="27"/>
        <v>5.9737715241627758E-4</v>
      </c>
      <c r="M54" s="55">
        <f t="shared" ca="1" si="28"/>
        <v>2.1928154906828718E-3</v>
      </c>
      <c r="N54" s="55">
        <f t="shared" ca="1" si="29"/>
        <v>1.1553095693354631E-5</v>
      </c>
      <c r="O54" s="63">
        <f t="shared" ca="1" si="30"/>
        <v>8130388454.9856701</v>
      </c>
      <c r="P54" s="55">
        <f t="shared" ca="1" si="31"/>
        <v>402304498.47094977</v>
      </c>
      <c r="Q54" s="55">
        <f t="shared" ca="1" si="32"/>
        <v>89897066.429774448</v>
      </c>
      <c r="R54" s="31">
        <f t="shared" ca="1" si="33"/>
        <v>3.3989845091371967E-3</v>
      </c>
    </row>
    <row r="55" spans="1:18">
      <c r="A55" s="61">
        <v>-1528.5</v>
      </c>
      <c r="B55" s="61">
        <v>-1.3801999957649969E-3</v>
      </c>
      <c r="C55" s="61">
        <v>0.2</v>
      </c>
      <c r="D55" s="62">
        <f t="shared" si="19"/>
        <v>-0.15285000000000001</v>
      </c>
      <c r="E55" s="62">
        <f t="shared" si="20"/>
        <v>-1.3801999957649969E-3</v>
      </c>
      <c r="F55" s="55">
        <f t="shared" si="21"/>
        <v>-3.0570000000000003E-2</v>
      </c>
      <c r="G55" s="55">
        <f t="shared" si="22"/>
        <v>-2.7603999915299938E-4</v>
      </c>
      <c r="H55" s="55">
        <f t="shared" si="23"/>
        <v>4.6726245000000008E-3</v>
      </c>
      <c r="I55" s="55">
        <f t="shared" si="24"/>
        <v>-7.1421065482500017E-4</v>
      </c>
      <c r="J55" s="55">
        <f t="shared" si="25"/>
        <v>1.0916709859000128E-4</v>
      </c>
      <c r="K55" s="55">
        <f t="shared" si="26"/>
        <v>4.2192713870535959E-5</v>
      </c>
      <c r="L55" s="55">
        <f t="shared" si="27"/>
        <v>-6.4491563151114222E-6</v>
      </c>
      <c r="M55" s="55">
        <f t="shared" ca="1" si="28"/>
        <v>-1.0332184285988439E-4</v>
      </c>
      <c r="N55" s="55">
        <f t="shared" ca="1" si="29"/>
        <v>3.2608356347327444E-7</v>
      </c>
      <c r="O55" s="63">
        <f t="shared" ca="1" si="30"/>
        <v>332177999.24728376</v>
      </c>
      <c r="P55" s="55">
        <f t="shared" ca="1" si="31"/>
        <v>4223288.9668917321</v>
      </c>
      <c r="Q55" s="55">
        <f t="shared" ca="1" si="32"/>
        <v>7617931.5136556691</v>
      </c>
      <c r="R55" s="31">
        <f t="shared" ca="1" si="33"/>
        <v>-1.2768781529051126E-3</v>
      </c>
    </row>
    <row r="56" spans="1:18">
      <c r="A56" s="61">
        <v>0</v>
      </c>
      <c r="B56" s="61">
        <v>0</v>
      </c>
      <c r="C56" s="61">
        <v>0.2</v>
      </c>
      <c r="D56" s="62">
        <f t="shared" si="19"/>
        <v>0</v>
      </c>
      <c r="E56" s="62">
        <f t="shared" si="20"/>
        <v>0</v>
      </c>
      <c r="F56" s="55">
        <f t="shared" si="21"/>
        <v>0</v>
      </c>
      <c r="G56" s="55">
        <f t="shared" si="22"/>
        <v>0</v>
      </c>
      <c r="H56" s="55">
        <f t="shared" si="23"/>
        <v>0</v>
      </c>
      <c r="I56" s="55">
        <f t="shared" si="24"/>
        <v>0</v>
      </c>
      <c r="J56" s="55">
        <f t="shared" si="25"/>
        <v>0</v>
      </c>
      <c r="K56" s="55">
        <f t="shared" si="26"/>
        <v>0</v>
      </c>
      <c r="L56" s="55">
        <f t="shared" si="27"/>
        <v>0</v>
      </c>
      <c r="M56" s="55">
        <f t="shared" ca="1" si="28"/>
        <v>-5.058072680503478E-4</v>
      </c>
      <c r="N56" s="55">
        <f t="shared" ca="1" si="29"/>
        <v>5.1168198482511282E-8</v>
      </c>
      <c r="O56" s="63">
        <f t="shared" ca="1" si="30"/>
        <v>332145715.92880243</v>
      </c>
      <c r="P56" s="55">
        <f t="shared" ca="1" si="31"/>
        <v>275178.30911653698</v>
      </c>
      <c r="Q56" s="55">
        <f t="shared" ca="1" si="32"/>
        <v>11519552.015508892</v>
      </c>
      <c r="R56" s="31">
        <f t="shared" ca="1" si="33"/>
        <v>5.058072680503478E-4</v>
      </c>
    </row>
    <row r="57" spans="1:18">
      <c r="A57" s="61">
        <v>1341.5</v>
      </c>
      <c r="B57" s="61">
        <v>2.0083799994608853E-2</v>
      </c>
      <c r="C57" s="61">
        <v>1</v>
      </c>
      <c r="D57" s="62">
        <f t="shared" si="19"/>
        <v>0.13414999999999999</v>
      </c>
      <c r="E57" s="62">
        <f t="shared" si="20"/>
        <v>2.0083799994608853E-2</v>
      </c>
      <c r="F57" s="55">
        <f t="shared" si="21"/>
        <v>0.13414999999999999</v>
      </c>
      <c r="G57" s="55">
        <f t="shared" si="22"/>
        <v>2.0083799994608853E-2</v>
      </c>
      <c r="H57" s="55">
        <f t="shared" si="23"/>
        <v>1.7996222499999999E-2</v>
      </c>
      <c r="I57" s="55">
        <f t="shared" si="24"/>
        <v>2.4141932483749996E-3</v>
      </c>
      <c r="J57" s="55">
        <f t="shared" si="25"/>
        <v>3.2386402426950621E-4</v>
      </c>
      <c r="K57" s="55">
        <f t="shared" si="26"/>
        <v>2.6942417692767773E-3</v>
      </c>
      <c r="L57" s="55">
        <f t="shared" si="27"/>
        <v>3.6143253334847966E-4</v>
      </c>
      <c r="M57" s="55">
        <f t="shared" ca="1" si="28"/>
        <v>3.852072749413699E-4</v>
      </c>
      <c r="N57" s="55">
        <f t="shared" ca="1" si="29"/>
        <v>3.8803455513533678E-4</v>
      </c>
      <c r="O57" s="63">
        <f t="shared" ca="1" si="30"/>
        <v>8184290434.270895</v>
      </c>
      <c r="P57" s="55">
        <f t="shared" ca="1" si="31"/>
        <v>11346086.603043899</v>
      </c>
      <c r="Q57" s="55">
        <f t="shared" ca="1" si="32"/>
        <v>371389458.74636155</v>
      </c>
      <c r="R57" s="31">
        <f t="shared" ca="1" si="33"/>
        <v>1.9698592719667483E-2</v>
      </c>
    </row>
    <row r="58" spans="1:18">
      <c r="A58" s="61">
        <v>1413</v>
      </c>
      <c r="B58" s="61">
        <v>-8.7640000128885731E-4</v>
      </c>
      <c r="C58" s="61">
        <v>0.2</v>
      </c>
      <c r="D58" s="62">
        <f t="shared" si="19"/>
        <v>0.14130000000000001</v>
      </c>
      <c r="E58" s="62">
        <f t="shared" si="20"/>
        <v>-8.7640000128885731E-4</v>
      </c>
      <c r="F58" s="55">
        <f t="shared" si="21"/>
        <v>2.8260000000000004E-2</v>
      </c>
      <c r="G58" s="55">
        <f t="shared" si="22"/>
        <v>-1.7528000025777147E-4</v>
      </c>
      <c r="H58" s="55">
        <f t="shared" si="23"/>
        <v>3.9931380000000011E-3</v>
      </c>
      <c r="I58" s="55">
        <f t="shared" si="24"/>
        <v>5.6423039940000014E-4</v>
      </c>
      <c r="J58" s="55">
        <f t="shared" si="25"/>
        <v>7.9725755435220021E-5</v>
      </c>
      <c r="K58" s="55">
        <f t="shared" si="26"/>
        <v>-2.4767064036423112E-5</v>
      </c>
      <c r="L58" s="55">
        <f t="shared" si="27"/>
        <v>-3.499586148346586E-6</v>
      </c>
      <c r="M58" s="55">
        <f t="shared" ca="1" si="28"/>
        <v>4.6534729889734201E-4</v>
      </c>
      <c r="N58" s="55">
        <f t="shared" ca="1" si="29"/>
        <v>3.60057163511391E-7</v>
      </c>
      <c r="O58" s="63">
        <f t="shared" ca="1" si="30"/>
        <v>326994110.51851559</v>
      </c>
      <c r="P58" s="55">
        <f t="shared" ca="1" si="31"/>
        <v>538373.65573308524</v>
      </c>
      <c r="Q58" s="55">
        <f t="shared" ca="1" si="32"/>
        <v>15025703.662443491</v>
      </c>
      <c r="R58" s="31">
        <f t="shared" ca="1" si="33"/>
        <v>-1.3417473001861994E-3</v>
      </c>
    </row>
    <row r="59" spans="1:18">
      <c r="A59" s="61">
        <v>2037</v>
      </c>
      <c r="B59" s="61">
        <v>4.6164000013959594E-3</v>
      </c>
      <c r="C59" s="61">
        <v>1</v>
      </c>
      <c r="D59" s="62">
        <f t="shared" si="19"/>
        <v>0.20369999999999999</v>
      </c>
      <c r="E59" s="62">
        <f t="shared" si="20"/>
        <v>4.6164000013959594E-3</v>
      </c>
      <c r="F59" s="55">
        <f t="shared" si="21"/>
        <v>0.20369999999999999</v>
      </c>
      <c r="G59" s="55">
        <f t="shared" si="22"/>
        <v>4.6164000013959594E-3</v>
      </c>
      <c r="H59" s="55">
        <f t="shared" si="23"/>
        <v>4.149369E-2</v>
      </c>
      <c r="I59" s="55">
        <f t="shared" si="24"/>
        <v>8.4522646529999988E-3</v>
      </c>
      <c r="J59" s="55">
        <f t="shared" si="25"/>
        <v>1.7217263098160997E-3</v>
      </c>
      <c r="K59" s="55">
        <f t="shared" si="26"/>
        <v>9.4036068028435684E-4</v>
      </c>
      <c r="L59" s="55">
        <f t="shared" si="27"/>
        <v>1.9155147057392348E-4</v>
      </c>
      <c r="M59" s="55">
        <f t="shared" ca="1" si="28"/>
        <v>1.3050066606888947E-3</v>
      </c>
      <c r="N59" s="55">
        <f t="shared" ca="1" si="29"/>
        <v>1.0965325856879094E-5</v>
      </c>
      <c r="O59" s="63">
        <f t="shared" ca="1" si="30"/>
        <v>8079473218.838068</v>
      </c>
      <c r="P59" s="55">
        <f t="shared" ca="1" si="31"/>
        <v>38536750.99518346</v>
      </c>
      <c r="Q59" s="55">
        <f t="shared" ca="1" si="32"/>
        <v>411586317.56305289</v>
      </c>
      <c r="R59" s="31">
        <f t="shared" ca="1" si="33"/>
        <v>3.3113933407070647E-3</v>
      </c>
    </row>
    <row r="60" spans="1:18">
      <c r="A60" s="61">
        <v>3183</v>
      </c>
      <c r="B60" s="61">
        <v>2.7676000026986003E-3</v>
      </c>
      <c r="C60" s="61">
        <v>1</v>
      </c>
      <c r="D60" s="62">
        <f t="shared" si="19"/>
        <v>0.31830000000000003</v>
      </c>
      <c r="E60" s="62">
        <f t="shared" si="20"/>
        <v>2.7676000026986003E-3</v>
      </c>
      <c r="F60" s="55">
        <f t="shared" si="21"/>
        <v>0.31830000000000003</v>
      </c>
      <c r="G60" s="55">
        <f t="shared" si="22"/>
        <v>2.7676000026986003E-3</v>
      </c>
      <c r="H60" s="55">
        <f t="shared" si="23"/>
        <v>0.10131489000000002</v>
      </c>
      <c r="I60" s="55">
        <f t="shared" si="24"/>
        <v>3.2248529487000008E-2</v>
      </c>
      <c r="J60" s="55">
        <f t="shared" si="25"/>
        <v>1.0264706935712103E-2</v>
      </c>
      <c r="K60" s="55">
        <f t="shared" si="26"/>
        <v>8.8092708085896459E-4</v>
      </c>
      <c r="L60" s="55">
        <f t="shared" si="27"/>
        <v>2.8039908983740848E-4</v>
      </c>
      <c r="M60" s="55">
        <f t="shared" ca="1" si="28"/>
        <v>3.5026087160045169E-3</v>
      </c>
      <c r="N60" s="55">
        <f t="shared" ca="1" si="29"/>
        <v>5.402378086356191E-7</v>
      </c>
      <c r="O60" s="63">
        <f t="shared" ca="1" si="30"/>
        <v>7844667779.9701595</v>
      </c>
      <c r="P60" s="55">
        <f t="shared" ca="1" si="31"/>
        <v>110019256.15910009</v>
      </c>
      <c r="Q60" s="55">
        <f t="shared" ca="1" si="32"/>
        <v>470816487.02024251</v>
      </c>
      <c r="R60" s="31">
        <f t="shared" ca="1" si="33"/>
        <v>-7.3500871330591661E-4</v>
      </c>
    </row>
    <row r="61" spans="1:18">
      <c r="A61" s="61">
        <v>5537</v>
      </c>
      <c r="B61" s="61">
        <v>9.0163999993819743E-3</v>
      </c>
      <c r="C61" s="61">
        <v>0.1</v>
      </c>
      <c r="D61" s="62">
        <f t="shared" si="19"/>
        <v>0.55369999999999997</v>
      </c>
      <c r="E61" s="62">
        <f t="shared" si="20"/>
        <v>9.0163999993819743E-3</v>
      </c>
      <c r="F61" s="55">
        <f t="shared" si="21"/>
        <v>5.5370000000000003E-2</v>
      </c>
      <c r="G61" s="55">
        <f t="shared" si="22"/>
        <v>9.0163999993819743E-4</v>
      </c>
      <c r="H61" s="55">
        <f t="shared" si="23"/>
        <v>3.0658369000000001E-2</v>
      </c>
      <c r="I61" s="55">
        <f t="shared" si="24"/>
        <v>1.6975538915300001E-2</v>
      </c>
      <c r="J61" s="55">
        <f t="shared" si="25"/>
        <v>9.3993558974016095E-3</v>
      </c>
      <c r="K61" s="55">
        <f t="shared" si="26"/>
        <v>4.9923806796577986E-4</v>
      </c>
      <c r="L61" s="55">
        <f t="shared" si="27"/>
        <v>2.764281182326523E-4</v>
      </c>
      <c r="M61" s="55">
        <f t="shared" ca="1" si="28"/>
        <v>1.0679347488508063E-2</v>
      </c>
      <c r="N61" s="55">
        <f t="shared" ca="1" si="29"/>
        <v>2.7653943515907615E-7</v>
      </c>
      <c r="O61" s="63">
        <f t="shared" ca="1" si="30"/>
        <v>71350534.806510136</v>
      </c>
      <c r="P61" s="55">
        <f t="shared" ca="1" si="31"/>
        <v>3144117.9602265777</v>
      </c>
      <c r="Q61" s="55">
        <f t="shared" ca="1" si="32"/>
        <v>5554035.4298638599</v>
      </c>
      <c r="R61" s="31">
        <f t="shared" ca="1" si="33"/>
        <v>-1.6629474891260883E-3</v>
      </c>
    </row>
    <row r="62" spans="1:18">
      <c r="A62" s="61">
        <v>5553</v>
      </c>
      <c r="B62" s="61">
        <v>3.3160000020870939E-4</v>
      </c>
      <c r="C62" s="61">
        <v>0.1</v>
      </c>
      <c r="D62" s="62">
        <f t="shared" si="19"/>
        <v>0.55530000000000002</v>
      </c>
      <c r="E62" s="62">
        <f t="shared" si="20"/>
        <v>3.3160000020870939E-4</v>
      </c>
      <c r="F62" s="55">
        <f t="shared" si="21"/>
        <v>5.5530000000000003E-2</v>
      </c>
      <c r="G62" s="55">
        <f t="shared" si="22"/>
        <v>3.316000002087094E-5</v>
      </c>
      <c r="H62" s="55">
        <f t="shared" si="23"/>
        <v>3.0835809000000002E-2</v>
      </c>
      <c r="I62" s="55">
        <f t="shared" si="24"/>
        <v>1.7123124737700002E-2</v>
      </c>
      <c r="J62" s="55">
        <f t="shared" si="25"/>
        <v>9.5084711668448115E-3</v>
      </c>
      <c r="K62" s="55">
        <f t="shared" si="26"/>
        <v>1.8413748011589634E-5</v>
      </c>
      <c r="L62" s="55">
        <f t="shared" si="27"/>
        <v>1.0225154270835725E-5</v>
      </c>
      <c r="M62" s="55">
        <f t="shared" ca="1" si="28"/>
        <v>1.0740382170478173E-2</v>
      </c>
      <c r="N62" s="55">
        <f t="shared" ca="1" si="29"/>
        <v>1.083427462681195E-5</v>
      </c>
      <c r="O62" s="63">
        <f t="shared" ca="1" si="30"/>
        <v>71292586.186035156</v>
      </c>
      <c r="P62" s="55">
        <f t="shared" ca="1" si="31"/>
        <v>3159061.3567309673</v>
      </c>
      <c r="Q62" s="55">
        <f t="shared" ca="1" si="32"/>
        <v>5557790.3679854488</v>
      </c>
      <c r="R62" s="31">
        <f t="shared" ca="1" si="33"/>
        <v>-1.0408782170269464E-2</v>
      </c>
    </row>
    <row r="63" spans="1:18">
      <c r="A63" s="61">
        <v>6684</v>
      </c>
      <c r="B63" s="61">
        <v>1.6224800005147699E-2</v>
      </c>
      <c r="C63" s="61">
        <v>1</v>
      </c>
      <c r="D63" s="62">
        <f t="shared" si="19"/>
        <v>0.66839999999999999</v>
      </c>
      <c r="E63" s="62">
        <f t="shared" si="20"/>
        <v>1.6224800005147699E-2</v>
      </c>
      <c r="F63" s="55">
        <f t="shared" si="21"/>
        <v>0.66839999999999999</v>
      </c>
      <c r="G63" s="55">
        <f t="shared" si="22"/>
        <v>1.6224800005147699E-2</v>
      </c>
      <c r="H63" s="55">
        <f t="shared" si="23"/>
        <v>0.44675855999999997</v>
      </c>
      <c r="I63" s="55">
        <f t="shared" si="24"/>
        <v>0.298613421504</v>
      </c>
      <c r="J63" s="55">
        <f t="shared" si="25"/>
        <v>0.19959321093327359</v>
      </c>
      <c r="K63" s="55">
        <f t="shared" si="26"/>
        <v>1.0844656323440722E-2</v>
      </c>
      <c r="L63" s="55">
        <f t="shared" si="27"/>
        <v>7.2485682865877782E-3</v>
      </c>
      <c r="M63" s="55">
        <f t="shared" ca="1" si="28"/>
        <v>1.5474012736837909E-2</v>
      </c>
      <c r="N63" s="55">
        <f t="shared" ca="1" si="29"/>
        <v>5.6368152225607711E-7</v>
      </c>
      <c r="O63" s="63">
        <f t="shared" ca="1" si="30"/>
        <v>6689539023.544425</v>
      </c>
      <c r="P63" s="55">
        <f t="shared" ca="1" si="31"/>
        <v>420436570.99532729</v>
      </c>
      <c r="Q63" s="55">
        <f t="shared" ca="1" si="32"/>
        <v>574847416.0707984</v>
      </c>
      <c r="R63" s="31">
        <f t="shared" ca="1" si="33"/>
        <v>7.5078726830979034E-4</v>
      </c>
    </row>
    <row r="64" spans="1:18">
      <c r="A64" s="61">
        <v>7287.5</v>
      </c>
      <c r="B64" s="61">
        <v>2.7095000004919712E-2</v>
      </c>
      <c r="C64" s="61">
        <v>0.1</v>
      </c>
      <c r="D64" s="62">
        <f t="shared" si="19"/>
        <v>0.72875000000000001</v>
      </c>
      <c r="E64" s="62">
        <f t="shared" si="20"/>
        <v>2.7095000004919712E-2</v>
      </c>
      <c r="F64" s="55">
        <f t="shared" si="21"/>
        <v>7.2875000000000009E-2</v>
      </c>
      <c r="G64" s="55">
        <f t="shared" si="22"/>
        <v>2.7095000004919712E-3</v>
      </c>
      <c r="H64" s="55">
        <f t="shared" si="23"/>
        <v>5.310765625000001E-2</v>
      </c>
      <c r="I64" s="55">
        <f t="shared" si="24"/>
        <v>3.870220449218751E-2</v>
      </c>
      <c r="J64" s="55">
        <f t="shared" si="25"/>
        <v>2.820423152368165E-2</v>
      </c>
      <c r="K64" s="55">
        <f t="shared" si="26"/>
        <v>1.9745481253585239E-3</v>
      </c>
      <c r="L64" s="55">
        <f t="shared" si="27"/>
        <v>1.4389519463550242E-3</v>
      </c>
      <c r="M64" s="55">
        <f t="shared" ca="1" si="28"/>
        <v>1.8338161813652207E-2</v>
      </c>
      <c r="N64" s="55">
        <f t="shared" ca="1" si="29"/>
        <v>7.6682215108041146E-6</v>
      </c>
      <c r="O64" s="63">
        <f t="shared" ca="1" si="30"/>
        <v>64321066.809603892</v>
      </c>
      <c r="P64" s="55">
        <f t="shared" ca="1" si="31"/>
        <v>4736977.1143376529</v>
      </c>
      <c r="Q64" s="55">
        <f t="shared" ca="1" si="32"/>
        <v>5788456.509958975</v>
      </c>
      <c r="R64" s="31">
        <f t="shared" ca="1" si="33"/>
        <v>8.7568381912675047E-3</v>
      </c>
    </row>
    <row r="65" spans="1:18">
      <c r="A65" s="61">
        <v>7828</v>
      </c>
      <c r="B65" s="61">
        <v>2.0061600000190083E-2</v>
      </c>
      <c r="C65" s="61">
        <v>1</v>
      </c>
      <c r="D65" s="62">
        <f t="shared" si="19"/>
        <v>0.78280000000000005</v>
      </c>
      <c r="E65" s="62">
        <f t="shared" si="20"/>
        <v>2.0061600000190083E-2</v>
      </c>
      <c r="F65" s="55">
        <f t="shared" si="21"/>
        <v>0.78280000000000005</v>
      </c>
      <c r="G65" s="55">
        <f t="shared" si="22"/>
        <v>2.0061600000190083E-2</v>
      </c>
      <c r="H65" s="55">
        <f t="shared" si="23"/>
        <v>0.61277584000000007</v>
      </c>
      <c r="I65" s="55">
        <f t="shared" si="24"/>
        <v>0.47968092755200009</v>
      </c>
      <c r="J65" s="55">
        <f t="shared" si="25"/>
        <v>0.37549423008770572</v>
      </c>
      <c r="K65" s="55">
        <f t="shared" si="26"/>
        <v>1.5704220480148797E-2</v>
      </c>
      <c r="L65" s="55">
        <f t="shared" si="27"/>
        <v>1.2293263791860479E-2</v>
      </c>
      <c r="M65" s="55">
        <f t="shared" ca="1" si="28"/>
        <v>2.1103149015010342E-2</v>
      </c>
      <c r="N65" s="55">
        <f t="shared" ca="1" si="29"/>
        <v>1.0848243502730519E-6</v>
      </c>
      <c r="O65" s="63">
        <f t="shared" ca="1" si="30"/>
        <v>6189314065.5626669</v>
      </c>
      <c r="P65" s="55">
        <f t="shared" ca="1" si="31"/>
        <v>518777030.49802625</v>
      </c>
      <c r="Q65" s="55">
        <f t="shared" ca="1" si="32"/>
        <v>578716523.081406</v>
      </c>
      <c r="R65" s="31">
        <f t="shared" ca="1" si="33"/>
        <v>-1.0415490148202589E-3</v>
      </c>
    </row>
    <row r="66" spans="1:18">
      <c r="A66" s="61">
        <v>8447.5</v>
      </c>
      <c r="B66" s="61">
        <v>1.9446999998763204E-2</v>
      </c>
      <c r="C66" s="61">
        <v>0.1</v>
      </c>
      <c r="D66" s="62">
        <f t="shared" si="19"/>
        <v>0.84475</v>
      </c>
      <c r="E66" s="62">
        <f t="shared" si="20"/>
        <v>1.9446999998763204E-2</v>
      </c>
      <c r="F66" s="55">
        <f t="shared" si="21"/>
        <v>8.4475000000000008E-2</v>
      </c>
      <c r="G66" s="55">
        <f t="shared" si="22"/>
        <v>1.9446999998763204E-3</v>
      </c>
      <c r="H66" s="55">
        <f t="shared" si="23"/>
        <v>7.1360256250000004E-2</v>
      </c>
      <c r="I66" s="55">
        <f t="shared" si="24"/>
        <v>6.02815764671875E-2</v>
      </c>
      <c r="J66" s="55">
        <f t="shared" si="25"/>
        <v>5.0922861720656638E-2</v>
      </c>
      <c r="K66" s="55">
        <f t="shared" si="26"/>
        <v>1.6427853248955216E-3</v>
      </c>
      <c r="L66" s="55">
        <f t="shared" si="27"/>
        <v>1.3877429032054919E-3</v>
      </c>
      <c r="M66" s="55">
        <f t="shared" ca="1" si="28"/>
        <v>2.4504509675622038E-2</v>
      </c>
      <c r="N66" s="55">
        <f t="shared" ca="1" si="29"/>
        <v>2.5578404131520757E-6</v>
      </c>
      <c r="O66" s="63">
        <f t="shared" ca="1" si="30"/>
        <v>58980332.33479318</v>
      </c>
      <c r="P66" s="55">
        <f t="shared" ca="1" si="31"/>
        <v>5665051.8065083344</v>
      </c>
      <c r="Q66" s="55">
        <f t="shared" ca="1" si="32"/>
        <v>5742587.0045150947</v>
      </c>
      <c r="R66" s="31">
        <f t="shared" ca="1" si="33"/>
        <v>-5.0575096768588346E-3</v>
      </c>
    </row>
    <row r="67" spans="1:18">
      <c r="A67" s="61">
        <v>8449.5</v>
      </c>
      <c r="B67" s="61">
        <v>1.4361400004418101E-2</v>
      </c>
      <c r="C67" s="61">
        <v>0.1</v>
      </c>
      <c r="D67" s="62">
        <f t="shared" si="19"/>
        <v>0.84494999999999998</v>
      </c>
      <c r="E67" s="62">
        <f t="shared" si="20"/>
        <v>1.4361400004418101E-2</v>
      </c>
      <c r="F67" s="55">
        <f t="shared" si="21"/>
        <v>8.4495000000000001E-2</v>
      </c>
      <c r="G67" s="55">
        <f t="shared" si="22"/>
        <v>1.4361400004418102E-3</v>
      </c>
      <c r="H67" s="55">
        <f t="shared" si="23"/>
        <v>7.1394050249999993E-2</v>
      </c>
      <c r="I67" s="55">
        <f t="shared" si="24"/>
        <v>6.0324402758737496E-2</v>
      </c>
      <c r="J67" s="55">
        <f t="shared" si="25"/>
        <v>5.0971104110995244E-2</v>
      </c>
      <c r="K67" s="55">
        <f t="shared" si="26"/>
        <v>1.2134664933733076E-3</v>
      </c>
      <c r="L67" s="55">
        <f t="shared" si="27"/>
        <v>1.0253185135757762E-3</v>
      </c>
      <c r="M67" s="55">
        <f t="shared" ca="1" si="28"/>
        <v>2.4515892369379465E-2</v>
      </c>
      <c r="N67" s="55">
        <f t="shared" ca="1" si="29"/>
        <v>1.0311371519005864E-5</v>
      </c>
      <c r="O67" s="63">
        <f t="shared" ca="1" si="30"/>
        <v>58970718.311008073</v>
      </c>
      <c r="P67" s="55">
        <f t="shared" ca="1" si="31"/>
        <v>5666515.2435522471</v>
      </c>
      <c r="Q67" s="55">
        <f t="shared" ca="1" si="32"/>
        <v>5742368.9598957971</v>
      </c>
      <c r="R67" s="31">
        <f t="shared" ca="1" si="33"/>
        <v>-1.0154492364961364E-2</v>
      </c>
    </row>
    <row r="68" spans="1:18">
      <c r="A68" s="61">
        <v>8512.5</v>
      </c>
      <c r="B68" s="61">
        <v>9.0650000056484714E-3</v>
      </c>
      <c r="C68" s="61">
        <v>1</v>
      </c>
      <c r="D68" s="62">
        <f t="shared" si="19"/>
        <v>0.85124999999999995</v>
      </c>
      <c r="E68" s="62">
        <f t="shared" si="20"/>
        <v>9.0650000056484714E-3</v>
      </c>
      <c r="F68" s="55">
        <f t="shared" si="21"/>
        <v>0.85124999999999995</v>
      </c>
      <c r="G68" s="55">
        <f t="shared" si="22"/>
        <v>9.0650000056484714E-3</v>
      </c>
      <c r="H68" s="55">
        <f t="shared" si="23"/>
        <v>0.7246265624999999</v>
      </c>
      <c r="I68" s="55">
        <f t="shared" si="24"/>
        <v>0.61683836132812486</v>
      </c>
      <c r="J68" s="55">
        <f t="shared" si="25"/>
        <v>0.52508365508056631</v>
      </c>
      <c r="K68" s="55">
        <f t="shared" si="26"/>
        <v>7.7165812548082606E-3</v>
      </c>
      <c r="L68" s="55">
        <f t="shared" si="27"/>
        <v>6.5687397931555314E-3</v>
      </c>
      <c r="M68" s="55">
        <f t="shared" ca="1" si="28"/>
        <v>2.4875770625795383E-2</v>
      </c>
      <c r="N68" s="55">
        <f t="shared" ca="1" si="29"/>
        <v>2.4998046760290075E-4</v>
      </c>
      <c r="O68" s="63">
        <f t="shared" ca="1" si="30"/>
        <v>5866721311.701045</v>
      </c>
      <c r="P68" s="55">
        <f t="shared" ca="1" si="31"/>
        <v>571234166.511639</v>
      </c>
      <c r="Q68" s="55">
        <f t="shared" ca="1" si="32"/>
        <v>573525769.34918809</v>
      </c>
      <c r="R68" s="31">
        <f t="shared" ca="1" si="33"/>
        <v>-1.5810770620146911E-2</v>
      </c>
    </row>
    <row r="69" spans="1:18">
      <c r="A69" s="61">
        <v>8541.5</v>
      </c>
      <c r="B69" s="61">
        <v>1.6423799999756739E-2</v>
      </c>
      <c r="C69" s="61">
        <v>0.1</v>
      </c>
      <c r="D69" s="62">
        <f t="shared" si="19"/>
        <v>0.85414999999999996</v>
      </c>
      <c r="E69" s="62">
        <f t="shared" si="20"/>
        <v>1.6423799999756739E-2</v>
      </c>
      <c r="F69" s="55">
        <f t="shared" si="21"/>
        <v>8.5415000000000005E-2</v>
      </c>
      <c r="G69" s="55">
        <f t="shared" si="22"/>
        <v>1.6423799999756739E-3</v>
      </c>
      <c r="H69" s="55">
        <f t="shared" si="23"/>
        <v>7.2957222249999995E-2</v>
      </c>
      <c r="I69" s="55">
        <f t="shared" si="24"/>
        <v>6.231641138483749E-2</v>
      </c>
      <c r="J69" s="55">
        <f t="shared" si="25"/>
        <v>5.3227562784358938E-2</v>
      </c>
      <c r="K69" s="55">
        <f t="shared" si="26"/>
        <v>1.4028388769792219E-3</v>
      </c>
      <c r="L69" s="55">
        <f t="shared" si="27"/>
        <v>1.1982348267718023E-3</v>
      </c>
      <c r="M69" s="55">
        <f t="shared" ca="1" si="28"/>
        <v>2.5042291102645178E-2</v>
      </c>
      <c r="N69" s="55">
        <f t="shared" ca="1" si="29"/>
        <v>7.4278388890567192E-6</v>
      </c>
      <c r="O69" s="63">
        <f t="shared" ca="1" si="30"/>
        <v>58527074.800613873</v>
      </c>
      <c r="P69" s="55">
        <f t="shared" ca="1" si="31"/>
        <v>5733257.8150213929</v>
      </c>
      <c r="Q69" s="55">
        <f t="shared" ca="1" si="32"/>
        <v>5731826.1718042148</v>
      </c>
      <c r="R69" s="31">
        <f t="shared" ca="1" si="33"/>
        <v>-8.6184911028884398E-3</v>
      </c>
    </row>
    <row r="70" spans="1:18">
      <c r="A70" s="61">
        <v>9070.5</v>
      </c>
      <c r="B70" s="61">
        <v>2.9782600002363324E-2</v>
      </c>
      <c r="C70" s="61">
        <v>0.1</v>
      </c>
      <c r="D70" s="62">
        <f t="shared" si="19"/>
        <v>0.90705000000000002</v>
      </c>
      <c r="E70" s="62">
        <f t="shared" si="20"/>
        <v>2.9782600002363324E-2</v>
      </c>
      <c r="F70" s="55">
        <f t="shared" si="21"/>
        <v>9.0705000000000008E-2</v>
      </c>
      <c r="G70" s="55">
        <f t="shared" si="22"/>
        <v>2.9782600002363326E-3</v>
      </c>
      <c r="H70" s="55">
        <f t="shared" si="23"/>
        <v>8.2273970250000009E-2</v>
      </c>
      <c r="I70" s="55">
        <f t="shared" si="24"/>
        <v>7.4626604715262515E-2</v>
      </c>
      <c r="J70" s="55">
        <f t="shared" si="25"/>
        <v>6.7690061806978868E-2</v>
      </c>
      <c r="K70" s="55">
        <f t="shared" si="26"/>
        <v>2.7014307332143654E-3</v>
      </c>
      <c r="L70" s="55">
        <f t="shared" si="27"/>
        <v>2.4503327465620903E-3</v>
      </c>
      <c r="M70" s="55">
        <f t="shared" ca="1" si="28"/>
        <v>2.8175249829870512E-2</v>
      </c>
      <c r="N70" s="55">
        <f t="shared" ca="1" si="29"/>
        <v>2.5835745770126729E-7</v>
      </c>
      <c r="O70" s="63">
        <f t="shared" ca="1" si="30"/>
        <v>55925219.54972396</v>
      </c>
      <c r="P70" s="55">
        <f t="shared" ca="1" si="31"/>
        <v>6094032.2412842931</v>
      </c>
      <c r="Q70" s="55">
        <f t="shared" ca="1" si="32"/>
        <v>5651867.1302834572</v>
      </c>
      <c r="R70" s="31">
        <f t="shared" ca="1" si="33"/>
        <v>1.6073501724928121E-3</v>
      </c>
    </row>
    <row r="71" spans="1:18">
      <c r="A71" s="61">
        <v>9070.5</v>
      </c>
      <c r="B71" s="61">
        <v>3.3782600003178231E-2</v>
      </c>
      <c r="C71" s="61">
        <v>0.1</v>
      </c>
      <c r="D71" s="62">
        <f t="shared" si="19"/>
        <v>0.90705000000000002</v>
      </c>
      <c r="E71" s="62">
        <f t="shared" si="20"/>
        <v>3.3782600003178231E-2</v>
      </c>
      <c r="F71" s="55">
        <f t="shared" si="21"/>
        <v>9.0705000000000008E-2</v>
      </c>
      <c r="G71" s="55">
        <f t="shared" si="22"/>
        <v>3.3782600003178231E-3</v>
      </c>
      <c r="H71" s="55">
        <f t="shared" si="23"/>
        <v>8.2273970250000009E-2</v>
      </c>
      <c r="I71" s="55">
        <f t="shared" si="24"/>
        <v>7.4626604715262515E-2</v>
      </c>
      <c r="J71" s="55">
        <f t="shared" si="25"/>
        <v>6.7690061806978868E-2</v>
      </c>
      <c r="K71" s="55">
        <f t="shared" si="26"/>
        <v>3.0642507332882814E-3</v>
      </c>
      <c r="L71" s="55">
        <f t="shared" si="27"/>
        <v>2.7794286276291357E-3</v>
      </c>
      <c r="M71" s="55">
        <f t="shared" ca="1" si="28"/>
        <v>2.8175249829870512E-2</v>
      </c>
      <c r="N71" s="55">
        <f t="shared" ca="1" si="29"/>
        <v>3.1442375966094109E-6</v>
      </c>
      <c r="O71" s="63">
        <f t="shared" ca="1" si="30"/>
        <v>55925219.54972396</v>
      </c>
      <c r="P71" s="55">
        <f t="shared" ca="1" si="31"/>
        <v>6094032.2412842931</v>
      </c>
      <c r="Q71" s="55">
        <f t="shared" ca="1" si="32"/>
        <v>5651867.1302834572</v>
      </c>
      <c r="R71" s="31">
        <f t="shared" ca="1" si="33"/>
        <v>5.6073501733077194E-3</v>
      </c>
    </row>
    <row r="72" spans="1:18">
      <c r="A72" s="61">
        <v>9569</v>
      </c>
      <c r="B72" s="61">
        <v>5.2446800000325311E-2</v>
      </c>
      <c r="C72" s="61">
        <v>0.1</v>
      </c>
      <c r="D72" s="62">
        <f t="shared" si="19"/>
        <v>0.95689999999999997</v>
      </c>
      <c r="E72" s="62">
        <f t="shared" si="20"/>
        <v>5.2446800000325311E-2</v>
      </c>
      <c r="F72" s="55">
        <f t="shared" si="21"/>
        <v>9.5689999999999997E-2</v>
      </c>
      <c r="G72" s="55">
        <f t="shared" si="22"/>
        <v>5.2446800000325311E-3</v>
      </c>
      <c r="H72" s="55">
        <f t="shared" si="23"/>
        <v>9.1565760999999996E-2</v>
      </c>
      <c r="I72" s="55">
        <f t="shared" si="24"/>
        <v>8.7619276700899987E-2</v>
      </c>
      <c r="J72" s="55">
        <f t="shared" si="25"/>
        <v>8.38428858750912E-2</v>
      </c>
      <c r="K72" s="55">
        <f t="shared" si="26"/>
        <v>5.0186342920311286E-3</v>
      </c>
      <c r="L72" s="55">
        <f t="shared" si="27"/>
        <v>4.8023311540445869E-3</v>
      </c>
      <c r="M72" s="55">
        <f t="shared" ca="1" si="28"/>
        <v>3.1293108072746517E-2</v>
      </c>
      <c r="N72" s="55">
        <f t="shared" ca="1" si="29"/>
        <v>4.4747868216691226E-5</v>
      </c>
      <c r="O72" s="63">
        <f t="shared" ca="1" si="30"/>
        <v>53400400.362819284</v>
      </c>
      <c r="P72" s="55">
        <f t="shared" ca="1" si="31"/>
        <v>6395205.8929840671</v>
      </c>
      <c r="Q72" s="55">
        <f t="shared" ca="1" si="32"/>
        <v>5546856.6460144538</v>
      </c>
      <c r="R72" s="31">
        <f t="shared" ca="1" si="33"/>
        <v>2.1153691927578794E-2</v>
      </c>
    </row>
    <row r="73" spans="1:18">
      <c r="A73" s="61">
        <v>9638.5</v>
      </c>
      <c r="B73" s="61">
        <v>1.5772200000355951E-2</v>
      </c>
      <c r="C73" s="61">
        <v>1</v>
      </c>
      <c r="D73" s="62">
        <f t="shared" si="19"/>
        <v>0.96384999999999998</v>
      </c>
      <c r="E73" s="62">
        <f t="shared" si="20"/>
        <v>1.5772200000355951E-2</v>
      </c>
      <c r="F73" s="55">
        <f t="shared" si="21"/>
        <v>0.96384999999999998</v>
      </c>
      <c r="G73" s="55">
        <f t="shared" si="22"/>
        <v>1.5772200000355951E-2</v>
      </c>
      <c r="H73" s="55">
        <f t="shared" si="23"/>
        <v>0.9290068225</v>
      </c>
      <c r="I73" s="55">
        <f t="shared" si="24"/>
        <v>0.89542322586662493</v>
      </c>
      <c r="J73" s="55">
        <f t="shared" si="25"/>
        <v>0.86305367625154639</v>
      </c>
      <c r="K73" s="55">
        <f t="shared" si="26"/>
        <v>1.5202034970343083E-2</v>
      </c>
      <c r="L73" s="55">
        <f t="shared" si="27"/>
        <v>1.465248140616518E-2</v>
      </c>
      <c r="M73" s="55">
        <f t="shared" ca="1" si="28"/>
        <v>3.1740552097674665E-2</v>
      </c>
      <c r="N73" s="55">
        <f t="shared" ca="1" si="29"/>
        <v>2.5498826870394299E-4</v>
      </c>
      <c r="O73" s="63">
        <f t="shared" ca="1" si="30"/>
        <v>5304326791.9831886</v>
      </c>
      <c r="P73" s="55">
        <f t="shared" ca="1" si="31"/>
        <v>643400046.46805859</v>
      </c>
      <c r="Q73" s="55">
        <f t="shared" ca="1" si="32"/>
        <v>552997529.42421174</v>
      </c>
      <c r="R73" s="31">
        <f t="shared" ca="1" si="33"/>
        <v>-1.5968352097318714E-2</v>
      </c>
    </row>
    <row r="74" spans="1:18">
      <c r="A74" s="61">
        <v>9658</v>
      </c>
      <c r="B74" s="61">
        <v>2.9637599996931385E-2</v>
      </c>
      <c r="C74" s="61">
        <v>1</v>
      </c>
      <c r="D74" s="62">
        <f t="shared" si="19"/>
        <v>0.96579999999999999</v>
      </c>
      <c r="E74" s="62">
        <f t="shared" si="20"/>
        <v>2.9637599996931385E-2</v>
      </c>
      <c r="F74" s="55">
        <f t="shared" si="21"/>
        <v>0.96579999999999999</v>
      </c>
      <c r="G74" s="55">
        <f t="shared" si="22"/>
        <v>2.9637599996931385E-2</v>
      </c>
      <c r="H74" s="55">
        <f t="shared" si="23"/>
        <v>0.93276963999999996</v>
      </c>
      <c r="I74" s="55">
        <f t="shared" si="24"/>
        <v>0.900868918312</v>
      </c>
      <c r="J74" s="55">
        <f t="shared" si="25"/>
        <v>0.87005920130572956</v>
      </c>
      <c r="K74" s="55">
        <f t="shared" si="26"/>
        <v>2.8623994077036332E-2</v>
      </c>
      <c r="L74" s="55">
        <f t="shared" si="27"/>
        <v>2.7645053479601688E-2</v>
      </c>
      <c r="M74" s="55">
        <f t="shared" ca="1" si="28"/>
        <v>3.1866654817214873E-2</v>
      </c>
      <c r="N74" s="55">
        <f t="shared" ca="1" si="29"/>
        <v>4.9686853918290534E-6</v>
      </c>
      <c r="O74" s="63">
        <f t="shared" ca="1" si="30"/>
        <v>5294285195.7914124</v>
      </c>
      <c r="P74" s="55">
        <f t="shared" ca="1" si="31"/>
        <v>644474042.54502285</v>
      </c>
      <c r="Q74" s="55">
        <f t="shared" ca="1" si="32"/>
        <v>552514151.72168064</v>
      </c>
      <c r="R74" s="31">
        <f t="shared" ca="1" si="33"/>
        <v>-2.2290548202834881E-3</v>
      </c>
    </row>
    <row r="75" spans="1:18">
      <c r="A75" s="61">
        <v>9666</v>
      </c>
      <c r="B75" s="61">
        <v>2.9295200001797639E-2</v>
      </c>
      <c r="C75" s="61">
        <v>1</v>
      </c>
      <c r="D75" s="62">
        <f t="shared" si="19"/>
        <v>0.96660000000000001</v>
      </c>
      <c r="E75" s="62">
        <f t="shared" si="20"/>
        <v>2.9295200001797639E-2</v>
      </c>
      <c r="F75" s="55">
        <f t="shared" si="21"/>
        <v>0.96660000000000001</v>
      </c>
      <c r="G75" s="55">
        <f t="shared" si="22"/>
        <v>2.9295200001797639E-2</v>
      </c>
      <c r="H75" s="55">
        <f t="shared" si="23"/>
        <v>0.93431556000000004</v>
      </c>
      <c r="I75" s="55">
        <f t="shared" si="24"/>
        <v>0.90310942029600005</v>
      </c>
      <c r="J75" s="55">
        <f t="shared" si="25"/>
        <v>0.87294556565811365</v>
      </c>
      <c r="K75" s="55">
        <f t="shared" si="26"/>
        <v>2.8316740321737598E-2</v>
      </c>
      <c r="L75" s="55">
        <f t="shared" si="27"/>
        <v>2.7370961194991564E-2</v>
      </c>
      <c r="M75" s="55">
        <f t="shared" ca="1" si="28"/>
        <v>3.1918460364833943E-2</v>
      </c>
      <c r="N75" s="55">
        <f t="shared" ca="1" si="29"/>
        <v>6.8814949322773651E-6</v>
      </c>
      <c r="O75" s="63">
        <f t="shared" ca="1" si="30"/>
        <v>5290162887.8437366</v>
      </c>
      <c r="P75" s="55">
        <f t="shared" ca="1" si="31"/>
        <v>644912811.40329385</v>
      </c>
      <c r="Q75" s="55">
        <f t="shared" ca="1" si="32"/>
        <v>552314612.51067948</v>
      </c>
      <c r="R75" s="31">
        <f t="shared" ca="1" si="33"/>
        <v>-2.6232603630363047E-3</v>
      </c>
    </row>
    <row r="76" spans="1:18">
      <c r="A76" s="61">
        <v>10227.5</v>
      </c>
      <c r="B76" s="61">
        <v>3.2263000000966713E-2</v>
      </c>
      <c r="C76" s="61">
        <v>0.1</v>
      </c>
      <c r="D76" s="62">
        <f t="shared" si="19"/>
        <v>1.02275</v>
      </c>
      <c r="E76" s="62">
        <f t="shared" si="20"/>
        <v>3.2263000000966713E-2</v>
      </c>
      <c r="F76" s="55">
        <f t="shared" si="21"/>
        <v>0.102275</v>
      </c>
      <c r="G76" s="55">
        <f t="shared" si="22"/>
        <v>3.2263000000966715E-3</v>
      </c>
      <c r="H76" s="55">
        <f t="shared" si="23"/>
        <v>0.10460175625000001</v>
      </c>
      <c r="I76" s="55">
        <f t="shared" si="24"/>
        <v>0.10698144620468751</v>
      </c>
      <c r="J76" s="55">
        <f t="shared" si="25"/>
        <v>0.10941527410584416</v>
      </c>
      <c r="K76" s="55">
        <f t="shared" si="26"/>
        <v>3.2996983250988708E-3</v>
      </c>
      <c r="L76" s="55">
        <f t="shared" si="27"/>
        <v>3.3747664619948703E-3</v>
      </c>
      <c r="M76" s="55">
        <f t="shared" ca="1" si="28"/>
        <v>3.5657905393409149E-2</v>
      </c>
      <c r="N76" s="55">
        <f t="shared" ca="1" si="29"/>
        <v>1.1525382623634733E-6</v>
      </c>
      <c r="O76" s="63">
        <f t="shared" ca="1" si="30"/>
        <v>49971641.379706815</v>
      </c>
      <c r="P76" s="55">
        <f t="shared" ca="1" si="31"/>
        <v>6729542.9011987438</v>
      </c>
      <c r="Q76" s="55">
        <f t="shared" ca="1" si="32"/>
        <v>5365475.8692963738</v>
      </c>
      <c r="R76" s="31">
        <f t="shared" ca="1" si="33"/>
        <v>-3.3949053924424363E-3</v>
      </c>
    </row>
    <row r="77" spans="1:18">
      <c r="A77" s="61">
        <v>11510.5</v>
      </c>
      <c r="B77" s="61">
        <v>3.2350600005884189E-2</v>
      </c>
      <c r="C77" s="61">
        <v>0.1</v>
      </c>
      <c r="D77" s="62">
        <f t="shared" si="19"/>
        <v>1.1510499999999999</v>
      </c>
      <c r="E77" s="62">
        <f t="shared" si="20"/>
        <v>3.2350600005884189E-2</v>
      </c>
      <c r="F77" s="55">
        <f t="shared" si="21"/>
        <v>0.115105</v>
      </c>
      <c r="G77" s="55">
        <f t="shared" si="22"/>
        <v>3.2350600005884192E-3</v>
      </c>
      <c r="H77" s="55">
        <f t="shared" si="23"/>
        <v>0.13249161024999997</v>
      </c>
      <c r="I77" s="55">
        <f t="shared" si="24"/>
        <v>0.15250446797826245</v>
      </c>
      <c r="J77" s="55">
        <f t="shared" si="25"/>
        <v>0.17554026786637897</v>
      </c>
      <c r="K77" s="55">
        <f t="shared" si="26"/>
        <v>3.7237158136772994E-3</v>
      </c>
      <c r="L77" s="55">
        <f t="shared" si="27"/>
        <v>4.286183087333255E-3</v>
      </c>
      <c r="M77" s="55">
        <f t="shared" ca="1" si="28"/>
        <v>4.4967146505177663E-2</v>
      </c>
      <c r="N77" s="55">
        <f t="shared" ca="1" si="29"/>
        <v>1.5917724556883442E-5</v>
      </c>
      <c r="O77" s="63">
        <f t="shared" ca="1" si="30"/>
        <v>43061333.685760304</v>
      </c>
      <c r="P77" s="55">
        <f t="shared" ca="1" si="31"/>
        <v>7152342.8227630025</v>
      </c>
      <c r="Q77" s="55">
        <f t="shared" ca="1" si="32"/>
        <v>4882281.569325652</v>
      </c>
      <c r="R77" s="31">
        <f t="shared" ca="1" si="33"/>
        <v>-1.2616546499293474E-2</v>
      </c>
    </row>
    <row r="78" spans="1:18">
      <c r="A78" s="61">
        <v>12038</v>
      </c>
      <c r="B78" s="61">
        <v>4.8473599999852013E-2</v>
      </c>
      <c r="C78" s="61">
        <v>1</v>
      </c>
      <c r="D78" s="62">
        <f t="shared" si="19"/>
        <v>1.2038</v>
      </c>
      <c r="E78" s="62">
        <f t="shared" si="20"/>
        <v>4.8473599999852013E-2</v>
      </c>
      <c r="F78" s="55">
        <f t="shared" si="21"/>
        <v>1.2038</v>
      </c>
      <c r="G78" s="55">
        <f t="shared" si="22"/>
        <v>4.8473599999852013E-2</v>
      </c>
      <c r="H78" s="55">
        <f t="shared" si="23"/>
        <v>1.4491344399999999</v>
      </c>
      <c r="I78" s="55">
        <f t="shared" si="24"/>
        <v>1.744468038872</v>
      </c>
      <c r="J78" s="55">
        <f t="shared" si="25"/>
        <v>2.0999906251941134</v>
      </c>
      <c r="K78" s="55">
        <f t="shared" si="26"/>
        <v>5.835251967982185E-2</v>
      </c>
      <c r="L78" s="55">
        <f t="shared" si="27"/>
        <v>7.0244763190569548E-2</v>
      </c>
      <c r="M78" s="55">
        <f t="shared" ca="1" si="28"/>
        <v>4.9103246425947766E-2</v>
      </c>
      <c r="N78" s="55">
        <f t="shared" ca="1" si="29"/>
        <v>3.9645462189515518E-7</v>
      </c>
      <c r="O78" s="63">
        <f t="shared" ca="1" si="30"/>
        <v>4016360772.0358534</v>
      </c>
      <c r="P78" s="55">
        <f t="shared" ca="1" si="31"/>
        <v>723286070.95580697</v>
      </c>
      <c r="Q78" s="55">
        <f t="shared" ca="1" si="32"/>
        <v>463870647.57085741</v>
      </c>
      <c r="R78" s="31">
        <f t="shared" ca="1" si="33"/>
        <v>-6.296464260957535E-4</v>
      </c>
    </row>
    <row r="79" spans="1:18">
      <c r="A79" s="61">
        <v>12038</v>
      </c>
      <c r="B79" s="61">
        <v>4.8873599997023121E-2</v>
      </c>
      <c r="C79" s="61">
        <v>1</v>
      </c>
      <c r="D79" s="62">
        <f t="shared" si="19"/>
        <v>1.2038</v>
      </c>
      <c r="E79" s="62">
        <f t="shared" si="20"/>
        <v>4.8873599997023121E-2</v>
      </c>
      <c r="F79" s="55">
        <f t="shared" si="21"/>
        <v>1.2038</v>
      </c>
      <c r="G79" s="55">
        <f t="shared" si="22"/>
        <v>4.8873599997023121E-2</v>
      </c>
      <c r="H79" s="55">
        <f t="shared" si="23"/>
        <v>1.4491344399999999</v>
      </c>
      <c r="I79" s="55">
        <f t="shared" si="24"/>
        <v>1.744468038872</v>
      </c>
      <c r="J79" s="55">
        <f t="shared" si="25"/>
        <v>2.0999906251941134</v>
      </c>
      <c r="K79" s="55">
        <f t="shared" si="26"/>
        <v>5.8834039676416434E-2</v>
      </c>
      <c r="L79" s="55">
        <f t="shared" si="27"/>
        <v>7.0824416962470105E-2</v>
      </c>
      <c r="M79" s="55">
        <f t="shared" ca="1" si="28"/>
        <v>4.9103246425947766E-2</v>
      </c>
      <c r="N79" s="55">
        <f t="shared" ca="1" si="29"/>
        <v>5.2737482317842403E-8</v>
      </c>
      <c r="O79" s="63">
        <f t="shared" ca="1" si="30"/>
        <v>4016360772.0358534</v>
      </c>
      <c r="P79" s="55">
        <f t="shared" ca="1" si="31"/>
        <v>723286070.95580697</v>
      </c>
      <c r="Q79" s="55">
        <f t="shared" ca="1" si="32"/>
        <v>463870647.57085741</v>
      </c>
      <c r="R79" s="31">
        <f t="shared" ca="1" si="33"/>
        <v>-2.2964642892464582E-4</v>
      </c>
    </row>
    <row r="80" spans="1:18">
      <c r="A80" s="61">
        <v>12078.5</v>
      </c>
      <c r="B80" s="61">
        <v>3.9840199999161996E-2</v>
      </c>
      <c r="C80" s="61">
        <v>1</v>
      </c>
      <c r="D80" s="62">
        <f t="shared" si="19"/>
        <v>1.2078500000000001</v>
      </c>
      <c r="E80" s="62">
        <f t="shared" si="20"/>
        <v>3.9840199999161996E-2</v>
      </c>
      <c r="F80" s="55">
        <f t="shared" si="21"/>
        <v>1.2078500000000001</v>
      </c>
      <c r="G80" s="55">
        <f t="shared" si="22"/>
        <v>3.9840199999161996E-2</v>
      </c>
      <c r="H80" s="55">
        <f t="shared" si="23"/>
        <v>1.4589016225000002</v>
      </c>
      <c r="I80" s="55">
        <f t="shared" si="24"/>
        <v>1.7621343247366255</v>
      </c>
      <c r="J80" s="55">
        <f t="shared" si="25"/>
        <v>2.1283939441331334</v>
      </c>
      <c r="K80" s="55">
        <f t="shared" si="26"/>
        <v>4.812098556898782E-2</v>
      </c>
      <c r="L80" s="55">
        <f t="shared" si="27"/>
        <v>5.8122932419501942E-2</v>
      </c>
      <c r="M80" s="55">
        <f t="shared" ca="1" si="28"/>
        <v>4.9428239134234317E-2</v>
      </c>
      <c r="N80" s="55">
        <f t="shared" ca="1" si="29"/>
        <v>9.1930494455678383E-5</v>
      </c>
      <c r="O80" s="63">
        <f t="shared" ca="1" si="30"/>
        <v>3994036559.3759856</v>
      </c>
      <c r="P80" s="55">
        <f t="shared" ca="1" si="31"/>
        <v>723673059.51656723</v>
      </c>
      <c r="Q80" s="55">
        <f t="shared" ca="1" si="32"/>
        <v>461902796.90467465</v>
      </c>
      <c r="R80" s="31">
        <f t="shared" ca="1" si="33"/>
        <v>-9.588039135072321E-3</v>
      </c>
    </row>
    <row r="81" spans="1:18">
      <c r="A81" s="61">
        <v>12080</v>
      </c>
      <c r="B81" s="61">
        <v>4.7275999997509643E-2</v>
      </c>
      <c r="C81" s="61">
        <v>1</v>
      </c>
      <c r="D81" s="62">
        <f t="shared" si="19"/>
        <v>1.208</v>
      </c>
      <c r="E81" s="62">
        <f t="shared" si="20"/>
        <v>4.7275999997509643E-2</v>
      </c>
      <c r="F81" s="55">
        <f t="shared" si="21"/>
        <v>1.208</v>
      </c>
      <c r="G81" s="55">
        <f t="shared" si="22"/>
        <v>4.7275999997509643E-2</v>
      </c>
      <c r="H81" s="55">
        <f t="shared" si="23"/>
        <v>1.4592639999999999</v>
      </c>
      <c r="I81" s="55">
        <f t="shared" si="24"/>
        <v>1.7627909119999998</v>
      </c>
      <c r="J81" s="55">
        <f t="shared" si="25"/>
        <v>2.1294514216959999</v>
      </c>
      <c r="K81" s="55">
        <f t="shared" si="26"/>
        <v>5.710940799699165E-2</v>
      </c>
      <c r="L81" s="55">
        <f t="shared" si="27"/>
        <v>6.8988164860365908E-2</v>
      </c>
      <c r="M81" s="55">
        <f t="shared" ca="1" si="28"/>
        <v>4.9440296261254915E-2</v>
      </c>
      <c r="N81" s="55">
        <f t="shared" ca="1" si="29"/>
        <v>4.6841783172617425E-6</v>
      </c>
      <c r="O81" s="63">
        <f t="shared" ca="1" si="30"/>
        <v>3993209580.2975621</v>
      </c>
      <c r="P81" s="55">
        <f t="shared" ca="1" si="31"/>
        <v>723686756.16482568</v>
      </c>
      <c r="Q81" s="55">
        <f t="shared" ca="1" si="32"/>
        <v>461829655.67459786</v>
      </c>
      <c r="R81" s="31">
        <f t="shared" ca="1" si="33"/>
        <v>-2.1642962637452717E-3</v>
      </c>
    </row>
    <row r="82" spans="1:18">
      <c r="A82" s="61">
        <v>12080</v>
      </c>
      <c r="B82" s="61">
        <v>4.9275999997917097E-2</v>
      </c>
      <c r="C82" s="61">
        <v>1</v>
      </c>
      <c r="D82" s="62">
        <f t="shared" si="19"/>
        <v>1.208</v>
      </c>
      <c r="E82" s="62">
        <f t="shared" si="20"/>
        <v>4.9275999997917097E-2</v>
      </c>
      <c r="F82" s="55">
        <f t="shared" si="21"/>
        <v>1.208</v>
      </c>
      <c r="G82" s="55">
        <f t="shared" si="22"/>
        <v>4.9275999997917097E-2</v>
      </c>
      <c r="H82" s="55">
        <f t="shared" si="23"/>
        <v>1.4592639999999999</v>
      </c>
      <c r="I82" s="55">
        <f t="shared" si="24"/>
        <v>1.7627909119999998</v>
      </c>
      <c r="J82" s="55">
        <f t="shared" si="25"/>
        <v>2.1294514216959999</v>
      </c>
      <c r="K82" s="55">
        <f t="shared" si="26"/>
        <v>5.9525407997483855E-2</v>
      </c>
      <c r="L82" s="55">
        <f t="shared" si="27"/>
        <v>7.1906692860960492E-2</v>
      </c>
      <c r="M82" s="55">
        <f t="shared" ca="1" si="28"/>
        <v>4.9440296261254915E-2</v>
      </c>
      <c r="N82" s="55">
        <f t="shared" ca="1" si="29"/>
        <v>2.6993262146769673E-8</v>
      </c>
      <c r="O82" s="63">
        <f t="shared" ca="1" si="30"/>
        <v>3993209580.2975621</v>
      </c>
      <c r="P82" s="55">
        <f t="shared" ca="1" si="31"/>
        <v>723686756.16482568</v>
      </c>
      <c r="Q82" s="55">
        <f t="shared" ca="1" si="32"/>
        <v>461829655.67459786</v>
      </c>
      <c r="R82" s="31">
        <f t="shared" ca="1" si="33"/>
        <v>-1.642962633378181E-4</v>
      </c>
    </row>
    <row r="83" spans="1:18">
      <c r="A83" s="61">
        <v>12086.5</v>
      </c>
      <c r="B83" s="61">
        <v>4.459780000615865E-2</v>
      </c>
      <c r="C83" s="61">
        <v>0.1</v>
      </c>
      <c r="D83" s="62">
        <f t="shared" si="19"/>
        <v>1.20865</v>
      </c>
      <c r="E83" s="62">
        <f t="shared" si="20"/>
        <v>4.459780000615865E-2</v>
      </c>
      <c r="F83" s="55">
        <f t="shared" si="21"/>
        <v>0.120865</v>
      </c>
      <c r="G83" s="55">
        <f t="shared" si="22"/>
        <v>4.459780000615865E-3</v>
      </c>
      <c r="H83" s="55">
        <f t="shared" si="23"/>
        <v>0.14608348225000001</v>
      </c>
      <c r="I83" s="55">
        <f t="shared" si="24"/>
        <v>0.1765638008214625</v>
      </c>
      <c r="J83" s="55">
        <f t="shared" si="25"/>
        <v>0.21340383786286066</v>
      </c>
      <c r="K83" s="55">
        <f t="shared" si="26"/>
        <v>5.3903130977443654E-3</v>
      </c>
      <c r="L83" s="55">
        <f t="shared" si="27"/>
        <v>6.5150019255887275E-3</v>
      </c>
      <c r="M83" s="55">
        <f t="shared" ca="1" si="28"/>
        <v>4.949256061679573E-2</v>
      </c>
      <c r="N83" s="55">
        <f t="shared" ca="1" si="29"/>
        <v>2.3958681435444287E-6</v>
      </c>
      <c r="O83" s="63">
        <f t="shared" ca="1" si="30"/>
        <v>39896258.789408088</v>
      </c>
      <c r="P83" s="55">
        <f t="shared" ca="1" si="31"/>
        <v>7237455.8297490738</v>
      </c>
      <c r="Q83" s="55">
        <f t="shared" ca="1" si="32"/>
        <v>4615124.9821084114</v>
      </c>
      <c r="R83" s="31">
        <f t="shared" ca="1" si="33"/>
        <v>-4.8947606106370806E-3</v>
      </c>
    </row>
    <row r="84" spans="1:18">
      <c r="A84" s="61">
        <v>13174.5</v>
      </c>
      <c r="B84" s="61">
        <v>5.9131399997568224E-2</v>
      </c>
      <c r="C84" s="61">
        <v>1</v>
      </c>
      <c r="D84" s="62">
        <f t="shared" si="19"/>
        <v>1.31745</v>
      </c>
      <c r="E84" s="62">
        <f t="shared" si="20"/>
        <v>5.9131399997568224E-2</v>
      </c>
      <c r="F84" s="55">
        <f t="shared" si="21"/>
        <v>1.31745</v>
      </c>
      <c r="G84" s="55">
        <f t="shared" si="22"/>
        <v>5.9131399997568224E-2</v>
      </c>
      <c r="H84" s="55">
        <f t="shared" si="23"/>
        <v>1.7356745025</v>
      </c>
      <c r="I84" s="55">
        <f t="shared" si="24"/>
        <v>2.2866643733186249</v>
      </c>
      <c r="J84" s="55">
        <f t="shared" si="25"/>
        <v>3.0125659786286225</v>
      </c>
      <c r="K84" s="55">
        <f t="shared" si="26"/>
        <v>7.7902662926796262E-2</v>
      </c>
      <c r="L84" s="55">
        <f t="shared" si="27"/>
        <v>0.10263286327290774</v>
      </c>
      <c r="M84" s="55">
        <f t="shared" ca="1" si="28"/>
        <v>5.8625652044520957E-2</v>
      </c>
      <c r="N84" s="55">
        <f t="shared" ca="1" si="29"/>
        <v>2.5578099201150051E-7</v>
      </c>
      <c r="O84" s="63">
        <f t="shared" ca="1" si="30"/>
        <v>3388872532.8186994</v>
      </c>
      <c r="P84" s="55">
        <f t="shared" ca="1" si="31"/>
        <v>721529614.92940295</v>
      </c>
      <c r="Q84" s="55">
        <f t="shared" ca="1" si="32"/>
        <v>403959601.43356389</v>
      </c>
      <c r="R84" s="31">
        <f t="shared" ca="1" si="33"/>
        <v>5.0574795304726694E-4</v>
      </c>
    </row>
    <row r="85" spans="1:18">
      <c r="A85" s="61">
        <v>13174.5</v>
      </c>
      <c r="B85" s="61">
        <v>6.3831399995251559E-2</v>
      </c>
      <c r="C85" s="61">
        <v>1</v>
      </c>
      <c r="D85" s="62">
        <f t="shared" ref="D85:D116" si="34">A85/A$18</f>
        <v>1.31745</v>
      </c>
      <c r="E85" s="62">
        <f t="shared" ref="E85:E116" si="35">B85/B$18</f>
        <v>6.3831399995251559E-2</v>
      </c>
      <c r="F85" s="55">
        <f t="shared" ref="F85:F116" si="36">$C85*D85</f>
        <v>1.31745</v>
      </c>
      <c r="G85" s="55">
        <f t="shared" ref="G85:G116" si="37">$C85*E85</f>
        <v>6.3831399995251559E-2</v>
      </c>
      <c r="H85" s="55">
        <f t="shared" ref="H85:H116" si="38">C85*D85*D85</f>
        <v>1.7356745025</v>
      </c>
      <c r="I85" s="55">
        <f t="shared" ref="I85:I116" si="39">C85*D85*D85*D85</f>
        <v>2.2866643733186249</v>
      </c>
      <c r="J85" s="55">
        <f t="shared" ref="J85:J116" si="40">C85*D85*D85*D85*D85</f>
        <v>3.0125659786286225</v>
      </c>
      <c r="K85" s="55">
        <f t="shared" ref="K85:K116" si="41">C85*E85*D85</f>
        <v>8.4094677923744171E-2</v>
      </c>
      <c r="L85" s="55">
        <f t="shared" ref="L85:L116" si="42">C85*E85*D85*D85</f>
        <v>0.11079053343063676</v>
      </c>
      <c r="M85" s="55">
        <f t="shared" ref="M85:M116" ca="1" si="43">+E$4+E$5*D85+E$6*D85^2</f>
        <v>5.8625652044520957E-2</v>
      </c>
      <c r="N85" s="55">
        <f t="shared" ref="N85:N116" ca="1" si="44">C85*(M85-E85)^2</f>
        <v>2.7099811726535864E-5</v>
      </c>
      <c r="O85" s="63">
        <f t="shared" ref="O85:O116" ca="1" si="45">(C85*O$1-O$2*F85+O$3*H85)^2</f>
        <v>3388872532.8186994</v>
      </c>
      <c r="P85" s="55">
        <f t="shared" ref="P85:P116" ca="1" si="46">(-C85*O$2+O$4*F85-O$5*H85)^2</f>
        <v>721529614.92940295</v>
      </c>
      <c r="Q85" s="55">
        <f t="shared" ref="Q85:Q116" ca="1" si="47">+(C85*O$3-F85*O$5+H85*O$6)^2</f>
        <v>403959601.43356389</v>
      </c>
      <c r="R85" s="31">
        <f t="shared" ref="R85:R116" ca="1" si="48">+E85-M85</f>
        <v>5.205747950730602E-3</v>
      </c>
    </row>
    <row r="86" spans="1:18">
      <c r="A86" s="61">
        <v>13848.5</v>
      </c>
      <c r="B86" s="61">
        <v>6.4284200001566205E-2</v>
      </c>
      <c r="C86" s="61">
        <v>0.1</v>
      </c>
      <c r="D86" s="62">
        <f t="shared" si="34"/>
        <v>1.3848499999999999</v>
      </c>
      <c r="E86" s="62">
        <f t="shared" si="35"/>
        <v>6.4284200001566205E-2</v>
      </c>
      <c r="F86" s="55">
        <f t="shared" si="36"/>
        <v>0.138485</v>
      </c>
      <c r="G86" s="55">
        <f t="shared" si="37"/>
        <v>6.428420000156621E-3</v>
      </c>
      <c r="H86" s="55">
        <f t="shared" si="38"/>
        <v>0.19178095225</v>
      </c>
      <c r="I86" s="55">
        <f t="shared" si="39"/>
        <v>0.26558785172341248</v>
      </c>
      <c r="J86" s="55">
        <f t="shared" si="40"/>
        <v>0.36779933645916774</v>
      </c>
      <c r="K86" s="55">
        <f t="shared" si="41"/>
        <v>8.9023974372168958E-3</v>
      </c>
      <c r="L86" s="55">
        <f t="shared" si="42"/>
        <v>1.2328485090929818E-2</v>
      </c>
      <c r="M86" s="55">
        <f t="shared" ca="1" si="43"/>
        <v>6.4667267041002507E-2</v>
      </c>
      <c r="N86" s="55">
        <f t="shared" ca="1" si="44"/>
        <v>1.4674035670249355E-8</v>
      </c>
      <c r="O86" s="63">
        <f t="shared" ca="1" si="45"/>
        <v>30191033.833760343</v>
      </c>
      <c r="P86" s="55">
        <f t="shared" ca="1" si="46"/>
        <v>7082065.5262318375</v>
      </c>
      <c r="Q86" s="55">
        <f t="shared" ca="1" si="47"/>
        <v>3645422.1345361886</v>
      </c>
      <c r="R86" s="31">
        <f t="shared" ca="1" si="48"/>
        <v>-3.8306703943630227E-4</v>
      </c>
    </row>
    <row r="87" spans="1:18">
      <c r="A87" s="61">
        <v>13848.5</v>
      </c>
      <c r="B87" s="61">
        <v>5.6984200004080776E-2</v>
      </c>
      <c r="C87" s="61">
        <v>1</v>
      </c>
      <c r="D87" s="62">
        <f t="shared" si="34"/>
        <v>1.3848499999999999</v>
      </c>
      <c r="E87" s="62">
        <f t="shared" si="35"/>
        <v>5.6984200004080776E-2</v>
      </c>
      <c r="F87" s="55">
        <f t="shared" si="36"/>
        <v>1.3848499999999999</v>
      </c>
      <c r="G87" s="55">
        <f t="shared" si="37"/>
        <v>5.6984200004080776E-2</v>
      </c>
      <c r="H87" s="55">
        <f t="shared" si="38"/>
        <v>1.9178095224999998</v>
      </c>
      <c r="I87" s="55">
        <f t="shared" si="39"/>
        <v>2.6558785172341244</v>
      </c>
      <c r="J87" s="55">
        <f t="shared" si="40"/>
        <v>3.6779933645916771</v>
      </c>
      <c r="K87" s="55">
        <f t="shared" si="41"/>
        <v>7.8914569375651264E-2</v>
      </c>
      <c r="L87" s="55">
        <f t="shared" si="42"/>
        <v>0.10928484139987064</v>
      </c>
      <c r="M87" s="55">
        <f t="shared" ca="1" si="43"/>
        <v>6.4667267041002507E-2</v>
      </c>
      <c r="N87" s="55">
        <f t="shared" ca="1" si="44"/>
        <v>5.9029519093833273E-5</v>
      </c>
      <c r="O87" s="63">
        <f t="shared" ca="1" si="45"/>
        <v>3019103383.3760343</v>
      </c>
      <c r="P87" s="55">
        <f t="shared" ca="1" si="46"/>
        <v>708206552.62318373</v>
      </c>
      <c r="Q87" s="55">
        <f t="shared" ca="1" si="47"/>
        <v>364542213.45361888</v>
      </c>
      <c r="R87" s="31">
        <f t="shared" ca="1" si="48"/>
        <v>-7.6830670369217313E-3</v>
      </c>
    </row>
    <row r="88" spans="1:18">
      <c r="A88" s="61">
        <v>13848.5</v>
      </c>
      <c r="B88" s="61">
        <v>6.2584200000856072E-2</v>
      </c>
      <c r="C88" s="61">
        <v>1</v>
      </c>
      <c r="D88" s="62">
        <f t="shared" si="34"/>
        <v>1.3848499999999999</v>
      </c>
      <c r="E88" s="62">
        <f t="shared" si="35"/>
        <v>6.2584200000856072E-2</v>
      </c>
      <c r="F88" s="55">
        <f t="shared" si="36"/>
        <v>1.3848499999999999</v>
      </c>
      <c r="G88" s="55">
        <f t="shared" si="37"/>
        <v>6.2584200000856072E-2</v>
      </c>
      <c r="H88" s="55">
        <f t="shared" si="38"/>
        <v>1.9178095224999998</v>
      </c>
      <c r="I88" s="55">
        <f t="shared" si="39"/>
        <v>2.6558785172341244</v>
      </c>
      <c r="J88" s="55">
        <f t="shared" si="40"/>
        <v>3.6779933645916771</v>
      </c>
      <c r="K88" s="55">
        <f t="shared" si="41"/>
        <v>8.6669729371185528E-2</v>
      </c>
      <c r="L88" s="55">
        <f t="shared" si="42"/>
        <v>0.12002457471968626</v>
      </c>
      <c r="M88" s="55">
        <f t="shared" ca="1" si="43"/>
        <v>6.4667267041002507E-2</v>
      </c>
      <c r="N88" s="55">
        <f t="shared" ca="1" si="44"/>
        <v>4.3391682937444327E-6</v>
      </c>
      <c r="O88" s="63">
        <f t="shared" ca="1" si="45"/>
        <v>3019103383.3760343</v>
      </c>
      <c r="P88" s="55">
        <f t="shared" ca="1" si="46"/>
        <v>708206552.62318373</v>
      </c>
      <c r="Q88" s="55">
        <f t="shared" ca="1" si="47"/>
        <v>364542213.45361888</v>
      </c>
      <c r="R88" s="31">
        <f t="shared" ca="1" si="48"/>
        <v>-2.0830670401464357E-3</v>
      </c>
    </row>
    <row r="89" spans="1:18">
      <c r="A89" s="61">
        <v>14076</v>
      </c>
      <c r="B89" s="61">
        <v>6.2547200002882164E-2</v>
      </c>
      <c r="C89" s="61">
        <v>0.2</v>
      </c>
      <c r="D89" s="62">
        <f t="shared" si="34"/>
        <v>1.4076</v>
      </c>
      <c r="E89" s="62">
        <f t="shared" si="35"/>
        <v>6.2547200002882164E-2</v>
      </c>
      <c r="F89" s="55">
        <f t="shared" si="36"/>
        <v>0.28151999999999999</v>
      </c>
      <c r="G89" s="55">
        <f t="shared" si="37"/>
        <v>1.2509440000576433E-2</v>
      </c>
      <c r="H89" s="55">
        <f t="shared" si="38"/>
        <v>0.39626755199999997</v>
      </c>
      <c r="I89" s="55">
        <f t="shared" si="39"/>
        <v>0.55778620619519992</v>
      </c>
      <c r="J89" s="55">
        <f t="shared" si="40"/>
        <v>0.78513986384036338</v>
      </c>
      <c r="K89" s="55">
        <f t="shared" si="41"/>
        <v>1.7608287744811386E-2</v>
      </c>
      <c r="L89" s="55">
        <f t="shared" si="42"/>
        <v>2.4785425829596506E-2</v>
      </c>
      <c r="M89" s="55">
        <f t="shared" ca="1" si="43"/>
        <v>6.6772816634261503E-2</v>
      </c>
      <c r="N89" s="55">
        <f t="shared" ca="1" si="44"/>
        <v>3.5711671830779349E-6</v>
      </c>
      <c r="O89" s="63">
        <f t="shared" ca="1" si="45"/>
        <v>115814655.79333429</v>
      </c>
      <c r="P89" s="55">
        <f t="shared" ca="1" si="46"/>
        <v>28067604.562128268</v>
      </c>
      <c r="Q89" s="55">
        <f t="shared" ca="1" si="47"/>
        <v>14029357.555486273</v>
      </c>
      <c r="R89" s="31">
        <f t="shared" ca="1" si="48"/>
        <v>-4.2256166313793392E-3</v>
      </c>
    </row>
    <row r="90" spans="1:18">
      <c r="A90" s="61">
        <v>14437.5</v>
      </c>
      <c r="B90" s="61">
        <v>6.8375000002561137E-2</v>
      </c>
      <c r="C90" s="61">
        <v>0.1</v>
      </c>
      <c r="D90" s="62">
        <f t="shared" si="34"/>
        <v>1.4437500000000001</v>
      </c>
      <c r="E90" s="62">
        <f t="shared" si="35"/>
        <v>6.8375000002561137E-2</v>
      </c>
      <c r="F90" s="55">
        <f t="shared" si="36"/>
        <v>0.144375</v>
      </c>
      <c r="G90" s="55">
        <f t="shared" si="37"/>
        <v>6.8375000002561144E-3</v>
      </c>
      <c r="H90" s="55">
        <f t="shared" si="38"/>
        <v>0.20844140625000002</v>
      </c>
      <c r="I90" s="55">
        <f t="shared" si="39"/>
        <v>0.30093728027343752</v>
      </c>
      <c r="J90" s="55">
        <f t="shared" si="40"/>
        <v>0.43447819839477547</v>
      </c>
      <c r="K90" s="55">
        <f t="shared" si="41"/>
        <v>9.8716406253697656E-3</v>
      </c>
      <c r="L90" s="55">
        <f t="shared" si="42"/>
        <v>1.42521811528776E-2</v>
      </c>
      <c r="M90" s="55">
        <f t="shared" ca="1" si="43"/>
        <v>7.0187369702424909E-2</v>
      </c>
      <c r="N90" s="55">
        <f t="shared" ca="1" si="44"/>
        <v>3.2846839289843003E-7</v>
      </c>
      <c r="O90" s="63">
        <f t="shared" ca="1" si="45"/>
        <v>27003158.345517814</v>
      </c>
      <c r="P90" s="55">
        <f t="shared" ca="1" si="46"/>
        <v>6892905.4047874268</v>
      </c>
      <c r="Q90" s="55">
        <f t="shared" ca="1" si="47"/>
        <v>3283762.6515187118</v>
      </c>
      <c r="R90" s="31">
        <f t="shared" ca="1" si="48"/>
        <v>-1.8123696998637723E-3</v>
      </c>
    </row>
    <row r="91" spans="1:18">
      <c r="A91" s="61">
        <v>14437.5</v>
      </c>
      <c r="B91" s="61">
        <v>6.9074999999429565E-2</v>
      </c>
      <c r="C91" s="61">
        <v>0.1</v>
      </c>
      <c r="D91" s="62">
        <f t="shared" si="34"/>
        <v>1.4437500000000001</v>
      </c>
      <c r="E91" s="62">
        <f t="shared" si="35"/>
        <v>6.9074999999429565E-2</v>
      </c>
      <c r="F91" s="55">
        <f t="shared" si="36"/>
        <v>0.144375</v>
      </c>
      <c r="G91" s="55">
        <f t="shared" si="37"/>
        <v>6.9074999999429567E-3</v>
      </c>
      <c r="H91" s="55">
        <f t="shared" si="38"/>
        <v>0.20844140625000002</v>
      </c>
      <c r="I91" s="55">
        <f t="shared" si="39"/>
        <v>0.30093728027343752</v>
      </c>
      <c r="J91" s="55">
        <f t="shared" si="40"/>
        <v>0.43447819839477547</v>
      </c>
      <c r="K91" s="55">
        <f t="shared" si="41"/>
        <v>9.9727031249176451E-3</v>
      </c>
      <c r="L91" s="55">
        <f t="shared" si="42"/>
        <v>1.4398090136599852E-2</v>
      </c>
      <c r="M91" s="55">
        <f t="shared" ca="1" si="43"/>
        <v>7.0187369702424909E-2</v>
      </c>
      <c r="N91" s="55">
        <f t="shared" ca="1" si="44"/>
        <v>1.237366356141951E-7</v>
      </c>
      <c r="O91" s="63">
        <f t="shared" ca="1" si="45"/>
        <v>27003158.345517814</v>
      </c>
      <c r="P91" s="55">
        <f t="shared" ca="1" si="46"/>
        <v>6892905.4047874268</v>
      </c>
      <c r="Q91" s="55">
        <f t="shared" ca="1" si="47"/>
        <v>3283762.6515187118</v>
      </c>
      <c r="R91" s="31">
        <f t="shared" ca="1" si="48"/>
        <v>-1.1123697029953444E-3</v>
      </c>
    </row>
    <row r="92" spans="1:18">
      <c r="A92" s="61">
        <v>15531.5</v>
      </c>
      <c r="B92" s="61">
        <v>4.6251799998572096E-2</v>
      </c>
      <c r="C92" s="61">
        <v>0.1</v>
      </c>
      <c r="D92" s="62">
        <f t="shared" si="34"/>
        <v>1.55315</v>
      </c>
      <c r="E92" s="62">
        <f t="shared" si="35"/>
        <v>4.6251799998572096E-2</v>
      </c>
      <c r="F92" s="55">
        <f t="shared" si="36"/>
        <v>0.15531500000000001</v>
      </c>
      <c r="G92" s="55">
        <f t="shared" si="37"/>
        <v>4.6251799998572101E-3</v>
      </c>
      <c r="H92" s="55">
        <f t="shared" si="38"/>
        <v>0.24122749225000001</v>
      </c>
      <c r="I92" s="55">
        <f t="shared" si="39"/>
        <v>0.37466247958808752</v>
      </c>
      <c r="J92" s="55">
        <f t="shared" si="40"/>
        <v>0.5819070301722381</v>
      </c>
      <c r="K92" s="55">
        <f t="shared" si="41"/>
        <v>7.1835983167782263E-3</v>
      </c>
      <c r="L92" s="55">
        <f t="shared" si="42"/>
        <v>1.1157205725704103E-2</v>
      </c>
      <c r="M92" s="55">
        <f t="shared" ca="1" si="43"/>
        <v>8.103535888680731E-2</v>
      </c>
      <c r="N92" s="55">
        <f t="shared" ca="1" si="44"/>
        <v>1.209895968931327E-4</v>
      </c>
      <c r="O92" s="63">
        <f t="shared" ca="1" si="45"/>
        <v>21264775.650889449</v>
      </c>
      <c r="P92" s="55">
        <f t="shared" ca="1" si="46"/>
        <v>6372122.7642643554</v>
      </c>
      <c r="Q92" s="55">
        <f t="shared" ca="1" si="47"/>
        <v>2587632.0199810457</v>
      </c>
      <c r="R92" s="31">
        <f t="shared" ca="1" si="48"/>
        <v>-3.4783558888235214E-2</v>
      </c>
    </row>
    <row r="93" spans="1:18">
      <c r="A93" s="61">
        <v>15568.5</v>
      </c>
      <c r="B93" s="61">
        <v>4.6668200004205573E-2</v>
      </c>
      <c r="C93" s="61">
        <v>0.1</v>
      </c>
      <c r="D93" s="62">
        <f t="shared" si="34"/>
        <v>1.5568500000000001</v>
      </c>
      <c r="E93" s="62">
        <f t="shared" si="35"/>
        <v>4.6668200004205573E-2</v>
      </c>
      <c r="F93" s="55">
        <f t="shared" si="36"/>
        <v>0.15568500000000002</v>
      </c>
      <c r="G93" s="55">
        <f t="shared" si="37"/>
        <v>4.6668200004205572E-3</v>
      </c>
      <c r="H93" s="55">
        <f t="shared" si="38"/>
        <v>0.24237819225000004</v>
      </c>
      <c r="I93" s="55">
        <f t="shared" si="39"/>
        <v>0.37734648860441256</v>
      </c>
      <c r="J93" s="55">
        <f t="shared" si="40"/>
        <v>0.58747188078377977</v>
      </c>
      <c r="K93" s="55">
        <f t="shared" si="41"/>
        <v>7.2655387176547449E-3</v>
      </c>
      <c r="L93" s="55">
        <f t="shared" si="42"/>
        <v>1.131135395258079E-2</v>
      </c>
      <c r="M93" s="55">
        <f t="shared" ca="1" si="43"/>
        <v>8.1415770922504571E-2</v>
      </c>
      <c r="N93" s="55">
        <f t="shared" ca="1" si="44"/>
        <v>1.2073936847222183E-4</v>
      </c>
      <c r="O93" s="63">
        <f t="shared" ca="1" si="45"/>
        <v>21076146.90055462</v>
      </c>
      <c r="P93" s="55">
        <f t="shared" ca="1" si="46"/>
        <v>6350894.9022517242</v>
      </c>
      <c r="Q93" s="55">
        <f t="shared" ca="1" si="47"/>
        <v>2563862.2289390601</v>
      </c>
      <c r="R93" s="31">
        <f t="shared" ca="1" si="48"/>
        <v>-3.4747570918298998E-2</v>
      </c>
    </row>
    <row r="94" spans="1:18">
      <c r="A94" s="61">
        <v>16073.5</v>
      </c>
      <c r="B94" s="61">
        <v>8.4654199999931734E-2</v>
      </c>
      <c r="C94" s="61">
        <v>1</v>
      </c>
      <c r="D94" s="62">
        <f t="shared" si="34"/>
        <v>1.6073500000000001</v>
      </c>
      <c r="E94" s="62">
        <f t="shared" si="35"/>
        <v>8.4654199999931734E-2</v>
      </c>
      <c r="F94" s="55">
        <f t="shared" si="36"/>
        <v>1.6073500000000001</v>
      </c>
      <c r="G94" s="55">
        <f t="shared" si="37"/>
        <v>8.4654199999931734E-2</v>
      </c>
      <c r="H94" s="55">
        <f t="shared" si="38"/>
        <v>2.5835740225000001</v>
      </c>
      <c r="I94" s="55">
        <f t="shared" si="39"/>
        <v>4.1527077050653753</v>
      </c>
      <c r="J94" s="55">
        <f t="shared" si="40"/>
        <v>6.6748547297368317</v>
      </c>
      <c r="K94" s="55">
        <f t="shared" si="41"/>
        <v>0.13606892836989029</v>
      </c>
      <c r="L94" s="55">
        <f t="shared" si="42"/>
        <v>0.21871039201534317</v>
      </c>
      <c r="M94" s="55">
        <f t="shared" ca="1" si="43"/>
        <v>8.6696337464413964E-2</v>
      </c>
      <c r="N94" s="55">
        <f t="shared" ca="1" si="44"/>
        <v>4.1703254238419111E-6</v>
      </c>
      <c r="O94" s="63">
        <f t="shared" ca="1" si="45"/>
        <v>1854559831.7054219</v>
      </c>
      <c r="P94" s="55">
        <f t="shared" ca="1" si="46"/>
        <v>603934589.66941524</v>
      </c>
      <c r="Q94" s="55">
        <f t="shared" ca="1" si="47"/>
        <v>224015569.50527531</v>
      </c>
      <c r="R94" s="31">
        <f t="shared" ca="1" si="48"/>
        <v>-2.0421374644822299E-3</v>
      </c>
    </row>
    <row r="95" spans="1:18">
      <c r="A95" s="61">
        <v>16144.5</v>
      </c>
      <c r="B95" s="61">
        <v>8.5015399999974761E-2</v>
      </c>
      <c r="C95" s="61">
        <v>1</v>
      </c>
      <c r="D95" s="62">
        <f t="shared" si="34"/>
        <v>1.6144499999999999</v>
      </c>
      <c r="E95" s="62">
        <f t="shared" si="35"/>
        <v>8.5015399999974761E-2</v>
      </c>
      <c r="F95" s="55">
        <f t="shared" si="36"/>
        <v>1.6144499999999999</v>
      </c>
      <c r="G95" s="55">
        <f t="shared" si="37"/>
        <v>8.5015399999974761E-2</v>
      </c>
      <c r="H95" s="55">
        <f t="shared" si="38"/>
        <v>2.6064488024999997</v>
      </c>
      <c r="I95" s="55">
        <f t="shared" si="39"/>
        <v>4.2079812691961243</v>
      </c>
      <c r="J95" s="55">
        <f t="shared" si="40"/>
        <v>6.7935753600536826</v>
      </c>
      <c r="K95" s="55">
        <f t="shared" si="41"/>
        <v>0.13725311252995925</v>
      </c>
      <c r="L95" s="55">
        <f t="shared" si="42"/>
        <v>0.22158828752399271</v>
      </c>
      <c r="M95" s="55">
        <f t="shared" ca="1" si="43"/>
        <v>8.7451970329604639E-2</v>
      </c>
      <c r="N95" s="55">
        <f t="shared" ca="1" si="44"/>
        <v>5.9368749712326518E-6</v>
      </c>
      <c r="O95" s="63">
        <f t="shared" ca="1" si="45"/>
        <v>1819686872.5334561</v>
      </c>
      <c r="P95" s="55">
        <f t="shared" ca="1" si="46"/>
        <v>599240145.85133815</v>
      </c>
      <c r="Q95" s="55">
        <f t="shared" ca="1" si="47"/>
        <v>219488161.61726728</v>
      </c>
      <c r="R95" s="31">
        <f t="shared" ca="1" si="48"/>
        <v>-2.436570329629878E-3</v>
      </c>
    </row>
    <row r="96" spans="1:18">
      <c r="A96" s="61">
        <v>17324</v>
      </c>
      <c r="B96" s="61">
        <v>9.8532800002431031E-2</v>
      </c>
      <c r="C96" s="61">
        <v>1</v>
      </c>
      <c r="D96" s="62">
        <f t="shared" si="34"/>
        <v>1.7323999999999999</v>
      </c>
      <c r="E96" s="62">
        <f t="shared" si="35"/>
        <v>9.8532800002431031E-2</v>
      </c>
      <c r="F96" s="55">
        <f t="shared" si="36"/>
        <v>1.7323999999999999</v>
      </c>
      <c r="G96" s="55">
        <f t="shared" si="37"/>
        <v>9.8532800002431031E-2</v>
      </c>
      <c r="H96" s="55">
        <f t="shared" si="38"/>
        <v>3.0012097599999996</v>
      </c>
      <c r="I96" s="55">
        <f t="shared" si="39"/>
        <v>5.1992957882239992</v>
      </c>
      <c r="J96" s="55">
        <f t="shared" si="40"/>
        <v>9.0072600235192564</v>
      </c>
      <c r="K96" s="55">
        <f t="shared" si="41"/>
        <v>0.17069822272421151</v>
      </c>
      <c r="L96" s="55">
        <f t="shared" si="42"/>
        <v>0.29571760104742401</v>
      </c>
      <c r="M96" s="55">
        <f t="shared" ca="1" si="43"/>
        <v>0.10048172658538447</v>
      </c>
      <c r="N96" s="55">
        <f t="shared" ca="1" si="44"/>
        <v>3.7983148257425684E-6</v>
      </c>
      <c r="O96" s="63">
        <f t="shared" ca="1" si="45"/>
        <v>1270867945.4948394</v>
      </c>
      <c r="P96" s="55">
        <f t="shared" ca="1" si="46"/>
        <v>511295313.20391446</v>
      </c>
      <c r="Q96" s="55">
        <f t="shared" ca="1" si="47"/>
        <v>146543186.44489285</v>
      </c>
      <c r="R96" s="31">
        <f t="shared" ca="1" si="48"/>
        <v>-1.9489265829534391E-3</v>
      </c>
    </row>
    <row r="97" spans="1:18">
      <c r="A97" s="61">
        <v>17324</v>
      </c>
      <c r="B97" s="61">
        <v>9.8532800002431031E-2</v>
      </c>
      <c r="C97" s="61">
        <v>1</v>
      </c>
      <c r="D97" s="62">
        <f t="shared" si="34"/>
        <v>1.7323999999999999</v>
      </c>
      <c r="E97" s="62">
        <f t="shared" si="35"/>
        <v>9.8532800002431031E-2</v>
      </c>
      <c r="F97" s="55">
        <f t="shared" si="36"/>
        <v>1.7323999999999999</v>
      </c>
      <c r="G97" s="55">
        <f t="shared" si="37"/>
        <v>9.8532800002431031E-2</v>
      </c>
      <c r="H97" s="55">
        <f t="shared" si="38"/>
        <v>3.0012097599999996</v>
      </c>
      <c r="I97" s="55">
        <f t="shared" si="39"/>
        <v>5.1992957882239992</v>
      </c>
      <c r="J97" s="55">
        <f t="shared" si="40"/>
        <v>9.0072600235192564</v>
      </c>
      <c r="K97" s="55">
        <f t="shared" si="41"/>
        <v>0.17069822272421151</v>
      </c>
      <c r="L97" s="55">
        <f t="shared" si="42"/>
        <v>0.29571760104742401</v>
      </c>
      <c r="M97" s="55">
        <f t="shared" ca="1" si="43"/>
        <v>0.10048172658538447</v>
      </c>
      <c r="N97" s="55">
        <f t="shared" ca="1" si="44"/>
        <v>3.7983148257425684E-6</v>
      </c>
      <c r="O97" s="63">
        <f t="shared" ca="1" si="45"/>
        <v>1270867945.4948394</v>
      </c>
      <c r="P97" s="55">
        <f t="shared" ca="1" si="46"/>
        <v>511295313.20391446</v>
      </c>
      <c r="Q97" s="55">
        <f t="shared" ca="1" si="47"/>
        <v>146543186.44489285</v>
      </c>
      <c r="R97" s="31">
        <f t="shared" ca="1" si="48"/>
        <v>-1.9489265829534391E-3</v>
      </c>
    </row>
    <row r="98" spans="1:18">
      <c r="A98" s="61">
        <v>17327.5</v>
      </c>
      <c r="B98" s="61">
        <v>9.6382999996421859E-2</v>
      </c>
      <c r="C98" s="61">
        <v>1</v>
      </c>
      <c r="D98" s="62">
        <f t="shared" si="34"/>
        <v>1.73275</v>
      </c>
      <c r="E98" s="62">
        <f t="shared" si="35"/>
        <v>9.6382999996421859E-2</v>
      </c>
      <c r="F98" s="55">
        <f t="shared" si="36"/>
        <v>1.73275</v>
      </c>
      <c r="G98" s="55">
        <f t="shared" si="37"/>
        <v>9.6382999996421859E-2</v>
      </c>
      <c r="H98" s="55">
        <f t="shared" si="38"/>
        <v>3.0024225625000001</v>
      </c>
      <c r="I98" s="55">
        <f t="shared" si="39"/>
        <v>5.202447695171875</v>
      </c>
      <c r="J98" s="55">
        <f t="shared" si="40"/>
        <v>9.0145412438090666</v>
      </c>
      <c r="K98" s="55">
        <f t="shared" si="41"/>
        <v>0.16700764324379996</v>
      </c>
      <c r="L98" s="55">
        <f t="shared" si="42"/>
        <v>0.28938249383069437</v>
      </c>
      <c r="M98" s="55">
        <f t="shared" ca="1" si="43"/>
        <v>0.10052172865807049</v>
      </c>
      <c r="N98" s="55">
        <f t="shared" ca="1" si="44"/>
        <v>1.7129074934751883E-5</v>
      </c>
      <c r="O98" s="63">
        <f t="shared" ca="1" si="45"/>
        <v>1269335523.0000122</v>
      </c>
      <c r="P98" s="55">
        <f t="shared" ca="1" si="46"/>
        <v>511009480.1386953</v>
      </c>
      <c r="Q98" s="55">
        <f t="shared" ca="1" si="47"/>
        <v>146336071.6164172</v>
      </c>
      <c r="R98" s="31">
        <f t="shared" ca="1" si="48"/>
        <v>-4.138728661648633E-3</v>
      </c>
    </row>
    <row r="99" spans="1:18">
      <c r="A99" s="61">
        <v>17327.5</v>
      </c>
      <c r="B99" s="61">
        <v>9.7383000000263564E-2</v>
      </c>
      <c r="C99" s="61">
        <v>1</v>
      </c>
      <c r="D99" s="62">
        <f t="shared" si="34"/>
        <v>1.73275</v>
      </c>
      <c r="E99" s="62">
        <f t="shared" si="35"/>
        <v>9.7383000000263564E-2</v>
      </c>
      <c r="F99" s="55">
        <f t="shared" si="36"/>
        <v>1.73275</v>
      </c>
      <c r="G99" s="55">
        <f t="shared" si="37"/>
        <v>9.7383000000263564E-2</v>
      </c>
      <c r="H99" s="55">
        <f t="shared" si="38"/>
        <v>3.0024225625000001</v>
      </c>
      <c r="I99" s="55">
        <f t="shared" si="39"/>
        <v>5.202447695171875</v>
      </c>
      <c r="J99" s="55">
        <f t="shared" si="40"/>
        <v>9.0145412438090666</v>
      </c>
      <c r="K99" s="55">
        <f t="shared" si="41"/>
        <v>0.1687403932504567</v>
      </c>
      <c r="L99" s="55">
        <f t="shared" si="42"/>
        <v>0.29238491640472886</v>
      </c>
      <c r="M99" s="55">
        <f t="shared" ca="1" si="43"/>
        <v>0.10052172865807049</v>
      </c>
      <c r="N99" s="55">
        <f t="shared" ca="1" si="44"/>
        <v>9.8516175873384754E-6</v>
      </c>
      <c r="O99" s="63">
        <f t="shared" ca="1" si="45"/>
        <v>1269335523.0000122</v>
      </c>
      <c r="P99" s="55">
        <f t="shared" ca="1" si="46"/>
        <v>511009480.1386953</v>
      </c>
      <c r="Q99" s="55">
        <f t="shared" ca="1" si="47"/>
        <v>146336071.6164172</v>
      </c>
      <c r="R99" s="31">
        <f t="shared" ca="1" si="48"/>
        <v>-3.1387286578069273E-3</v>
      </c>
    </row>
    <row r="100" spans="1:18">
      <c r="A100" s="61">
        <v>17329</v>
      </c>
      <c r="B100" s="61">
        <v>9.9418799996783491E-2</v>
      </c>
      <c r="C100" s="61">
        <v>1</v>
      </c>
      <c r="D100" s="62">
        <f t="shared" si="34"/>
        <v>1.7329000000000001</v>
      </c>
      <c r="E100" s="62">
        <f t="shared" si="35"/>
        <v>9.9418799996783491E-2</v>
      </c>
      <c r="F100" s="55">
        <f t="shared" si="36"/>
        <v>1.7329000000000001</v>
      </c>
      <c r="G100" s="55">
        <f t="shared" si="37"/>
        <v>9.9418799996783491E-2</v>
      </c>
      <c r="H100" s="55">
        <f t="shared" si="38"/>
        <v>3.0029424100000002</v>
      </c>
      <c r="I100" s="55">
        <f t="shared" si="39"/>
        <v>5.2037989022890008</v>
      </c>
      <c r="J100" s="55">
        <f t="shared" si="40"/>
        <v>9.0176631177766104</v>
      </c>
      <c r="K100" s="55">
        <f t="shared" si="41"/>
        <v>0.17228283851442613</v>
      </c>
      <c r="L100" s="55">
        <f t="shared" si="42"/>
        <v>0.29854893086164908</v>
      </c>
      <c r="M100" s="55">
        <f t="shared" ca="1" si="43"/>
        <v>0.1005388748273225</v>
      </c>
      <c r="N100" s="55">
        <f t="shared" ca="1" si="44"/>
        <v>1.2545676260069947E-6</v>
      </c>
      <c r="O100" s="63">
        <f t="shared" ca="1" si="45"/>
        <v>1268678962.8322921</v>
      </c>
      <c r="P100" s="55">
        <f t="shared" ca="1" si="46"/>
        <v>510886940.877554</v>
      </c>
      <c r="Q100" s="55">
        <f t="shared" ca="1" si="47"/>
        <v>146247330.29781237</v>
      </c>
      <c r="R100" s="31">
        <f t="shared" ca="1" si="48"/>
        <v>-1.1200748305390112E-3</v>
      </c>
    </row>
    <row r="101" spans="1:18">
      <c r="A101" s="61">
        <v>17329</v>
      </c>
      <c r="B101" s="61">
        <v>0.1019187999991118</v>
      </c>
      <c r="C101" s="61">
        <v>1</v>
      </c>
      <c r="D101" s="62">
        <f t="shared" si="34"/>
        <v>1.7329000000000001</v>
      </c>
      <c r="E101" s="62">
        <f t="shared" si="35"/>
        <v>0.1019187999991118</v>
      </c>
      <c r="F101" s="55">
        <f t="shared" si="36"/>
        <v>1.7329000000000001</v>
      </c>
      <c r="G101" s="55">
        <f t="shared" si="37"/>
        <v>0.1019187999991118</v>
      </c>
      <c r="H101" s="55">
        <f t="shared" si="38"/>
        <v>3.0029424100000002</v>
      </c>
      <c r="I101" s="55">
        <f t="shared" si="39"/>
        <v>5.2037989022890008</v>
      </c>
      <c r="J101" s="55">
        <f t="shared" si="40"/>
        <v>9.0176631177766104</v>
      </c>
      <c r="K101" s="55">
        <f t="shared" si="41"/>
        <v>0.17661508851846083</v>
      </c>
      <c r="L101" s="55">
        <f t="shared" si="42"/>
        <v>0.30605628689364078</v>
      </c>
      <c r="M101" s="55">
        <f t="shared" ca="1" si="43"/>
        <v>0.1005388748273225</v>
      </c>
      <c r="N101" s="55">
        <f t="shared" ca="1" si="44"/>
        <v>1.9041934797377158E-6</v>
      </c>
      <c r="O101" s="63">
        <f t="shared" ca="1" si="45"/>
        <v>1268678962.8322921</v>
      </c>
      <c r="P101" s="55">
        <f t="shared" ca="1" si="46"/>
        <v>510886940.877554</v>
      </c>
      <c r="Q101" s="55">
        <f t="shared" ca="1" si="47"/>
        <v>146247330.29781237</v>
      </c>
      <c r="R101" s="31">
        <f t="shared" ca="1" si="48"/>
        <v>1.3799251717892952E-3</v>
      </c>
    </row>
    <row r="102" spans="1:18">
      <c r="A102" s="61">
        <v>17332</v>
      </c>
      <c r="B102" s="61">
        <v>9.6390399994561449E-2</v>
      </c>
      <c r="C102" s="61">
        <v>1</v>
      </c>
      <c r="D102" s="62">
        <f t="shared" si="34"/>
        <v>1.7332000000000001</v>
      </c>
      <c r="E102" s="62">
        <f t="shared" si="35"/>
        <v>9.6390399994561449E-2</v>
      </c>
      <c r="F102" s="55">
        <f t="shared" si="36"/>
        <v>1.7332000000000001</v>
      </c>
      <c r="G102" s="55">
        <f t="shared" si="37"/>
        <v>9.6390399994561449E-2</v>
      </c>
      <c r="H102" s="55">
        <f t="shared" si="38"/>
        <v>3.0039822400000005</v>
      </c>
      <c r="I102" s="55">
        <f t="shared" si="39"/>
        <v>5.2065020183680009</v>
      </c>
      <c r="J102" s="55">
        <f t="shared" si="40"/>
        <v>9.0239092982354201</v>
      </c>
      <c r="K102" s="55">
        <f t="shared" si="41"/>
        <v>0.16706384127057392</v>
      </c>
      <c r="L102" s="55">
        <f t="shared" si="42"/>
        <v>0.28955504969015872</v>
      </c>
      <c r="M102" s="55">
        <f t="shared" ca="1" si="43"/>
        <v>0.10057317152869372</v>
      </c>
      <c r="N102" s="55">
        <f t="shared" ca="1" si="44"/>
        <v>1.7495577706747208E-5</v>
      </c>
      <c r="O102" s="63">
        <f t="shared" ca="1" si="45"/>
        <v>1267366188.9161608</v>
      </c>
      <c r="P102" s="55">
        <f t="shared" ca="1" si="46"/>
        <v>510641791.55187935</v>
      </c>
      <c r="Q102" s="55">
        <f t="shared" ca="1" si="47"/>
        <v>146069887.64934623</v>
      </c>
      <c r="R102" s="31">
        <f t="shared" ca="1" si="48"/>
        <v>-4.182771534132268E-3</v>
      </c>
    </row>
    <row r="103" spans="1:18">
      <c r="A103" s="61">
        <v>17332</v>
      </c>
      <c r="B103" s="61">
        <v>9.6390399994561449E-2</v>
      </c>
      <c r="C103" s="61">
        <v>1</v>
      </c>
      <c r="D103" s="62">
        <f t="shared" si="34"/>
        <v>1.7332000000000001</v>
      </c>
      <c r="E103" s="62">
        <f t="shared" si="35"/>
        <v>9.6390399994561449E-2</v>
      </c>
      <c r="F103" s="55">
        <f t="shared" si="36"/>
        <v>1.7332000000000001</v>
      </c>
      <c r="G103" s="55">
        <f t="shared" si="37"/>
        <v>9.6390399994561449E-2</v>
      </c>
      <c r="H103" s="55">
        <f t="shared" si="38"/>
        <v>3.0039822400000005</v>
      </c>
      <c r="I103" s="55">
        <f t="shared" si="39"/>
        <v>5.2065020183680009</v>
      </c>
      <c r="J103" s="55">
        <f t="shared" si="40"/>
        <v>9.0239092982354201</v>
      </c>
      <c r="K103" s="55">
        <f t="shared" si="41"/>
        <v>0.16706384127057392</v>
      </c>
      <c r="L103" s="55">
        <f t="shared" si="42"/>
        <v>0.28955504969015872</v>
      </c>
      <c r="M103" s="55">
        <f t="shared" ca="1" si="43"/>
        <v>0.10057317152869372</v>
      </c>
      <c r="N103" s="55">
        <f t="shared" ca="1" si="44"/>
        <v>1.7495577706747208E-5</v>
      </c>
      <c r="O103" s="63">
        <f t="shared" ca="1" si="45"/>
        <v>1267366188.9161608</v>
      </c>
      <c r="P103" s="55">
        <f t="shared" ca="1" si="46"/>
        <v>510641791.55187935</v>
      </c>
      <c r="Q103" s="55">
        <f t="shared" ca="1" si="47"/>
        <v>146069887.64934623</v>
      </c>
      <c r="R103" s="31">
        <f t="shared" ca="1" si="48"/>
        <v>-4.182771534132268E-3</v>
      </c>
    </row>
    <row r="104" spans="1:18">
      <c r="A104" s="61">
        <v>17332</v>
      </c>
      <c r="B104" s="61">
        <v>9.7190399996179622E-2</v>
      </c>
      <c r="C104" s="61">
        <v>1</v>
      </c>
      <c r="D104" s="62">
        <f t="shared" si="34"/>
        <v>1.7332000000000001</v>
      </c>
      <c r="E104" s="62">
        <f t="shared" si="35"/>
        <v>9.7190399996179622E-2</v>
      </c>
      <c r="F104" s="55">
        <f t="shared" si="36"/>
        <v>1.7332000000000001</v>
      </c>
      <c r="G104" s="55">
        <f t="shared" si="37"/>
        <v>9.7190399996179622E-2</v>
      </c>
      <c r="H104" s="55">
        <f t="shared" si="38"/>
        <v>3.0039822400000005</v>
      </c>
      <c r="I104" s="55">
        <f t="shared" si="39"/>
        <v>5.2065020183680009</v>
      </c>
      <c r="J104" s="55">
        <f t="shared" si="40"/>
        <v>9.0239092982354201</v>
      </c>
      <c r="K104" s="55">
        <f t="shared" si="41"/>
        <v>0.16845040127337851</v>
      </c>
      <c r="L104" s="55">
        <f t="shared" si="42"/>
        <v>0.29195823548701966</v>
      </c>
      <c r="M104" s="55">
        <f t="shared" ca="1" si="43"/>
        <v>0.10057317152869372</v>
      </c>
      <c r="N104" s="55">
        <f t="shared" ca="1" si="44"/>
        <v>1.1443143241187759E-5</v>
      </c>
      <c r="O104" s="63">
        <f t="shared" ca="1" si="45"/>
        <v>1267366188.9161608</v>
      </c>
      <c r="P104" s="55">
        <f t="shared" ca="1" si="46"/>
        <v>510641791.55187935</v>
      </c>
      <c r="Q104" s="55">
        <f t="shared" ca="1" si="47"/>
        <v>146069887.64934623</v>
      </c>
      <c r="R104" s="31">
        <f t="shared" ca="1" si="48"/>
        <v>-3.382771532514095E-3</v>
      </c>
    </row>
    <row r="105" spans="1:18">
      <c r="A105" s="61">
        <v>17379</v>
      </c>
      <c r="B105" s="61">
        <v>0.10077879999880679</v>
      </c>
      <c r="C105" s="61">
        <v>1</v>
      </c>
      <c r="D105" s="62">
        <f t="shared" si="34"/>
        <v>1.7379</v>
      </c>
      <c r="E105" s="62">
        <f t="shared" si="35"/>
        <v>0.10077879999880679</v>
      </c>
      <c r="F105" s="55">
        <f t="shared" si="36"/>
        <v>1.7379</v>
      </c>
      <c r="G105" s="55">
        <f t="shared" si="37"/>
        <v>0.10077879999880679</v>
      </c>
      <c r="H105" s="55">
        <f t="shared" si="38"/>
        <v>3.0202964099999998</v>
      </c>
      <c r="I105" s="55">
        <f t="shared" si="39"/>
        <v>5.2489731309389995</v>
      </c>
      <c r="J105" s="55">
        <f t="shared" si="40"/>
        <v>9.1221904042588875</v>
      </c>
      <c r="K105" s="55">
        <f t="shared" si="41"/>
        <v>0.17514347651792633</v>
      </c>
      <c r="L105" s="55">
        <f t="shared" si="42"/>
        <v>0.30438184784050415</v>
      </c>
      <c r="M105" s="55">
        <f t="shared" ca="1" si="43"/>
        <v>0.10111124597891426</v>
      </c>
      <c r="N105" s="55">
        <f t="shared" ca="1" si="44"/>
        <v>1.1052032968961505E-7</v>
      </c>
      <c r="O105" s="63">
        <f t="shared" ca="1" si="45"/>
        <v>1246859952.7300394</v>
      </c>
      <c r="P105" s="55">
        <f t="shared" ca="1" si="46"/>
        <v>506788876.34172273</v>
      </c>
      <c r="Q105" s="55">
        <f t="shared" ca="1" si="47"/>
        <v>143296987.86738199</v>
      </c>
      <c r="R105" s="31">
        <f t="shared" ca="1" si="48"/>
        <v>-3.3244598010746806E-4</v>
      </c>
    </row>
    <row r="106" spans="1:18">
      <c r="A106" s="61">
        <v>17881</v>
      </c>
      <c r="B106" s="61">
        <v>0.105693199999223</v>
      </c>
      <c r="C106" s="61">
        <v>0.1</v>
      </c>
      <c r="D106" s="62">
        <f t="shared" si="34"/>
        <v>1.7881</v>
      </c>
      <c r="E106" s="62">
        <f t="shared" si="35"/>
        <v>0.105693199999223</v>
      </c>
      <c r="F106" s="55">
        <f t="shared" si="36"/>
        <v>0.17881000000000002</v>
      </c>
      <c r="G106" s="55">
        <f t="shared" si="37"/>
        <v>1.05693199999223E-2</v>
      </c>
      <c r="H106" s="55">
        <f t="shared" si="38"/>
        <v>0.31973016100000007</v>
      </c>
      <c r="I106" s="55">
        <f t="shared" si="39"/>
        <v>0.57170950088410011</v>
      </c>
      <c r="J106" s="55">
        <f t="shared" si="40"/>
        <v>1.0222737585308594</v>
      </c>
      <c r="K106" s="55">
        <f t="shared" si="41"/>
        <v>1.8899001091861066E-2</v>
      </c>
      <c r="L106" s="55">
        <f t="shared" si="42"/>
        <v>3.3793303852356772E-2</v>
      </c>
      <c r="M106" s="55">
        <f t="shared" ca="1" si="43"/>
        <v>0.10694740552299295</v>
      </c>
      <c r="N106" s="55">
        <f t="shared" ca="1" si="44"/>
        <v>1.5730314958550607E-7</v>
      </c>
      <c r="O106" s="63">
        <f t="shared" ca="1" si="45"/>
        <v>10352574.2948735</v>
      </c>
      <c r="P106" s="55">
        <f t="shared" ca="1" si="46"/>
        <v>4643075.282101199</v>
      </c>
      <c r="Q106" s="55">
        <f t="shared" ca="1" si="47"/>
        <v>1145994.8181444996</v>
      </c>
      <c r="R106" s="31">
        <f t="shared" ca="1" si="48"/>
        <v>-1.2542055237699523E-3</v>
      </c>
    </row>
    <row r="107" spans="1:18">
      <c r="A107" s="61">
        <v>18545.5</v>
      </c>
      <c r="B107" s="61">
        <v>0.11255260000325507</v>
      </c>
      <c r="C107" s="61">
        <v>1</v>
      </c>
      <c r="D107" s="62">
        <f t="shared" si="34"/>
        <v>1.8545499999999999</v>
      </c>
      <c r="E107" s="62">
        <f t="shared" si="35"/>
        <v>0.11255260000325507</v>
      </c>
      <c r="F107" s="55">
        <f t="shared" si="36"/>
        <v>1.8545499999999999</v>
      </c>
      <c r="G107" s="55">
        <f t="shared" si="37"/>
        <v>0.11255260000325507</v>
      </c>
      <c r="H107" s="55">
        <f t="shared" si="38"/>
        <v>3.4393557024999999</v>
      </c>
      <c r="I107" s="55">
        <f t="shared" si="39"/>
        <v>6.3784571180713749</v>
      </c>
      <c r="J107" s="55">
        <f t="shared" si="40"/>
        <v>11.829167648319268</v>
      </c>
      <c r="K107" s="55">
        <f t="shared" si="41"/>
        <v>0.20873442433603667</v>
      </c>
      <c r="L107" s="55">
        <f t="shared" si="42"/>
        <v>0.38710842665239681</v>
      </c>
      <c r="M107" s="55">
        <f t="shared" ca="1" si="43"/>
        <v>0.11492326603677923</v>
      </c>
      <c r="N107" s="55">
        <f t="shared" ca="1" si="44"/>
        <v>5.6200574425051884E-6</v>
      </c>
      <c r="O107" s="63">
        <f t="shared" ca="1" si="45"/>
        <v>778042455.26158607</v>
      </c>
      <c r="P107" s="55">
        <f t="shared" ca="1" si="46"/>
        <v>405037988.90822726</v>
      </c>
      <c r="Q107" s="55">
        <f t="shared" ca="1" si="47"/>
        <v>79799820.526306599</v>
      </c>
      <c r="R107" s="31">
        <f t="shared" ca="1" si="48"/>
        <v>-2.3706660335241631E-3</v>
      </c>
    </row>
    <row r="108" spans="1:18">
      <c r="A108" s="61">
        <v>18566</v>
      </c>
      <c r="B108" s="61">
        <v>0.1123751999984961</v>
      </c>
      <c r="C108" s="61">
        <v>1</v>
      </c>
      <c r="D108" s="62">
        <f t="shared" si="34"/>
        <v>1.8566</v>
      </c>
      <c r="E108" s="62">
        <f t="shared" si="35"/>
        <v>0.1123751999984961</v>
      </c>
      <c r="F108" s="55">
        <f t="shared" si="36"/>
        <v>1.8566</v>
      </c>
      <c r="G108" s="55">
        <f t="shared" si="37"/>
        <v>0.1123751999984961</v>
      </c>
      <c r="H108" s="55">
        <f t="shared" si="38"/>
        <v>3.4469635599999999</v>
      </c>
      <c r="I108" s="55">
        <f t="shared" si="39"/>
        <v>6.3996325454959999</v>
      </c>
      <c r="J108" s="55">
        <f t="shared" si="40"/>
        <v>11.881557783967873</v>
      </c>
      <c r="K108" s="55">
        <f t="shared" si="41"/>
        <v>0.20863579631720786</v>
      </c>
      <c r="L108" s="55">
        <f t="shared" si="42"/>
        <v>0.3873532194425281</v>
      </c>
      <c r="M108" s="55">
        <f t="shared" ca="1" si="43"/>
        <v>0.11517386162396737</v>
      </c>
      <c r="N108" s="55">
        <f t="shared" ca="1" si="44"/>
        <v>7.8325068938854682E-6</v>
      </c>
      <c r="O108" s="63">
        <f t="shared" ca="1" si="45"/>
        <v>770558105.84167206</v>
      </c>
      <c r="P108" s="55">
        <f t="shared" ca="1" si="46"/>
        <v>403167644.52736866</v>
      </c>
      <c r="Q108" s="55">
        <f t="shared" ca="1" si="47"/>
        <v>78794963.165303037</v>
      </c>
      <c r="R108" s="31">
        <f t="shared" ca="1" si="48"/>
        <v>-2.798661625471266E-3</v>
      </c>
    </row>
    <row r="109" spans="1:18">
      <c r="A109" s="61">
        <v>20265</v>
      </c>
      <c r="B109" s="61">
        <v>0.135258000002068</v>
      </c>
      <c r="C109" s="61">
        <v>1</v>
      </c>
      <c r="D109" s="62">
        <f t="shared" si="34"/>
        <v>2.0265</v>
      </c>
      <c r="E109" s="62">
        <f t="shared" si="35"/>
        <v>0.135258000002068</v>
      </c>
      <c r="F109" s="55">
        <f t="shared" si="36"/>
        <v>2.0265</v>
      </c>
      <c r="G109" s="55">
        <f t="shared" si="37"/>
        <v>0.135258000002068</v>
      </c>
      <c r="H109" s="55">
        <f t="shared" si="38"/>
        <v>4.1067022499999997</v>
      </c>
      <c r="I109" s="55">
        <f t="shared" si="39"/>
        <v>8.3222321096249985</v>
      </c>
      <c r="J109" s="55">
        <f t="shared" si="40"/>
        <v>16.865003370155058</v>
      </c>
      <c r="K109" s="55">
        <f t="shared" si="41"/>
        <v>0.27410033700419079</v>
      </c>
      <c r="L109" s="55">
        <f t="shared" si="42"/>
        <v>0.55546433293899267</v>
      </c>
      <c r="M109" s="55">
        <f t="shared" ca="1" si="43"/>
        <v>0.13688686924651977</v>
      </c>
      <c r="N109" s="55">
        <f t="shared" ca="1" si="44"/>
        <v>2.653215015520878E-6</v>
      </c>
      <c r="O109" s="63">
        <f t="shared" ca="1" si="45"/>
        <v>259770044.45170709</v>
      </c>
      <c r="P109" s="55">
        <f t="shared" ca="1" si="46"/>
        <v>245655316.30580464</v>
      </c>
      <c r="Q109" s="55">
        <f t="shared" ca="1" si="47"/>
        <v>14712077.159046208</v>
      </c>
      <c r="R109" s="31">
        <f t="shared" ca="1" si="48"/>
        <v>-1.6288692444517694E-3</v>
      </c>
    </row>
    <row r="110" spans="1:18">
      <c r="A110" s="61">
        <v>20294</v>
      </c>
      <c r="B110" s="61">
        <v>0.13781680000101915</v>
      </c>
      <c r="C110" s="61">
        <v>1</v>
      </c>
      <c r="D110" s="62">
        <f t="shared" si="34"/>
        <v>2.0293999999999999</v>
      </c>
      <c r="E110" s="62">
        <f t="shared" si="35"/>
        <v>0.13781680000101915</v>
      </c>
      <c r="F110" s="55">
        <f t="shared" si="36"/>
        <v>2.0293999999999999</v>
      </c>
      <c r="G110" s="55">
        <f t="shared" si="37"/>
        <v>0.13781680000101915</v>
      </c>
      <c r="H110" s="55">
        <f t="shared" si="38"/>
        <v>4.118464359999999</v>
      </c>
      <c r="I110" s="55">
        <f t="shared" si="39"/>
        <v>8.3580115721839974</v>
      </c>
      <c r="J110" s="55">
        <f t="shared" si="40"/>
        <v>16.961748684590201</v>
      </c>
      <c r="K110" s="55">
        <f t="shared" si="41"/>
        <v>0.27968541392206825</v>
      </c>
      <c r="L110" s="55">
        <f t="shared" si="42"/>
        <v>0.56759357901344532</v>
      </c>
      <c r="M110" s="55">
        <f t="shared" ca="1" si="43"/>
        <v>0.13727368058460107</v>
      </c>
      <c r="N110" s="55">
        <f t="shared" ca="1" si="44"/>
        <v>2.9497870049031064E-7</v>
      </c>
      <c r="O110" s="63">
        <f t="shared" ca="1" si="45"/>
        <v>253133548.46839774</v>
      </c>
      <c r="P110" s="55">
        <f t="shared" ca="1" si="46"/>
        <v>243009436.81953433</v>
      </c>
      <c r="Q110" s="55">
        <f t="shared" ca="1" si="47"/>
        <v>14012512.334769066</v>
      </c>
      <c r="R110" s="31">
        <f t="shared" ca="1" si="48"/>
        <v>5.4311941641807526E-4</v>
      </c>
    </row>
    <row r="111" spans="1:18">
      <c r="A111" s="61">
        <v>20295.5</v>
      </c>
      <c r="B111" s="61">
        <v>0.1355526000043028</v>
      </c>
      <c r="C111" s="61">
        <v>1</v>
      </c>
      <c r="D111" s="62">
        <f t="shared" si="34"/>
        <v>2.02955</v>
      </c>
      <c r="E111" s="62">
        <f t="shared" si="35"/>
        <v>0.1355526000043028</v>
      </c>
      <c r="F111" s="55">
        <f t="shared" si="36"/>
        <v>2.02955</v>
      </c>
      <c r="G111" s="55">
        <f t="shared" si="37"/>
        <v>0.1355526000043028</v>
      </c>
      <c r="H111" s="55">
        <f t="shared" si="38"/>
        <v>4.1190732025000001</v>
      </c>
      <c r="I111" s="55">
        <f t="shared" si="39"/>
        <v>8.3598650181338758</v>
      </c>
      <c r="J111" s="55">
        <f t="shared" si="40"/>
        <v>16.966764047553607</v>
      </c>
      <c r="K111" s="55">
        <f t="shared" si="41"/>
        <v>0.27511077933873274</v>
      </c>
      <c r="L111" s="55">
        <f t="shared" si="42"/>
        <v>0.55835108220692498</v>
      </c>
      <c r="M111" s="55">
        <f t="shared" ca="1" si="43"/>
        <v>0.13729370285287754</v>
      </c>
      <c r="N111" s="55">
        <f t="shared" ca="1" si="44"/>
        <v>3.0314391293150482E-6</v>
      </c>
      <c r="O111" s="63">
        <f t="shared" ca="1" si="45"/>
        <v>252792370.29575428</v>
      </c>
      <c r="P111" s="55">
        <f t="shared" ca="1" si="46"/>
        <v>242872702.14792287</v>
      </c>
      <c r="Q111" s="55">
        <f t="shared" ca="1" si="47"/>
        <v>13976748.702196499</v>
      </c>
      <c r="R111" s="31">
        <f t="shared" ca="1" si="48"/>
        <v>-1.7411028485747326E-3</v>
      </c>
    </row>
    <row r="112" spans="1:18">
      <c r="A112" s="61">
        <v>20335</v>
      </c>
      <c r="B112" s="61">
        <v>0.13566200000059325</v>
      </c>
      <c r="C112" s="61">
        <v>0.2</v>
      </c>
      <c r="D112" s="62">
        <f t="shared" si="34"/>
        <v>2.0335000000000001</v>
      </c>
      <c r="E112" s="62">
        <f t="shared" si="35"/>
        <v>0.13566200000059325</v>
      </c>
      <c r="F112" s="55">
        <f t="shared" si="36"/>
        <v>0.40670000000000006</v>
      </c>
      <c r="G112" s="55">
        <f t="shared" si="37"/>
        <v>2.7132400000118653E-2</v>
      </c>
      <c r="H112" s="55">
        <f t="shared" si="38"/>
        <v>0.82702445000000013</v>
      </c>
      <c r="I112" s="55">
        <f t="shared" si="39"/>
        <v>1.6817542190750003</v>
      </c>
      <c r="J112" s="55">
        <f t="shared" si="40"/>
        <v>3.4198472044890131</v>
      </c>
      <c r="K112" s="55">
        <f t="shared" si="41"/>
        <v>5.5173735400241279E-2</v>
      </c>
      <c r="L112" s="55">
        <f t="shared" si="42"/>
        <v>0.11219579093639065</v>
      </c>
      <c r="M112" s="55">
        <f t="shared" ca="1" si="43"/>
        <v>0.13782147929996963</v>
      </c>
      <c r="N112" s="55">
        <f t="shared" ca="1" si="44"/>
        <v>9.3267016888701743E-7</v>
      </c>
      <c r="O112" s="63">
        <f t="shared" ca="1" si="45"/>
        <v>9755289.2121337969</v>
      </c>
      <c r="P112" s="55">
        <f t="shared" ca="1" si="46"/>
        <v>9571057.4566139281</v>
      </c>
      <c r="Q112" s="55">
        <f t="shared" ca="1" si="47"/>
        <v>521998.30277671001</v>
      </c>
      <c r="R112" s="31">
        <f t="shared" ca="1" si="48"/>
        <v>-2.1594792993763767E-3</v>
      </c>
    </row>
    <row r="113" spans="1:18">
      <c r="A113" s="61">
        <v>20980.5</v>
      </c>
      <c r="B113" s="61">
        <v>0.14663460000156192</v>
      </c>
      <c r="C113" s="61">
        <v>1</v>
      </c>
      <c r="D113" s="62">
        <f t="shared" si="34"/>
        <v>2.0980500000000002</v>
      </c>
      <c r="E113" s="62">
        <f t="shared" si="35"/>
        <v>0.14663460000156192</v>
      </c>
      <c r="F113" s="55">
        <f t="shared" si="36"/>
        <v>2.0980500000000002</v>
      </c>
      <c r="G113" s="55">
        <f t="shared" si="37"/>
        <v>0.14663460000156192</v>
      </c>
      <c r="H113" s="55">
        <f t="shared" si="38"/>
        <v>4.4018138025000004</v>
      </c>
      <c r="I113" s="55">
        <f t="shared" si="39"/>
        <v>9.235225448335127</v>
      </c>
      <c r="J113" s="55">
        <f t="shared" si="40"/>
        <v>19.375964751879515</v>
      </c>
      <c r="K113" s="55">
        <f t="shared" si="41"/>
        <v>0.30764672253327702</v>
      </c>
      <c r="L113" s="55">
        <f t="shared" si="42"/>
        <v>0.64545820621094185</v>
      </c>
      <c r="M113" s="55">
        <f t="shared" ca="1" si="43"/>
        <v>0.14658917938191582</v>
      </c>
      <c r="N113" s="55">
        <f t="shared" ca="1" si="44"/>
        <v>2.0630326890359275E-9</v>
      </c>
      <c r="O113" s="63">
        <f t="shared" ca="1" si="45"/>
        <v>119281457.217388</v>
      </c>
      <c r="P113" s="55">
        <f t="shared" ca="1" si="46"/>
        <v>182054302.53092059</v>
      </c>
      <c r="Q113" s="55">
        <f t="shared" ca="1" si="47"/>
        <v>2240804.8561989134</v>
      </c>
      <c r="R113" s="31">
        <f t="shared" ca="1" si="48"/>
        <v>4.5420619646102667E-5</v>
      </c>
    </row>
    <row r="114" spans="1:18">
      <c r="A114" s="61">
        <v>21010</v>
      </c>
      <c r="B114" s="61">
        <v>0.14587200000096345</v>
      </c>
      <c r="C114" s="61">
        <v>1</v>
      </c>
      <c r="D114" s="62">
        <f t="shared" si="34"/>
        <v>2.101</v>
      </c>
      <c r="E114" s="62">
        <f t="shared" si="35"/>
        <v>0.14587200000096345</v>
      </c>
      <c r="F114" s="55">
        <f t="shared" si="36"/>
        <v>2.101</v>
      </c>
      <c r="G114" s="55">
        <f t="shared" si="37"/>
        <v>0.14587200000096345</v>
      </c>
      <c r="H114" s="55">
        <f t="shared" si="38"/>
        <v>4.4142010000000003</v>
      </c>
      <c r="I114" s="55">
        <f t="shared" si="39"/>
        <v>9.2742363010000002</v>
      </c>
      <c r="J114" s="55">
        <f t="shared" si="40"/>
        <v>19.485170468401002</v>
      </c>
      <c r="K114" s="55">
        <f t="shared" si="41"/>
        <v>0.30647707200202423</v>
      </c>
      <c r="L114" s="55">
        <f t="shared" si="42"/>
        <v>0.64390832827625288</v>
      </c>
      <c r="M114" s="55">
        <f t="shared" ca="1" si="43"/>
        <v>0.14699630733363392</v>
      </c>
      <c r="N114" s="55">
        <f t="shared" ca="1" si="44"/>
        <v>1.2640669782965769E-6</v>
      </c>
      <c r="O114" s="63">
        <f t="shared" ca="1" si="45"/>
        <v>114568208.27712698</v>
      </c>
      <c r="P114" s="55">
        <f t="shared" ca="1" si="46"/>
        <v>179525265.96275672</v>
      </c>
      <c r="Q114" s="55">
        <f t="shared" ca="1" si="47"/>
        <v>1953739.688611791</v>
      </c>
      <c r="R114" s="31">
        <f t="shared" ca="1" si="48"/>
        <v>-1.1243073326704656E-3</v>
      </c>
    </row>
    <row r="115" spans="1:18">
      <c r="A115" s="61">
        <v>21372</v>
      </c>
      <c r="B115" s="61">
        <v>0.1505784000037238</v>
      </c>
      <c r="C115" s="61">
        <v>1</v>
      </c>
      <c r="D115" s="62">
        <f t="shared" si="34"/>
        <v>2.1372</v>
      </c>
      <c r="E115" s="62">
        <f t="shared" si="35"/>
        <v>0.1505784000037238</v>
      </c>
      <c r="F115" s="55">
        <f t="shared" si="36"/>
        <v>2.1372</v>
      </c>
      <c r="G115" s="55">
        <f t="shared" si="37"/>
        <v>0.1505784000037238</v>
      </c>
      <c r="H115" s="55">
        <f t="shared" si="38"/>
        <v>4.5676238399999995</v>
      </c>
      <c r="I115" s="55">
        <f t="shared" si="39"/>
        <v>9.7619256708479991</v>
      </c>
      <c r="J115" s="55">
        <f t="shared" si="40"/>
        <v>20.863187543736345</v>
      </c>
      <c r="K115" s="55">
        <f t="shared" si="41"/>
        <v>0.32181615648795853</v>
      </c>
      <c r="L115" s="55">
        <f t="shared" si="42"/>
        <v>0.68778548964606501</v>
      </c>
      <c r="M115" s="55">
        <f t="shared" ca="1" si="43"/>
        <v>0.15203805171446066</v>
      </c>
      <c r="N115" s="55">
        <f t="shared" ca="1" si="44"/>
        <v>2.130583116657055E-6</v>
      </c>
      <c r="O115" s="63">
        <f t="shared" ca="1" si="45"/>
        <v>64081380.944268629</v>
      </c>
      <c r="P115" s="55">
        <f t="shared" ca="1" si="46"/>
        <v>149278558.86296946</v>
      </c>
      <c r="Q115" s="55">
        <f t="shared" ca="1" si="47"/>
        <v>26612.873333626496</v>
      </c>
      <c r="R115" s="31">
        <f t="shared" ca="1" si="48"/>
        <v>-1.4596517107368645E-3</v>
      </c>
    </row>
    <row r="116" spans="1:18">
      <c r="A116" s="61">
        <v>21480.5</v>
      </c>
      <c r="B116" s="61">
        <v>0.15183460000116611</v>
      </c>
      <c r="C116" s="61">
        <v>1</v>
      </c>
      <c r="D116" s="62">
        <f t="shared" si="34"/>
        <v>2.14805</v>
      </c>
      <c r="E116" s="62">
        <f t="shared" si="35"/>
        <v>0.15183460000116611</v>
      </c>
      <c r="F116" s="55">
        <f t="shared" si="36"/>
        <v>2.14805</v>
      </c>
      <c r="G116" s="55">
        <f t="shared" si="37"/>
        <v>0.15183460000116611</v>
      </c>
      <c r="H116" s="55">
        <f t="shared" si="38"/>
        <v>4.6141188025000002</v>
      </c>
      <c r="I116" s="55">
        <f t="shared" si="39"/>
        <v>9.9113578937101252</v>
      </c>
      <c r="J116" s="55">
        <f t="shared" si="40"/>
        <v>21.290092323584034</v>
      </c>
      <c r="K116" s="55">
        <f t="shared" si="41"/>
        <v>0.32614831253250487</v>
      </c>
      <c r="L116" s="55">
        <f t="shared" si="42"/>
        <v>0.70058288273544711</v>
      </c>
      <c r="M116" s="55">
        <f t="shared" ca="1" si="43"/>
        <v>0.15356568014086175</v>
      </c>
      <c r="N116" s="55">
        <f t="shared" ca="1" si="44"/>
        <v>2.9966384500486762E-6</v>
      </c>
      <c r="O116" s="63">
        <f t="shared" ca="1" si="45"/>
        <v>51661539.063831985</v>
      </c>
      <c r="P116" s="55">
        <f t="shared" ca="1" si="46"/>
        <v>140528013.73734069</v>
      </c>
      <c r="Q116" s="55">
        <f t="shared" ca="1" si="47"/>
        <v>45492.142189532446</v>
      </c>
      <c r="R116" s="31">
        <f t="shared" ca="1" si="48"/>
        <v>-1.7310801396956399E-3</v>
      </c>
    </row>
    <row r="117" spans="1:18">
      <c r="A117" s="61">
        <v>22014.5</v>
      </c>
      <c r="B117" s="61">
        <v>0.15877940000063973</v>
      </c>
      <c r="C117" s="61">
        <v>1</v>
      </c>
      <c r="D117" s="62">
        <f t="shared" ref="D117:D148" si="49">A117/A$18</f>
        <v>2.2014499999999999</v>
      </c>
      <c r="E117" s="62">
        <f t="shared" ref="E117:E148" si="50">B117/B$18</f>
        <v>0.15877940000063973</v>
      </c>
      <c r="F117" s="55">
        <f t="shared" ref="F117:F148" si="51">$C117*D117</f>
        <v>2.2014499999999999</v>
      </c>
      <c r="G117" s="55">
        <f t="shared" ref="G117:G148" si="52">$C117*E117</f>
        <v>0.15877940000063973</v>
      </c>
      <c r="H117" s="55">
        <f t="shared" ref="H117:H148" si="53">C117*D117*D117</f>
        <v>4.8463821024999998</v>
      </c>
      <c r="I117" s="55">
        <f t="shared" ref="I117:I148" si="54">C117*D117*D117*D117</f>
        <v>10.669067879548624</v>
      </c>
      <c r="J117" s="55">
        <f t="shared" ref="J117:J148" si="55">C117*D117*D117*D117*D117</f>
        <v>23.487419483432319</v>
      </c>
      <c r="K117" s="55">
        <f t="shared" ref="K117:K148" si="56">C117*E117*D117</f>
        <v>0.34954491013140832</v>
      </c>
      <c r="L117" s="55">
        <f t="shared" ref="L117:L148" si="57">C117*E117*D117*D117</f>
        <v>0.76950564240878883</v>
      </c>
      <c r="M117" s="55">
        <f t="shared" ref="M117:M148" ca="1" si="58">+E$4+E$5*D117+E$6*D117^2</f>
        <v>0.16119502615979298</v>
      </c>
      <c r="N117" s="55">
        <f t="shared" ref="N117:N148" ca="1" si="59">C117*(M117-E117)^2</f>
        <v>5.8352497407854834E-6</v>
      </c>
      <c r="O117" s="63">
        <f t="shared" ref="O117:O148" ca="1" si="60">(C117*O$1-O$2*F117+O$3*H117)^2</f>
        <v>9647065.5591408461</v>
      </c>
      <c r="P117" s="55">
        <f t="shared" ref="P117:P148" ca="1" si="61">(-C117*O$2+O$4*F117-O$5*H117)^2</f>
        <v>100015572.79325151</v>
      </c>
      <c r="Q117" s="55">
        <f t="shared" ref="Q117:Q148" ca="1" si="62">+(C117*O$3-F117*O$5+H117*O$6)^2</f>
        <v>4446908.021250437</v>
      </c>
      <c r="R117" s="31">
        <f t="shared" ref="R117:R148" ca="1" si="63">+E117-M117</f>
        <v>-2.4156261591532502E-3</v>
      </c>
    </row>
    <row r="118" spans="1:18">
      <c r="A118" s="61">
        <v>22023</v>
      </c>
      <c r="B118" s="61">
        <v>0.15791560000070604</v>
      </c>
      <c r="C118" s="61">
        <v>1</v>
      </c>
      <c r="D118" s="62">
        <f t="shared" si="49"/>
        <v>2.2023000000000001</v>
      </c>
      <c r="E118" s="62">
        <f t="shared" si="50"/>
        <v>0.15791560000070604</v>
      </c>
      <c r="F118" s="55">
        <f t="shared" si="51"/>
        <v>2.2023000000000001</v>
      </c>
      <c r="G118" s="55">
        <f t="shared" si="52"/>
        <v>0.15791560000070604</v>
      </c>
      <c r="H118" s="55">
        <f t="shared" si="53"/>
        <v>4.8501252900000003</v>
      </c>
      <c r="I118" s="55">
        <f t="shared" si="54"/>
        <v>10.681430926167002</v>
      </c>
      <c r="J118" s="55">
        <f t="shared" si="55"/>
        <v>23.523715328697588</v>
      </c>
      <c r="K118" s="55">
        <f t="shared" si="56"/>
        <v>0.34777752588155492</v>
      </c>
      <c r="L118" s="55">
        <f t="shared" si="57"/>
        <v>0.76591044524894847</v>
      </c>
      <c r="M118" s="55">
        <f t="shared" ca="1" si="58"/>
        <v>0.16131795730317464</v>
      </c>
      <c r="N118" s="55">
        <f t="shared" ca="1" si="59"/>
        <v>1.1576035213661411E-5</v>
      </c>
      <c r="O118" s="63">
        <f t="shared" ca="1" si="60"/>
        <v>9242939.8258051127</v>
      </c>
      <c r="P118" s="55">
        <f t="shared" ca="1" si="61"/>
        <v>99408961.874612868</v>
      </c>
      <c r="Q118" s="55">
        <f t="shared" ca="1" si="62"/>
        <v>4577532.0031662229</v>
      </c>
      <c r="R118" s="31">
        <f t="shared" ca="1" si="63"/>
        <v>-3.4023573024686005E-3</v>
      </c>
    </row>
    <row r="119" spans="1:18">
      <c r="A119" s="61">
        <v>22029.5</v>
      </c>
      <c r="B119" s="61">
        <v>0.15293740000197431</v>
      </c>
      <c r="C119" s="61">
        <v>1</v>
      </c>
      <c r="D119" s="62">
        <f t="shared" si="49"/>
        <v>2.20295</v>
      </c>
      <c r="E119" s="62">
        <f t="shared" si="50"/>
        <v>0.15293740000197431</v>
      </c>
      <c r="F119" s="55">
        <f t="shared" si="51"/>
        <v>2.20295</v>
      </c>
      <c r="G119" s="55">
        <f t="shared" si="52"/>
        <v>0.15293740000197431</v>
      </c>
      <c r="H119" s="55">
        <f t="shared" si="53"/>
        <v>4.8529887025000003</v>
      </c>
      <c r="I119" s="55">
        <f t="shared" si="54"/>
        <v>10.690891462172376</v>
      </c>
      <c r="J119" s="55">
        <f t="shared" si="55"/>
        <v>23.551499346592635</v>
      </c>
      <c r="K119" s="55">
        <f t="shared" si="56"/>
        <v>0.3369134453343493</v>
      </c>
      <c r="L119" s="55">
        <f t="shared" si="57"/>
        <v>0.74220347439930479</v>
      </c>
      <c r="M119" s="55">
        <f t="shared" ca="1" si="58"/>
        <v>0.16141199498123951</v>
      </c>
      <c r="N119" s="55">
        <f t="shared" ca="1" si="59"/>
        <v>7.1818760062586907E-5</v>
      </c>
      <c r="O119" s="63">
        <f t="shared" ca="1" si="60"/>
        <v>8939637.8394219447</v>
      </c>
      <c r="P119" s="55">
        <f t="shared" ca="1" si="61"/>
        <v>98945962.72634998</v>
      </c>
      <c r="Q119" s="55">
        <f t="shared" ca="1" si="62"/>
        <v>4678749.4200121732</v>
      </c>
      <c r="R119" s="31">
        <f t="shared" ca="1" si="63"/>
        <v>-8.4745949792651987E-3</v>
      </c>
    </row>
    <row r="120" spans="1:18">
      <c r="A120" s="61">
        <v>22033</v>
      </c>
      <c r="B120" s="61">
        <v>0.16268760000093607</v>
      </c>
      <c r="C120" s="61">
        <v>1</v>
      </c>
      <c r="D120" s="62">
        <f t="shared" si="49"/>
        <v>2.2033</v>
      </c>
      <c r="E120" s="62">
        <f t="shared" si="50"/>
        <v>0.16268760000093607</v>
      </c>
      <c r="F120" s="55">
        <f t="shared" si="51"/>
        <v>2.2033</v>
      </c>
      <c r="G120" s="55">
        <f t="shared" si="52"/>
        <v>0.16268760000093607</v>
      </c>
      <c r="H120" s="55">
        <f t="shared" si="53"/>
        <v>4.8545308900000004</v>
      </c>
      <c r="I120" s="55">
        <f t="shared" si="54"/>
        <v>10.695987909937001</v>
      </c>
      <c r="J120" s="55">
        <f t="shared" si="55"/>
        <v>23.566470161964194</v>
      </c>
      <c r="K120" s="55">
        <f t="shared" si="56"/>
        <v>0.35844958908206248</v>
      </c>
      <c r="L120" s="55">
        <f t="shared" si="57"/>
        <v>0.78977197962450829</v>
      </c>
      <c r="M120" s="55">
        <f t="shared" ca="1" si="58"/>
        <v>0.1614626419651809</v>
      </c>
      <c r="N120" s="55">
        <f t="shared" ca="1" si="59"/>
        <v>1.5005221893611761E-6</v>
      </c>
      <c r="O120" s="63">
        <f t="shared" ca="1" si="60"/>
        <v>8778381.9253619034</v>
      </c>
      <c r="P120" s="55">
        <f t="shared" ca="1" si="61"/>
        <v>98696972.186490789</v>
      </c>
      <c r="Q120" s="55">
        <f t="shared" ca="1" si="62"/>
        <v>4733728.5850184513</v>
      </c>
      <c r="R120" s="31">
        <f t="shared" ca="1" si="63"/>
        <v>1.2249580357551748E-3</v>
      </c>
    </row>
    <row r="121" spans="1:18">
      <c r="A121" s="61">
        <v>22036</v>
      </c>
      <c r="B121" s="61">
        <v>0.1619591999988188</v>
      </c>
      <c r="C121" s="61">
        <v>1</v>
      </c>
      <c r="D121" s="62">
        <f t="shared" si="49"/>
        <v>2.2035999999999998</v>
      </c>
      <c r="E121" s="62">
        <f t="shared" si="50"/>
        <v>0.1619591999988188</v>
      </c>
      <c r="F121" s="55">
        <f t="shared" si="51"/>
        <v>2.2035999999999998</v>
      </c>
      <c r="G121" s="55">
        <f t="shared" si="52"/>
        <v>0.1619591999988188</v>
      </c>
      <c r="H121" s="55">
        <f t="shared" si="53"/>
        <v>4.8558529599999991</v>
      </c>
      <c r="I121" s="55">
        <f t="shared" si="54"/>
        <v>10.700357582655997</v>
      </c>
      <c r="J121" s="55">
        <f t="shared" si="55"/>
        <v>23.579307969140753</v>
      </c>
      <c r="K121" s="55">
        <f t="shared" si="56"/>
        <v>0.35689329311739709</v>
      </c>
      <c r="L121" s="55">
        <f t="shared" si="57"/>
        <v>0.7864500607134961</v>
      </c>
      <c r="M121" s="55">
        <f t="shared" ca="1" si="58"/>
        <v>0.16150605996762141</v>
      </c>
      <c r="N121" s="55">
        <f t="shared" ca="1" si="59"/>
        <v>2.0533588787357752E-7</v>
      </c>
      <c r="O121" s="63">
        <f t="shared" ca="1" si="60"/>
        <v>8641311.25157726</v>
      </c>
      <c r="P121" s="55">
        <f t="shared" ca="1" si="61"/>
        <v>98483728.509018376</v>
      </c>
      <c r="Q121" s="55">
        <f t="shared" ca="1" si="62"/>
        <v>4781119.8368678186</v>
      </c>
      <c r="R121" s="31">
        <f t="shared" ca="1" si="63"/>
        <v>4.5314003119739654E-4</v>
      </c>
    </row>
    <row r="122" spans="1:18">
      <c r="A122" s="61">
        <v>22053</v>
      </c>
      <c r="B122" s="61">
        <v>0.16183160000218777</v>
      </c>
      <c r="C122" s="61">
        <v>1</v>
      </c>
      <c r="D122" s="62">
        <f t="shared" si="49"/>
        <v>2.2052999999999998</v>
      </c>
      <c r="E122" s="62">
        <f t="shared" si="50"/>
        <v>0.16183160000218777</v>
      </c>
      <c r="F122" s="55">
        <f t="shared" si="51"/>
        <v>2.2052999999999998</v>
      </c>
      <c r="G122" s="55">
        <f t="shared" si="52"/>
        <v>0.16183160000218777</v>
      </c>
      <c r="H122" s="55">
        <f t="shared" si="53"/>
        <v>4.8633480899999988</v>
      </c>
      <c r="I122" s="55">
        <f t="shared" si="54"/>
        <v>10.725141542876996</v>
      </c>
      <c r="J122" s="55">
        <f t="shared" si="55"/>
        <v>23.652154644506638</v>
      </c>
      <c r="K122" s="55">
        <f t="shared" si="56"/>
        <v>0.35688722748482465</v>
      </c>
      <c r="L122" s="55">
        <f t="shared" si="57"/>
        <v>0.7870434027722838</v>
      </c>
      <c r="M122" s="55">
        <f t="shared" ca="1" si="58"/>
        <v>0.16175220519440325</v>
      </c>
      <c r="N122" s="55">
        <f t="shared" ca="1" si="59"/>
        <v>6.3035355031402983E-9</v>
      </c>
      <c r="O122" s="63">
        <f t="shared" ca="1" si="60"/>
        <v>7884626.7149352878</v>
      </c>
      <c r="P122" s="55">
        <f t="shared" ca="1" si="61"/>
        <v>97278440.853879869</v>
      </c>
      <c r="Q122" s="55">
        <f t="shared" ca="1" si="62"/>
        <v>5054319.8582233749</v>
      </c>
      <c r="R122" s="31">
        <f t="shared" ca="1" si="63"/>
        <v>7.9394807784516352E-5</v>
      </c>
    </row>
    <row r="123" spans="1:18">
      <c r="A123" s="61">
        <v>22057</v>
      </c>
      <c r="B123" s="61">
        <v>0.1602603999999701</v>
      </c>
      <c r="C123" s="61">
        <v>1</v>
      </c>
      <c r="D123" s="62">
        <f t="shared" si="49"/>
        <v>2.2057000000000002</v>
      </c>
      <c r="E123" s="62">
        <f t="shared" si="50"/>
        <v>0.1602603999999701</v>
      </c>
      <c r="F123" s="55">
        <f t="shared" si="51"/>
        <v>2.2057000000000002</v>
      </c>
      <c r="G123" s="55">
        <f t="shared" si="52"/>
        <v>0.1602603999999701</v>
      </c>
      <c r="H123" s="55">
        <f t="shared" si="53"/>
        <v>4.8651124900000013</v>
      </c>
      <c r="I123" s="55">
        <f t="shared" si="54"/>
        <v>10.730978619193005</v>
      </c>
      <c r="J123" s="55">
        <f t="shared" si="55"/>
        <v>23.669319540354014</v>
      </c>
      <c r="K123" s="55">
        <f t="shared" si="56"/>
        <v>0.35348636427993407</v>
      </c>
      <c r="L123" s="55">
        <f t="shared" si="57"/>
        <v>0.7796848736922507</v>
      </c>
      <c r="M123" s="55">
        <f t="shared" ca="1" si="58"/>
        <v>0.16181014886508138</v>
      </c>
      <c r="N123" s="55">
        <f t="shared" ca="1" si="59"/>
        <v>2.4017215449136936E-6</v>
      </c>
      <c r="O123" s="63">
        <f t="shared" ca="1" si="60"/>
        <v>7711541.9454532256</v>
      </c>
      <c r="P123" s="55">
        <f t="shared" ca="1" si="61"/>
        <v>96995610.67737031</v>
      </c>
      <c r="Q123" s="55">
        <f t="shared" ca="1" si="62"/>
        <v>5119752.7644324452</v>
      </c>
      <c r="R123" s="31">
        <f t="shared" ca="1" si="63"/>
        <v>-1.5497488651112779E-3</v>
      </c>
    </row>
    <row r="124" spans="1:18">
      <c r="A124" s="61">
        <v>22079.5</v>
      </c>
      <c r="B124" s="61">
        <v>0.16219740000087768</v>
      </c>
      <c r="C124" s="61">
        <v>1</v>
      </c>
      <c r="D124" s="62">
        <f t="shared" si="49"/>
        <v>2.2079499999999999</v>
      </c>
      <c r="E124" s="62">
        <f t="shared" si="50"/>
        <v>0.16219740000087768</v>
      </c>
      <c r="F124" s="55">
        <f t="shared" si="51"/>
        <v>2.2079499999999999</v>
      </c>
      <c r="G124" s="55">
        <f t="shared" si="52"/>
        <v>0.16219740000087768</v>
      </c>
      <c r="H124" s="55">
        <f t="shared" si="53"/>
        <v>4.8750432024999997</v>
      </c>
      <c r="I124" s="55">
        <f t="shared" si="54"/>
        <v>10.763851638959874</v>
      </c>
      <c r="J124" s="55">
        <f t="shared" si="55"/>
        <v>23.766046226241453</v>
      </c>
      <c r="K124" s="55">
        <f t="shared" si="56"/>
        <v>0.35812374933193786</v>
      </c>
      <c r="L124" s="55">
        <f t="shared" si="57"/>
        <v>0.79071933233745217</v>
      </c>
      <c r="M124" s="55">
        <f t="shared" ca="1" si="58"/>
        <v>0.16213627470594758</v>
      </c>
      <c r="N124" s="55">
        <f t="shared" ca="1" si="59"/>
        <v>3.7363016802921156E-9</v>
      </c>
      <c r="O124" s="63">
        <f t="shared" ca="1" si="60"/>
        <v>6773205.8930438105</v>
      </c>
      <c r="P124" s="55">
        <f t="shared" ca="1" si="61"/>
        <v>95410169.731354892</v>
      </c>
      <c r="Q124" s="55">
        <f t="shared" ca="1" si="62"/>
        <v>5496003.1977956668</v>
      </c>
      <c r="R124" s="31">
        <f t="shared" ca="1" si="63"/>
        <v>6.1125294930103324E-5</v>
      </c>
    </row>
    <row r="125" spans="1:18">
      <c r="A125" s="61">
        <v>22105</v>
      </c>
      <c r="B125" s="61">
        <v>0.16490600000543054</v>
      </c>
      <c r="C125" s="61">
        <v>1</v>
      </c>
      <c r="D125" s="62">
        <f t="shared" si="49"/>
        <v>2.2105000000000001</v>
      </c>
      <c r="E125" s="62">
        <f t="shared" si="50"/>
        <v>0.16490600000543054</v>
      </c>
      <c r="F125" s="55">
        <f t="shared" si="51"/>
        <v>2.2105000000000001</v>
      </c>
      <c r="G125" s="55">
        <f t="shared" si="52"/>
        <v>0.16490600000543054</v>
      </c>
      <c r="H125" s="55">
        <f t="shared" si="53"/>
        <v>4.8863102500000002</v>
      </c>
      <c r="I125" s="55">
        <f t="shared" si="54"/>
        <v>10.801188807625001</v>
      </c>
      <c r="J125" s="55">
        <f t="shared" si="55"/>
        <v>23.876027859255068</v>
      </c>
      <c r="K125" s="55">
        <f t="shared" si="56"/>
        <v>0.36452471301200423</v>
      </c>
      <c r="L125" s="55">
        <f t="shared" si="57"/>
        <v>0.80578187811303537</v>
      </c>
      <c r="M125" s="55">
        <f t="shared" ca="1" si="58"/>
        <v>0.16250627955889069</v>
      </c>
      <c r="N125" s="55">
        <f t="shared" ca="1" si="59"/>
        <v>5.75865822154144E-6</v>
      </c>
      <c r="O125" s="63">
        <f t="shared" ca="1" si="60"/>
        <v>5782320.5255015008</v>
      </c>
      <c r="P125" s="55">
        <f t="shared" ca="1" si="61"/>
        <v>93624669.847886562</v>
      </c>
      <c r="Q125" s="55">
        <f t="shared" ca="1" si="62"/>
        <v>5939291.4560001343</v>
      </c>
      <c r="R125" s="31">
        <f t="shared" ca="1" si="63"/>
        <v>2.3997204465398547E-3</v>
      </c>
    </row>
    <row r="126" spans="1:18">
      <c r="A126" s="61">
        <v>22105</v>
      </c>
      <c r="B126" s="61">
        <v>0.16970600000058766</v>
      </c>
      <c r="C126" s="61">
        <v>1</v>
      </c>
      <c r="D126" s="62">
        <f t="shared" si="49"/>
        <v>2.2105000000000001</v>
      </c>
      <c r="E126" s="62">
        <f t="shared" si="50"/>
        <v>0.16970600000058766</v>
      </c>
      <c r="F126" s="55">
        <f t="shared" si="51"/>
        <v>2.2105000000000001</v>
      </c>
      <c r="G126" s="55">
        <f t="shared" si="52"/>
        <v>0.16970600000058766</v>
      </c>
      <c r="H126" s="55">
        <f t="shared" si="53"/>
        <v>4.8863102500000002</v>
      </c>
      <c r="I126" s="55">
        <f t="shared" si="54"/>
        <v>10.801188807625001</v>
      </c>
      <c r="J126" s="55">
        <f t="shared" si="55"/>
        <v>23.876027859255068</v>
      </c>
      <c r="K126" s="55">
        <f t="shared" si="56"/>
        <v>0.37513511300129904</v>
      </c>
      <c r="L126" s="55">
        <f t="shared" si="57"/>
        <v>0.82923616728937155</v>
      </c>
      <c r="M126" s="55">
        <f t="shared" ca="1" si="58"/>
        <v>0.16250627955889069</v>
      </c>
      <c r="N126" s="55">
        <f t="shared" ca="1" si="59"/>
        <v>5.1835974438589315E-5</v>
      </c>
      <c r="O126" s="63">
        <f t="shared" ca="1" si="60"/>
        <v>5782320.5255015008</v>
      </c>
      <c r="P126" s="55">
        <f t="shared" ca="1" si="61"/>
        <v>93624669.847886562</v>
      </c>
      <c r="Q126" s="55">
        <f t="shared" ca="1" si="62"/>
        <v>5939291.4560001343</v>
      </c>
      <c r="R126" s="31">
        <f t="shared" ca="1" si="63"/>
        <v>7.1997204416969773E-3</v>
      </c>
    </row>
    <row r="127" spans="1:18">
      <c r="A127" s="61">
        <v>22137.5</v>
      </c>
      <c r="B127" s="61">
        <v>0.16281499999604421</v>
      </c>
      <c r="C127" s="61">
        <v>1</v>
      </c>
      <c r="D127" s="62">
        <f t="shared" si="49"/>
        <v>2.2137500000000001</v>
      </c>
      <c r="E127" s="62">
        <f t="shared" si="50"/>
        <v>0.16281499999604421</v>
      </c>
      <c r="F127" s="55">
        <f t="shared" si="51"/>
        <v>2.2137500000000001</v>
      </c>
      <c r="G127" s="55">
        <f t="shared" si="52"/>
        <v>0.16281499999604421</v>
      </c>
      <c r="H127" s="55">
        <f t="shared" si="53"/>
        <v>4.9006890625000006</v>
      </c>
      <c r="I127" s="55">
        <f t="shared" si="54"/>
        <v>10.848900412109376</v>
      </c>
      <c r="J127" s="55">
        <f t="shared" si="55"/>
        <v>24.016753287307132</v>
      </c>
      <c r="K127" s="55">
        <f t="shared" si="56"/>
        <v>0.36043170624124288</v>
      </c>
      <c r="L127" s="55">
        <f t="shared" si="57"/>
        <v>0.79790568969155151</v>
      </c>
      <c r="M127" s="55">
        <f t="shared" ca="1" si="58"/>
        <v>0.16297846355699938</v>
      </c>
      <c r="N127" s="55">
        <f t="shared" ca="1" si="59"/>
        <v>2.6720335760145814E-8</v>
      </c>
      <c r="O127" s="63">
        <f t="shared" ca="1" si="60"/>
        <v>4631575.2312591039</v>
      </c>
      <c r="P127" s="55">
        <f t="shared" ca="1" si="61"/>
        <v>91366692.06423004</v>
      </c>
      <c r="Q127" s="55">
        <f t="shared" ca="1" si="62"/>
        <v>6530386.5701181712</v>
      </c>
      <c r="R127" s="31">
        <f t="shared" ca="1" si="63"/>
        <v>-1.6346356095517378E-4</v>
      </c>
    </row>
    <row r="128" spans="1:18">
      <c r="A128" s="61">
        <v>22139</v>
      </c>
      <c r="B128" s="61">
        <v>0.16485079999984009</v>
      </c>
      <c r="C128" s="61">
        <v>1</v>
      </c>
      <c r="D128" s="62">
        <f t="shared" si="49"/>
        <v>2.2139000000000002</v>
      </c>
      <c r="E128" s="62">
        <f t="shared" si="50"/>
        <v>0.16485079999984009</v>
      </c>
      <c r="F128" s="55">
        <f t="shared" si="51"/>
        <v>2.2139000000000002</v>
      </c>
      <c r="G128" s="55">
        <f t="shared" si="52"/>
        <v>0.16485079999984009</v>
      </c>
      <c r="H128" s="55">
        <f t="shared" si="53"/>
        <v>4.9013532100000008</v>
      </c>
      <c r="I128" s="55">
        <f t="shared" si="54"/>
        <v>10.851105871619003</v>
      </c>
      <c r="J128" s="55">
        <f t="shared" si="55"/>
        <v>24.023263289177315</v>
      </c>
      <c r="K128" s="55">
        <f t="shared" si="56"/>
        <v>0.36496318611964601</v>
      </c>
      <c r="L128" s="55">
        <f t="shared" si="57"/>
        <v>0.80799199775028441</v>
      </c>
      <c r="M128" s="55">
        <f t="shared" ca="1" si="58"/>
        <v>0.16300027314654725</v>
      </c>
      <c r="N128" s="55">
        <f t="shared" ca="1" si="59"/>
        <v>3.4244496347579158E-6</v>
      </c>
      <c r="O128" s="63">
        <f t="shared" ca="1" si="60"/>
        <v>4581506.1488814056</v>
      </c>
      <c r="P128" s="55">
        <f t="shared" ca="1" si="61"/>
        <v>91262959.615557</v>
      </c>
      <c r="Q128" s="55">
        <f t="shared" ca="1" si="62"/>
        <v>6558377.3351805089</v>
      </c>
      <c r="R128" s="31">
        <f t="shared" ca="1" si="63"/>
        <v>1.8505268532928443E-3</v>
      </c>
    </row>
    <row r="129" spans="1:18">
      <c r="A129" s="61">
        <v>22650</v>
      </c>
      <c r="B129" s="61">
        <v>0.17078000000037719</v>
      </c>
      <c r="C129" s="61">
        <v>1</v>
      </c>
      <c r="D129" s="62">
        <f t="shared" si="49"/>
        <v>2.2650000000000001</v>
      </c>
      <c r="E129" s="62">
        <f t="shared" si="50"/>
        <v>0.17078000000037719</v>
      </c>
      <c r="F129" s="55">
        <f t="shared" si="51"/>
        <v>2.2650000000000001</v>
      </c>
      <c r="G129" s="55">
        <f t="shared" si="52"/>
        <v>0.17078000000037719</v>
      </c>
      <c r="H129" s="55">
        <f t="shared" si="53"/>
        <v>5.1302250000000003</v>
      </c>
      <c r="I129" s="55">
        <f t="shared" si="54"/>
        <v>11.619959625000002</v>
      </c>
      <c r="J129" s="55">
        <f t="shared" si="55"/>
        <v>26.319208550625007</v>
      </c>
      <c r="K129" s="55">
        <f t="shared" si="56"/>
        <v>0.38681670000085433</v>
      </c>
      <c r="L129" s="55">
        <f t="shared" si="57"/>
        <v>0.87613982550193514</v>
      </c>
      <c r="M129" s="55">
        <f t="shared" ca="1" si="58"/>
        <v>0.17051470890357015</v>
      </c>
      <c r="N129" s="55">
        <f t="shared" ca="1" si="59"/>
        <v>7.037936604507985E-8</v>
      </c>
      <c r="O129" s="63">
        <f t="shared" ca="1" si="60"/>
        <v>3525347.9527013293</v>
      </c>
      <c r="P129" s="55">
        <f t="shared" ca="1" si="61"/>
        <v>58596322.909096442</v>
      </c>
      <c r="Q129" s="55">
        <f t="shared" ca="1" si="62"/>
        <v>19868071.46867929</v>
      </c>
      <c r="R129" s="31">
        <f t="shared" ca="1" si="63"/>
        <v>2.6529109680703544E-4</v>
      </c>
    </row>
    <row r="130" spans="1:18">
      <c r="A130" s="61">
        <v>23188</v>
      </c>
      <c r="B130" s="61">
        <v>0.17855360000248766</v>
      </c>
      <c r="C130" s="61">
        <v>1</v>
      </c>
      <c r="D130" s="62">
        <f t="shared" si="49"/>
        <v>2.3188</v>
      </c>
      <c r="E130" s="62">
        <f t="shared" si="50"/>
        <v>0.17855360000248766</v>
      </c>
      <c r="F130" s="55">
        <f t="shared" si="51"/>
        <v>2.3188</v>
      </c>
      <c r="G130" s="55">
        <f t="shared" si="52"/>
        <v>0.17855360000248766</v>
      </c>
      <c r="H130" s="55">
        <f t="shared" si="53"/>
        <v>5.3768334399999995</v>
      </c>
      <c r="I130" s="55">
        <f t="shared" si="54"/>
        <v>12.467801380671999</v>
      </c>
      <c r="J130" s="55">
        <f t="shared" si="55"/>
        <v>28.91033784150223</v>
      </c>
      <c r="K130" s="55">
        <f t="shared" si="56"/>
        <v>0.41403008768576838</v>
      </c>
      <c r="L130" s="55">
        <f t="shared" si="57"/>
        <v>0.96005296732575973</v>
      </c>
      <c r="M130" s="55">
        <f t="shared" ca="1" si="58"/>
        <v>0.1786085770980507</v>
      </c>
      <c r="N130" s="55">
        <f t="shared" ca="1" si="59"/>
        <v>3.0224810365477768E-9</v>
      </c>
      <c r="O130" s="63">
        <f t="shared" ca="1" si="60"/>
        <v>38485945.100644909</v>
      </c>
      <c r="P130" s="55">
        <f t="shared" ca="1" si="61"/>
        <v>30801506.39884175</v>
      </c>
      <c r="Q130" s="55">
        <f t="shared" ca="1" si="62"/>
        <v>42568866.124030113</v>
      </c>
      <c r="R130" s="31">
        <f t="shared" ca="1" si="63"/>
        <v>-5.4977095563041312E-5</v>
      </c>
    </row>
    <row r="131" spans="1:18">
      <c r="A131" s="61">
        <v>23310.5</v>
      </c>
      <c r="B131" s="61">
        <v>0.18071059999783756</v>
      </c>
      <c r="C131" s="61">
        <v>1</v>
      </c>
      <c r="D131" s="62">
        <f t="shared" si="49"/>
        <v>2.3310499999999998</v>
      </c>
      <c r="E131" s="62">
        <f t="shared" si="50"/>
        <v>0.18071059999783756</v>
      </c>
      <c r="F131" s="55">
        <f t="shared" si="51"/>
        <v>2.3310499999999998</v>
      </c>
      <c r="G131" s="55">
        <f t="shared" si="52"/>
        <v>0.18071059999783756</v>
      </c>
      <c r="H131" s="55">
        <f t="shared" si="53"/>
        <v>5.4337941024999994</v>
      </c>
      <c r="I131" s="55">
        <f t="shared" si="54"/>
        <v>12.666445742632623</v>
      </c>
      <c r="J131" s="55">
        <f t="shared" si="55"/>
        <v>29.526118348363774</v>
      </c>
      <c r="K131" s="55">
        <f t="shared" si="56"/>
        <v>0.42124544412495923</v>
      </c>
      <c r="L131" s="55">
        <f t="shared" si="57"/>
        <v>0.9819441925274861</v>
      </c>
      <c r="M131" s="55">
        <f t="shared" ca="1" si="58"/>
        <v>0.18047766029209744</v>
      </c>
      <c r="N131" s="55">
        <f t="shared" ca="1" si="59"/>
        <v>5.4260906510293962E-8</v>
      </c>
      <c r="O131" s="63">
        <f t="shared" ca="1" si="60"/>
        <v>51875574.498057216</v>
      </c>
      <c r="P131" s="55">
        <f t="shared" ca="1" si="61"/>
        <v>25557034.669924974</v>
      </c>
      <c r="Q131" s="55">
        <f t="shared" ca="1" si="62"/>
        <v>49073685.948819213</v>
      </c>
      <c r="R131" s="31">
        <f t="shared" ca="1" si="63"/>
        <v>2.3293970574012057E-4</v>
      </c>
    </row>
    <row r="132" spans="1:18">
      <c r="A132" s="61">
        <v>23325</v>
      </c>
      <c r="B132" s="61">
        <v>0.18218999999953667</v>
      </c>
      <c r="C132" s="61">
        <v>1</v>
      </c>
      <c r="D132" s="62">
        <f t="shared" si="49"/>
        <v>2.3325</v>
      </c>
      <c r="E132" s="62">
        <f t="shared" si="50"/>
        <v>0.18218999999953667</v>
      </c>
      <c r="F132" s="55">
        <f t="shared" si="51"/>
        <v>2.3325</v>
      </c>
      <c r="G132" s="55">
        <f t="shared" si="52"/>
        <v>0.18218999999953667</v>
      </c>
      <c r="H132" s="55">
        <f t="shared" si="53"/>
        <v>5.4405562500000002</v>
      </c>
      <c r="I132" s="55">
        <f t="shared" si="54"/>
        <v>12.690097453125</v>
      </c>
      <c r="J132" s="55">
        <f t="shared" si="55"/>
        <v>29.599652309414065</v>
      </c>
      <c r="K132" s="55">
        <f t="shared" si="56"/>
        <v>0.4249581749989193</v>
      </c>
      <c r="L132" s="55">
        <f t="shared" si="57"/>
        <v>0.99121494318497927</v>
      </c>
      <c r="M132" s="55">
        <f t="shared" ca="1" si="58"/>
        <v>0.18069954069881677</v>
      </c>
      <c r="N132" s="55">
        <f t="shared" ca="1" si="59"/>
        <v>2.2214689271024324E-6</v>
      </c>
      <c r="O132" s="63">
        <f t="shared" ca="1" si="60"/>
        <v>53597456.967581481</v>
      </c>
      <c r="P132" s="55">
        <f t="shared" ca="1" si="61"/>
        <v>24964894.713368747</v>
      </c>
      <c r="Q132" s="55">
        <f t="shared" ca="1" si="62"/>
        <v>49877747.784635648</v>
      </c>
      <c r="R132" s="31">
        <f t="shared" ca="1" si="63"/>
        <v>1.490459300719893E-3</v>
      </c>
    </row>
    <row r="133" spans="1:18">
      <c r="A133" s="61">
        <v>23388</v>
      </c>
      <c r="B133" s="61">
        <v>0.18209360000037123</v>
      </c>
      <c r="C133" s="61">
        <v>1</v>
      </c>
      <c r="D133" s="62">
        <f t="shared" si="49"/>
        <v>2.3388</v>
      </c>
      <c r="E133" s="62">
        <f t="shared" si="50"/>
        <v>0.18209360000037123</v>
      </c>
      <c r="F133" s="55">
        <f t="shared" si="51"/>
        <v>2.3388</v>
      </c>
      <c r="G133" s="55">
        <f t="shared" si="52"/>
        <v>0.18209360000037123</v>
      </c>
      <c r="H133" s="55">
        <f t="shared" si="53"/>
        <v>5.4699854400000003</v>
      </c>
      <c r="I133" s="55">
        <f t="shared" si="54"/>
        <v>12.793201947072001</v>
      </c>
      <c r="J133" s="55">
        <f t="shared" si="55"/>
        <v>29.920740713811995</v>
      </c>
      <c r="K133" s="55">
        <f t="shared" si="56"/>
        <v>0.42588051168086821</v>
      </c>
      <c r="L133" s="55">
        <f t="shared" si="57"/>
        <v>0.99604934071921458</v>
      </c>
      <c r="M133" s="55">
        <f t="shared" ca="1" si="58"/>
        <v>0.18166515071441441</v>
      </c>
      <c r="N133" s="55">
        <f t="shared" ca="1" si="59"/>
        <v>1.8356879063690138E-7</v>
      </c>
      <c r="O133" s="63">
        <f t="shared" ca="1" si="60"/>
        <v>61418141.220075063</v>
      </c>
      <c r="P133" s="55">
        <f t="shared" ca="1" si="61"/>
        <v>22464019.063895524</v>
      </c>
      <c r="Q133" s="55">
        <f t="shared" ca="1" si="62"/>
        <v>53456039.596857615</v>
      </c>
      <c r="R133" s="31">
        <f t="shared" ca="1" si="63"/>
        <v>4.284492859568112E-4</v>
      </c>
    </row>
    <row r="134" spans="1:18">
      <c r="A134" s="61">
        <v>24317</v>
      </c>
      <c r="B134" s="61">
        <v>0.19593240000540391</v>
      </c>
      <c r="C134" s="61">
        <v>1</v>
      </c>
      <c r="D134" s="62">
        <f t="shared" si="49"/>
        <v>2.4317000000000002</v>
      </c>
      <c r="E134" s="62">
        <f t="shared" si="50"/>
        <v>0.19593240000540391</v>
      </c>
      <c r="F134" s="55">
        <f t="shared" si="51"/>
        <v>2.4317000000000002</v>
      </c>
      <c r="G134" s="55">
        <f t="shared" si="52"/>
        <v>0.19593240000540391</v>
      </c>
      <c r="H134" s="55">
        <f t="shared" si="53"/>
        <v>5.9131648900000009</v>
      </c>
      <c r="I134" s="55">
        <f t="shared" si="54"/>
        <v>14.379043063013004</v>
      </c>
      <c r="J134" s="55">
        <f t="shared" si="55"/>
        <v>34.965519016328727</v>
      </c>
      <c r="K134" s="55">
        <f t="shared" si="56"/>
        <v>0.47644881709314074</v>
      </c>
      <c r="L134" s="55">
        <f t="shared" si="57"/>
        <v>1.1585805885253904</v>
      </c>
      <c r="M134" s="55">
        <f t="shared" ca="1" si="58"/>
        <v>0.19620189471935567</v>
      </c>
      <c r="N134" s="55">
        <f t="shared" ca="1" si="59"/>
        <v>7.2627400847945163E-8</v>
      </c>
      <c r="O134" s="63">
        <f t="shared" ca="1" si="60"/>
        <v>243406675.78125253</v>
      </c>
      <c r="P134" s="55">
        <f t="shared" ca="1" si="61"/>
        <v>605812.22373604449</v>
      </c>
      <c r="Q134" s="55">
        <f t="shared" ca="1" si="62"/>
        <v>123152957.70551118</v>
      </c>
      <c r="R134" s="31">
        <f t="shared" ca="1" si="63"/>
        <v>-2.6949471395176783E-4</v>
      </c>
    </row>
    <row r="135" spans="1:18">
      <c r="A135" s="61">
        <v>24371</v>
      </c>
      <c r="B135" s="61">
        <v>0.20002119999844581</v>
      </c>
      <c r="C135" s="61">
        <v>1</v>
      </c>
      <c r="D135" s="62">
        <f t="shared" si="49"/>
        <v>2.4371</v>
      </c>
      <c r="E135" s="62">
        <f t="shared" si="50"/>
        <v>0.20002119999844581</v>
      </c>
      <c r="F135" s="55">
        <f t="shared" si="51"/>
        <v>2.4371</v>
      </c>
      <c r="G135" s="55">
        <f t="shared" si="52"/>
        <v>0.20002119999844581</v>
      </c>
      <c r="H135" s="55">
        <f t="shared" si="53"/>
        <v>5.93945641</v>
      </c>
      <c r="I135" s="55">
        <f t="shared" si="54"/>
        <v>14.475049216811</v>
      </c>
      <c r="J135" s="55">
        <f t="shared" si="55"/>
        <v>35.277142446290085</v>
      </c>
      <c r="K135" s="55">
        <f t="shared" si="56"/>
        <v>0.48747166651621227</v>
      </c>
      <c r="L135" s="55">
        <f t="shared" si="57"/>
        <v>1.188017198466661</v>
      </c>
      <c r="M135" s="55">
        <f t="shared" ca="1" si="58"/>
        <v>0.19706402709805398</v>
      </c>
      <c r="N135" s="55">
        <f t="shared" ca="1" si="59"/>
        <v>8.7448715628117963E-6</v>
      </c>
      <c r="O135" s="63">
        <f t="shared" ca="1" si="60"/>
        <v>257982468.72804019</v>
      </c>
      <c r="P135" s="55">
        <f t="shared" ca="1" si="61"/>
        <v>289537.23265195341</v>
      </c>
      <c r="Q135" s="55">
        <f t="shared" ca="1" si="62"/>
        <v>128235987.59854253</v>
      </c>
      <c r="R135" s="31">
        <f t="shared" ca="1" si="63"/>
        <v>2.9571729003918246E-3</v>
      </c>
    </row>
    <row r="136" spans="1:18">
      <c r="A136" s="61">
        <v>24443</v>
      </c>
      <c r="B136" s="61">
        <v>0.19923959999869112</v>
      </c>
      <c r="C136" s="61">
        <v>1</v>
      </c>
      <c r="D136" s="62">
        <f t="shared" si="49"/>
        <v>2.4443000000000001</v>
      </c>
      <c r="E136" s="62">
        <f t="shared" si="50"/>
        <v>0.19923959999869112</v>
      </c>
      <c r="F136" s="55">
        <f t="shared" si="51"/>
        <v>2.4443000000000001</v>
      </c>
      <c r="G136" s="55">
        <f t="shared" si="52"/>
        <v>0.19923959999869112</v>
      </c>
      <c r="H136" s="55">
        <f t="shared" si="53"/>
        <v>5.9746024900000005</v>
      </c>
      <c r="I136" s="55">
        <f t="shared" si="54"/>
        <v>14.603720866307002</v>
      </c>
      <c r="J136" s="55">
        <f t="shared" si="55"/>
        <v>35.69587491351421</v>
      </c>
      <c r="K136" s="55">
        <f t="shared" si="56"/>
        <v>0.48700135427680075</v>
      </c>
      <c r="L136" s="55">
        <f t="shared" si="57"/>
        <v>1.1903774102587841</v>
      </c>
      <c r="M136" s="55">
        <f t="shared" ca="1" si="58"/>
        <v>0.19821646878309068</v>
      </c>
      <c r="N136" s="55">
        <f t="shared" ca="1" si="59"/>
        <v>1.0467974843360276E-6</v>
      </c>
      <c r="O136" s="63">
        <f t="shared" ca="1" si="60"/>
        <v>278127482.4713586</v>
      </c>
      <c r="P136" s="55">
        <f t="shared" ca="1" si="61"/>
        <v>46673.883186571024</v>
      </c>
      <c r="Q136" s="55">
        <f t="shared" ca="1" si="62"/>
        <v>135199602.70110816</v>
      </c>
      <c r="R136" s="31">
        <f t="shared" ca="1" si="63"/>
        <v>1.0231312156004368E-3</v>
      </c>
    </row>
    <row r="137" spans="1:18">
      <c r="A137" s="61">
        <v>24451</v>
      </c>
      <c r="B137" s="61">
        <v>0.19929719999345252</v>
      </c>
      <c r="C137" s="61">
        <v>1</v>
      </c>
      <c r="D137" s="62">
        <f t="shared" si="49"/>
        <v>2.4451000000000001</v>
      </c>
      <c r="E137" s="62">
        <f t="shared" si="50"/>
        <v>0.19929719999345252</v>
      </c>
      <c r="F137" s="55">
        <f t="shared" si="51"/>
        <v>2.4451000000000001</v>
      </c>
      <c r="G137" s="55">
        <f t="shared" si="52"/>
        <v>0.19929719999345252</v>
      </c>
      <c r="H137" s="55">
        <f t="shared" si="53"/>
        <v>5.9785140100000005</v>
      </c>
      <c r="I137" s="55">
        <f t="shared" si="54"/>
        <v>14.618064605851002</v>
      </c>
      <c r="J137" s="55">
        <f t="shared" si="55"/>
        <v>35.742629767766282</v>
      </c>
      <c r="K137" s="55">
        <f t="shared" si="56"/>
        <v>0.48730158370399079</v>
      </c>
      <c r="L137" s="55">
        <f t="shared" si="57"/>
        <v>1.1915011023146278</v>
      </c>
      <c r="M137" s="55">
        <f t="shared" ca="1" si="58"/>
        <v>0.19834472469142966</v>
      </c>
      <c r="N137" s="55">
        <f t="shared" ca="1" si="59"/>
        <v>9.0720920096353713E-7</v>
      </c>
      <c r="O137" s="63">
        <f t="shared" ca="1" si="60"/>
        <v>280416198.11790109</v>
      </c>
      <c r="P137" s="55">
        <f t="shared" ca="1" si="61"/>
        <v>32449.726654875572</v>
      </c>
      <c r="Q137" s="55">
        <f t="shared" ca="1" si="62"/>
        <v>135986566.68530959</v>
      </c>
      <c r="R137" s="31">
        <f t="shared" ca="1" si="63"/>
        <v>9.5247530202285935E-4</v>
      </c>
    </row>
    <row r="138" spans="1:18">
      <c r="A138" s="61">
        <v>25012.5</v>
      </c>
      <c r="B138" s="61">
        <v>0.20746499999950174</v>
      </c>
      <c r="C138" s="61">
        <v>1</v>
      </c>
      <c r="D138" s="62">
        <f t="shared" si="49"/>
        <v>2.5012500000000002</v>
      </c>
      <c r="E138" s="62">
        <f t="shared" si="50"/>
        <v>0.20746499999950174</v>
      </c>
      <c r="F138" s="55">
        <f t="shared" si="51"/>
        <v>2.5012500000000002</v>
      </c>
      <c r="G138" s="55">
        <f t="shared" si="52"/>
        <v>0.20746499999950174</v>
      </c>
      <c r="H138" s="55">
        <f t="shared" si="53"/>
        <v>6.256251562500001</v>
      </c>
      <c r="I138" s="55">
        <f t="shared" si="54"/>
        <v>15.648449220703128</v>
      </c>
      <c r="J138" s="55">
        <f t="shared" si="55"/>
        <v>39.140683613283699</v>
      </c>
      <c r="K138" s="55">
        <f t="shared" si="56"/>
        <v>0.5189218312487538</v>
      </c>
      <c r="L138" s="55">
        <f t="shared" si="57"/>
        <v>1.2979532304109456</v>
      </c>
      <c r="M138" s="55">
        <f t="shared" ca="1" si="58"/>
        <v>0.20745002941303392</v>
      </c>
      <c r="N138" s="55">
        <f t="shared" ca="1" si="59"/>
        <v>2.2411845919052887E-10</v>
      </c>
      <c r="O138" s="63">
        <f t="shared" ca="1" si="60"/>
        <v>466826901.45003235</v>
      </c>
      <c r="P138" s="55">
        <f t="shared" ca="1" si="61"/>
        <v>5760184.9819477079</v>
      </c>
      <c r="Q138" s="55">
        <f t="shared" ca="1" si="62"/>
        <v>198049435.15335852</v>
      </c>
      <c r="R138" s="31">
        <f t="shared" ca="1" si="63"/>
        <v>1.4970586467821789E-5</v>
      </c>
    </row>
    <row r="139" spans="1:18">
      <c r="A139" s="61">
        <v>25036</v>
      </c>
      <c r="B139" s="61">
        <v>0.20765920000121696</v>
      </c>
      <c r="C139" s="61">
        <v>1</v>
      </c>
      <c r="D139" s="62">
        <f t="shared" si="49"/>
        <v>2.5036</v>
      </c>
      <c r="E139" s="62">
        <f t="shared" si="50"/>
        <v>0.20765920000121696</v>
      </c>
      <c r="F139" s="55">
        <f t="shared" si="51"/>
        <v>2.5036</v>
      </c>
      <c r="G139" s="55">
        <f t="shared" si="52"/>
        <v>0.20765920000121696</v>
      </c>
      <c r="H139" s="55">
        <f t="shared" si="53"/>
        <v>6.2680129600000001</v>
      </c>
      <c r="I139" s="55">
        <f t="shared" si="54"/>
        <v>15.692597246656</v>
      </c>
      <c r="J139" s="55">
        <f t="shared" si="55"/>
        <v>39.287986466727965</v>
      </c>
      <c r="K139" s="55">
        <f t="shared" si="56"/>
        <v>0.51989557312304679</v>
      </c>
      <c r="L139" s="55">
        <f t="shared" si="57"/>
        <v>1.30161055687086</v>
      </c>
      <c r="M139" s="55">
        <f t="shared" ca="1" si="58"/>
        <v>0.20783554913339794</v>
      </c>
      <c r="N139" s="55">
        <f t="shared" ca="1" si="59"/>
        <v>3.1099016420985001E-8</v>
      </c>
      <c r="O139" s="63">
        <f t="shared" ca="1" si="60"/>
        <v>475760499.43919611</v>
      </c>
      <c r="P139" s="55">
        <f t="shared" ca="1" si="61"/>
        <v>6303178.5189165277</v>
      </c>
      <c r="Q139" s="55">
        <f t="shared" ca="1" si="62"/>
        <v>200949187.46864676</v>
      </c>
      <c r="R139" s="31">
        <f t="shared" ca="1" si="63"/>
        <v>-1.7634913218098069E-4</v>
      </c>
    </row>
    <row r="140" spans="1:18">
      <c r="A140" s="61">
        <v>25045</v>
      </c>
      <c r="B140" s="61">
        <v>0.2108040000020992</v>
      </c>
      <c r="C140" s="61">
        <v>1</v>
      </c>
      <c r="D140" s="62">
        <f t="shared" si="49"/>
        <v>2.5045000000000002</v>
      </c>
      <c r="E140" s="62">
        <f t="shared" si="50"/>
        <v>0.2108040000020992</v>
      </c>
      <c r="F140" s="55">
        <f t="shared" si="51"/>
        <v>2.5045000000000002</v>
      </c>
      <c r="G140" s="55">
        <f t="shared" si="52"/>
        <v>0.2108040000020992</v>
      </c>
      <c r="H140" s="55">
        <f t="shared" si="53"/>
        <v>6.2725202500000012</v>
      </c>
      <c r="I140" s="55">
        <f t="shared" si="54"/>
        <v>15.709526966125004</v>
      </c>
      <c r="J140" s="55">
        <f t="shared" si="55"/>
        <v>39.344510286660075</v>
      </c>
      <c r="K140" s="55">
        <f t="shared" si="56"/>
        <v>0.52795861800525745</v>
      </c>
      <c r="L140" s="55">
        <f t="shared" si="57"/>
        <v>1.3222723587941674</v>
      </c>
      <c r="M140" s="55">
        <f t="shared" ca="1" si="58"/>
        <v>0.20798328951253992</v>
      </c>
      <c r="N140" s="55">
        <f t="shared" ca="1" si="59"/>
        <v>7.9564076659097878E-6</v>
      </c>
      <c r="O140" s="63">
        <f t="shared" ca="1" si="60"/>
        <v>479206473.99694669</v>
      </c>
      <c r="P140" s="55">
        <f t="shared" ca="1" si="61"/>
        <v>6517890.6282016477</v>
      </c>
      <c r="Q140" s="55">
        <f t="shared" ca="1" si="62"/>
        <v>202066350.60980996</v>
      </c>
      <c r="R140" s="31">
        <f t="shared" ca="1" si="63"/>
        <v>2.820710489559286E-3</v>
      </c>
    </row>
    <row r="141" spans="1:18">
      <c r="A141" s="61">
        <v>25046.5</v>
      </c>
      <c r="B141" s="61">
        <v>0.20909979999851203</v>
      </c>
      <c r="C141" s="61">
        <v>1</v>
      </c>
      <c r="D141" s="62">
        <f t="shared" si="49"/>
        <v>2.5046499999999998</v>
      </c>
      <c r="E141" s="62">
        <f t="shared" si="50"/>
        <v>0.20909979999851203</v>
      </c>
      <c r="F141" s="55">
        <f t="shared" si="51"/>
        <v>2.5046499999999998</v>
      </c>
      <c r="G141" s="55">
        <f t="shared" si="52"/>
        <v>0.20909979999851203</v>
      </c>
      <c r="H141" s="55">
        <f t="shared" si="53"/>
        <v>6.2732716224999994</v>
      </c>
      <c r="I141" s="55">
        <f t="shared" si="54"/>
        <v>15.712349769294622</v>
      </c>
      <c r="J141" s="55">
        <f t="shared" si="55"/>
        <v>39.353936849663775</v>
      </c>
      <c r="K141" s="55">
        <f t="shared" si="56"/>
        <v>0.52372181406627316</v>
      </c>
      <c r="L141" s="55">
        <f t="shared" si="57"/>
        <v>1.311739841601091</v>
      </c>
      <c r="M141" s="55">
        <f t="shared" ca="1" si="58"/>
        <v>0.20800791799907528</v>
      </c>
      <c r="N141" s="55">
        <f t="shared" ca="1" si="59"/>
        <v>1.1922063006939832E-6</v>
      </c>
      <c r="O141" s="63">
        <f t="shared" ca="1" si="60"/>
        <v>479782129.11446077</v>
      </c>
      <c r="P141" s="55">
        <f t="shared" ca="1" si="61"/>
        <v>6554040.7753425464</v>
      </c>
      <c r="Q141" s="55">
        <f t="shared" ca="1" si="62"/>
        <v>202252901.49680123</v>
      </c>
      <c r="R141" s="31">
        <f t="shared" ca="1" si="63"/>
        <v>1.0918819994367446E-3</v>
      </c>
    </row>
    <row r="142" spans="1:18">
      <c r="A142" s="61">
        <v>25087</v>
      </c>
      <c r="B142" s="61">
        <v>0.21107639999536332</v>
      </c>
      <c r="C142" s="61">
        <v>1</v>
      </c>
      <c r="D142" s="62">
        <f t="shared" si="49"/>
        <v>2.5087000000000002</v>
      </c>
      <c r="E142" s="62">
        <f t="shared" si="50"/>
        <v>0.21107639999536332</v>
      </c>
      <c r="F142" s="55">
        <f t="shared" si="51"/>
        <v>2.5087000000000002</v>
      </c>
      <c r="G142" s="55">
        <f t="shared" si="52"/>
        <v>0.21107639999536332</v>
      </c>
      <c r="H142" s="55">
        <f t="shared" si="53"/>
        <v>6.2935756900000008</v>
      </c>
      <c r="I142" s="55">
        <f t="shared" si="54"/>
        <v>15.788693333503003</v>
      </c>
      <c r="J142" s="55">
        <f t="shared" si="55"/>
        <v>39.609094965758985</v>
      </c>
      <c r="K142" s="55">
        <f t="shared" si="56"/>
        <v>0.52952736466836803</v>
      </c>
      <c r="L142" s="55">
        <f t="shared" si="57"/>
        <v>1.3284252997435348</v>
      </c>
      <c r="M142" s="55">
        <f t="shared" ca="1" si="58"/>
        <v>0.20867343685680145</v>
      </c>
      <c r="N142" s="55">
        <f t="shared" ca="1" si="59"/>
        <v>5.7742318452870856E-6</v>
      </c>
      <c r="O142" s="63">
        <f t="shared" ca="1" si="60"/>
        <v>495468286.03136301</v>
      </c>
      <c r="P142" s="55">
        <f t="shared" ca="1" si="61"/>
        <v>7569646.7557817483</v>
      </c>
      <c r="Q142" s="55">
        <f t="shared" ca="1" si="62"/>
        <v>207328429.51843062</v>
      </c>
      <c r="R142" s="31">
        <f t="shared" ca="1" si="63"/>
        <v>2.4029631385618644E-3</v>
      </c>
    </row>
    <row r="143" spans="1:18">
      <c r="A143" s="61">
        <v>25143.5</v>
      </c>
      <c r="B143" s="61">
        <v>0.21105820000229869</v>
      </c>
      <c r="C143" s="61">
        <v>1</v>
      </c>
      <c r="D143" s="62">
        <f t="shared" si="49"/>
        <v>2.5143499999999999</v>
      </c>
      <c r="E143" s="62">
        <f t="shared" si="50"/>
        <v>0.21105820000229869</v>
      </c>
      <c r="F143" s="55">
        <f t="shared" si="51"/>
        <v>2.5143499999999999</v>
      </c>
      <c r="G143" s="55">
        <f t="shared" si="52"/>
        <v>0.21105820000229869</v>
      </c>
      <c r="H143" s="55">
        <f t="shared" si="53"/>
        <v>6.321955922499999</v>
      </c>
      <c r="I143" s="55">
        <f t="shared" si="54"/>
        <v>15.895609873737872</v>
      </c>
      <c r="J143" s="55">
        <f t="shared" si="55"/>
        <v>39.967126686032813</v>
      </c>
      <c r="K143" s="55">
        <f t="shared" si="56"/>
        <v>0.53067418517577969</v>
      </c>
      <c r="L143" s="55">
        <f t="shared" si="57"/>
        <v>1.3343006374967217</v>
      </c>
      <c r="M143" s="55">
        <f t="shared" ca="1" si="58"/>
        <v>0.2096036479072442</v>
      </c>
      <c r="N143" s="55">
        <f t="shared" ca="1" si="59"/>
        <v>2.115721797227406E-6</v>
      </c>
      <c r="O143" s="63">
        <f t="shared" ca="1" si="60"/>
        <v>517815296.92503369</v>
      </c>
      <c r="P143" s="55">
        <f t="shared" ca="1" si="61"/>
        <v>9114874.4019681681</v>
      </c>
      <c r="Q143" s="55">
        <f t="shared" ca="1" si="62"/>
        <v>214534236.0010314</v>
      </c>
      <c r="R143" s="31">
        <f t="shared" ca="1" si="63"/>
        <v>1.4545520950544899E-3</v>
      </c>
    </row>
    <row r="144" spans="1:18">
      <c r="A144" s="61">
        <v>25550.5</v>
      </c>
      <c r="B144" s="61">
        <v>0.21643860000040149</v>
      </c>
      <c r="C144" s="61">
        <v>1</v>
      </c>
      <c r="D144" s="62">
        <f t="shared" si="49"/>
        <v>2.55505</v>
      </c>
      <c r="E144" s="62">
        <f t="shared" si="50"/>
        <v>0.21643860000040149</v>
      </c>
      <c r="F144" s="55">
        <f t="shared" si="51"/>
        <v>2.55505</v>
      </c>
      <c r="G144" s="55">
        <f t="shared" si="52"/>
        <v>0.21643860000040149</v>
      </c>
      <c r="H144" s="55">
        <f t="shared" si="53"/>
        <v>6.5282805025000004</v>
      </c>
      <c r="I144" s="55">
        <f t="shared" si="54"/>
        <v>16.680083097912625</v>
      </c>
      <c r="J144" s="55">
        <f t="shared" si="55"/>
        <v>42.618446319321656</v>
      </c>
      <c r="K144" s="55">
        <f t="shared" si="56"/>
        <v>0.55301144493102583</v>
      </c>
      <c r="L144" s="55">
        <f t="shared" si="57"/>
        <v>1.4129718923710175</v>
      </c>
      <c r="M144" s="55">
        <f t="shared" ca="1" si="58"/>
        <v>0.21636542550516438</v>
      </c>
      <c r="N144" s="55">
        <f t="shared" ca="1" si="59"/>
        <v>5.3545067532059078E-9</v>
      </c>
      <c r="O144" s="63">
        <f t="shared" ca="1" si="60"/>
        <v>695043746.50079012</v>
      </c>
      <c r="P144" s="55">
        <f t="shared" ca="1" si="61"/>
        <v>24836397.094977509</v>
      </c>
      <c r="Q144" s="55">
        <f t="shared" ca="1" si="62"/>
        <v>270853537.17704839</v>
      </c>
      <c r="R144" s="31">
        <f t="shared" ca="1" si="63"/>
        <v>7.3174495237110504E-5</v>
      </c>
    </row>
    <row r="145" spans="1:18">
      <c r="A145" s="61">
        <v>25594.5</v>
      </c>
      <c r="B145" s="61">
        <v>0.21795539999584435</v>
      </c>
      <c r="C145" s="61">
        <v>1</v>
      </c>
      <c r="D145" s="62">
        <f t="shared" si="49"/>
        <v>2.55945</v>
      </c>
      <c r="E145" s="62">
        <f t="shared" si="50"/>
        <v>0.21795539999584435</v>
      </c>
      <c r="F145" s="55">
        <f t="shared" si="51"/>
        <v>2.55945</v>
      </c>
      <c r="G145" s="55">
        <f t="shared" si="52"/>
        <v>0.21795539999584435</v>
      </c>
      <c r="H145" s="55">
        <f t="shared" si="53"/>
        <v>6.5507843025000003</v>
      </c>
      <c r="I145" s="55">
        <f t="shared" si="54"/>
        <v>16.766404883033626</v>
      </c>
      <c r="J145" s="55">
        <f t="shared" si="55"/>
        <v>42.912774977880417</v>
      </c>
      <c r="K145" s="55">
        <f t="shared" si="56"/>
        <v>0.55784594851936387</v>
      </c>
      <c r="L145" s="55">
        <f t="shared" si="57"/>
        <v>1.4277788129378859</v>
      </c>
      <c r="M145" s="55">
        <f t="shared" ca="1" si="58"/>
        <v>0.2171028415803623</v>
      </c>
      <c r="N145" s="55">
        <f t="shared" ca="1" si="59"/>
        <v>7.2685585180924831E-7</v>
      </c>
      <c r="O145" s="63">
        <f t="shared" ca="1" si="60"/>
        <v>715943347.65489185</v>
      </c>
      <c r="P145" s="55">
        <f t="shared" ca="1" si="61"/>
        <v>27037200.551166561</v>
      </c>
      <c r="Q145" s="55">
        <f t="shared" ca="1" si="62"/>
        <v>277417408.36025149</v>
      </c>
      <c r="R145" s="31">
        <f t="shared" ca="1" si="63"/>
        <v>8.5255841548204092E-4</v>
      </c>
    </row>
    <row r="146" spans="1:18">
      <c r="A146" s="61">
        <v>25605</v>
      </c>
      <c r="B146" s="61">
        <v>0.21780600000056438</v>
      </c>
      <c r="C146" s="61">
        <v>1</v>
      </c>
      <c r="D146" s="62">
        <f t="shared" si="49"/>
        <v>2.5605000000000002</v>
      </c>
      <c r="E146" s="62">
        <f t="shared" si="50"/>
        <v>0.21780600000056438</v>
      </c>
      <c r="F146" s="55">
        <f t="shared" si="51"/>
        <v>2.5605000000000002</v>
      </c>
      <c r="G146" s="55">
        <f t="shared" si="52"/>
        <v>0.21780600000056438</v>
      </c>
      <c r="H146" s="55">
        <f t="shared" si="53"/>
        <v>6.5561602500000014</v>
      </c>
      <c r="I146" s="55">
        <f t="shared" si="54"/>
        <v>16.787048320125006</v>
      </c>
      <c r="J146" s="55">
        <f t="shared" si="55"/>
        <v>42.983237223680085</v>
      </c>
      <c r="K146" s="55">
        <f t="shared" si="56"/>
        <v>0.55769226300144514</v>
      </c>
      <c r="L146" s="55">
        <f t="shared" si="57"/>
        <v>1.4279710394152003</v>
      </c>
      <c r="M146" s="55">
        <f t="shared" ca="1" si="58"/>
        <v>0.21727900080812843</v>
      </c>
      <c r="N146" s="55">
        <f t="shared" ca="1" si="59"/>
        <v>2.7772814882815009E-7</v>
      </c>
      <c r="O146" s="63">
        <f t="shared" ca="1" si="60"/>
        <v>720981721.40975583</v>
      </c>
      <c r="P146" s="55">
        <f t="shared" ca="1" si="61"/>
        <v>27577329.804656472</v>
      </c>
      <c r="Q146" s="55">
        <f t="shared" ca="1" si="62"/>
        <v>278997788.65791452</v>
      </c>
      <c r="R146" s="31">
        <f t="shared" ca="1" si="63"/>
        <v>5.2699919243595628E-4</v>
      </c>
    </row>
    <row r="147" spans="1:18">
      <c r="A147" s="61">
        <v>25616</v>
      </c>
      <c r="B147" s="61">
        <v>0.21883520000119461</v>
      </c>
      <c r="C147" s="61">
        <v>1</v>
      </c>
      <c r="D147" s="62">
        <f t="shared" si="49"/>
        <v>2.5615999999999999</v>
      </c>
      <c r="E147" s="62">
        <f t="shared" si="50"/>
        <v>0.21883520000119461</v>
      </c>
      <c r="F147" s="55">
        <f t="shared" si="51"/>
        <v>2.5615999999999999</v>
      </c>
      <c r="G147" s="55">
        <f t="shared" si="52"/>
        <v>0.21883520000119461</v>
      </c>
      <c r="H147" s="55">
        <f t="shared" si="53"/>
        <v>6.5617945599999992</v>
      </c>
      <c r="I147" s="55">
        <f t="shared" si="54"/>
        <v>16.808692944895999</v>
      </c>
      <c r="J147" s="55">
        <f t="shared" si="55"/>
        <v>43.057147847645588</v>
      </c>
      <c r="K147" s="55">
        <f t="shared" si="56"/>
        <v>0.56056824832306007</v>
      </c>
      <c r="L147" s="55">
        <f t="shared" si="57"/>
        <v>1.4359516249043507</v>
      </c>
      <c r="M147" s="55">
        <f t="shared" ca="1" si="58"/>
        <v>0.21746362500152017</v>
      </c>
      <c r="N147" s="55">
        <f t="shared" ca="1" si="59"/>
        <v>1.8812179797319423E-6</v>
      </c>
      <c r="O147" s="63">
        <f t="shared" ca="1" si="60"/>
        <v>726281129.25787556</v>
      </c>
      <c r="P147" s="55">
        <f t="shared" ca="1" si="61"/>
        <v>28149381.586188424</v>
      </c>
      <c r="Q147" s="55">
        <f t="shared" ca="1" si="62"/>
        <v>280659229.34895355</v>
      </c>
      <c r="R147" s="31">
        <f t="shared" ca="1" si="63"/>
        <v>1.3715749996744409E-3</v>
      </c>
    </row>
    <row r="148" spans="1:18">
      <c r="A148" s="61">
        <v>25663</v>
      </c>
      <c r="B148" s="61">
        <v>0.21772359999886248</v>
      </c>
      <c r="C148" s="61">
        <v>1</v>
      </c>
      <c r="D148" s="62">
        <f t="shared" si="49"/>
        <v>2.5663</v>
      </c>
      <c r="E148" s="62">
        <f t="shared" si="50"/>
        <v>0.21772359999886248</v>
      </c>
      <c r="F148" s="55">
        <f t="shared" si="51"/>
        <v>2.5663</v>
      </c>
      <c r="G148" s="55">
        <f t="shared" si="52"/>
        <v>0.21772359999886248</v>
      </c>
      <c r="H148" s="55">
        <f t="shared" si="53"/>
        <v>6.5858956900000001</v>
      </c>
      <c r="I148" s="55">
        <f t="shared" si="54"/>
        <v>16.901384109247001</v>
      </c>
      <c r="J148" s="55">
        <f t="shared" si="55"/>
        <v>43.374022039560579</v>
      </c>
      <c r="K148" s="55">
        <f t="shared" si="56"/>
        <v>0.55874407467708076</v>
      </c>
      <c r="L148" s="55">
        <f t="shared" si="57"/>
        <v>1.4339049188437925</v>
      </c>
      <c r="M148" s="55">
        <f t="shared" ca="1" si="58"/>
        <v>0.21825335480383393</v>
      </c>
      <c r="N148" s="55">
        <f t="shared" ca="1" si="59"/>
        <v>2.8064015339033266E-7</v>
      </c>
      <c r="O148" s="63">
        <f t="shared" ca="1" si="60"/>
        <v>749167961.96686411</v>
      </c>
      <c r="P148" s="55">
        <f t="shared" ca="1" si="61"/>
        <v>30665437.395766385</v>
      </c>
      <c r="Q148" s="55">
        <f t="shared" ca="1" si="62"/>
        <v>287825224.55142009</v>
      </c>
      <c r="R148" s="31">
        <f t="shared" ca="1" si="63"/>
        <v>-5.29754804971444E-4</v>
      </c>
    </row>
    <row r="149" spans="1:18">
      <c r="A149" s="61">
        <v>25663</v>
      </c>
      <c r="B149" s="61">
        <v>0.21772359999886248</v>
      </c>
      <c r="C149" s="61">
        <v>1</v>
      </c>
      <c r="D149" s="62">
        <f t="shared" ref="D149:D156" si="64">A149/A$18</f>
        <v>2.5663</v>
      </c>
      <c r="E149" s="62">
        <f t="shared" ref="E149:E156" si="65">B149/B$18</f>
        <v>0.21772359999886248</v>
      </c>
      <c r="F149" s="55">
        <f t="shared" ref="F149:F156" si="66">$C149*D149</f>
        <v>2.5663</v>
      </c>
      <c r="G149" s="55">
        <f t="shared" ref="G149:G156" si="67">$C149*E149</f>
        <v>0.21772359999886248</v>
      </c>
      <c r="H149" s="55">
        <f t="shared" ref="H149:H156" si="68">C149*D149*D149</f>
        <v>6.5858956900000001</v>
      </c>
      <c r="I149" s="55">
        <f t="shared" ref="I149:I156" si="69">C149*D149*D149*D149</f>
        <v>16.901384109247001</v>
      </c>
      <c r="J149" s="55">
        <f t="shared" ref="J149:J156" si="70">C149*D149*D149*D149*D149</f>
        <v>43.374022039560579</v>
      </c>
      <c r="K149" s="55">
        <f t="shared" ref="K149:K156" si="71">C149*E149*D149</f>
        <v>0.55874407467708076</v>
      </c>
      <c r="L149" s="55">
        <f t="shared" ref="L149:L156" si="72">C149*E149*D149*D149</f>
        <v>1.4339049188437925</v>
      </c>
      <c r="M149" s="55">
        <f t="shared" ref="M149:M156" ca="1" si="73">+E$4+E$5*D149+E$6*D149^2</f>
        <v>0.21825335480383393</v>
      </c>
      <c r="N149" s="55">
        <f t="shared" ref="N149:N156" ca="1" si="74">C149*(M149-E149)^2</f>
        <v>2.8064015339033266E-7</v>
      </c>
      <c r="O149" s="63">
        <f t="shared" ref="O149:O156" ca="1" si="75">(C149*O$1-O$2*F149+O$3*H149)^2</f>
        <v>749167961.96686411</v>
      </c>
      <c r="P149" s="55">
        <f t="shared" ref="P149:P156" ca="1" si="76">(-C149*O$2+O$4*F149-O$5*H149)^2</f>
        <v>30665437.395766385</v>
      </c>
      <c r="Q149" s="55">
        <f t="shared" ref="Q149:Q156" ca="1" si="77">+(C149*O$3-F149*O$5+H149*O$6)^2</f>
        <v>287825224.55142009</v>
      </c>
      <c r="R149" s="31">
        <f t="shared" ref="R149:R156" ca="1" si="78">+E149-M149</f>
        <v>-5.29754804971444E-4</v>
      </c>
    </row>
    <row r="150" spans="1:18">
      <c r="A150" s="61">
        <v>25726</v>
      </c>
      <c r="B150" s="61">
        <v>0.23402720000012778</v>
      </c>
      <c r="C150" s="61">
        <v>1</v>
      </c>
      <c r="D150" s="62">
        <f t="shared" si="64"/>
        <v>2.5726</v>
      </c>
      <c r="E150" s="62">
        <f t="shared" si="65"/>
        <v>0.23402720000012778</v>
      </c>
      <c r="F150" s="55">
        <f t="shared" si="66"/>
        <v>2.5726</v>
      </c>
      <c r="G150" s="55">
        <f t="shared" si="67"/>
        <v>0.23402720000012778</v>
      </c>
      <c r="H150" s="55">
        <f t="shared" si="68"/>
        <v>6.6182707599999997</v>
      </c>
      <c r="I150" s="55">
        <f t="shared" si="69"/>
        <v>17.026163357175999</v>
      </c>
      <c r="J150" s="55">
        <f t="shared" si="70"/>
        <v>43.801507852670973</v>
      </c>
      <c r="K150" s="55">
        <f t="shared" si="71"/>
        <v>0.60205837472032875</v>
      </c>
      <c r="L150" s="55">
        <f t="shared" si="72"/>
        <v>1.5488553748055178</v>
      </c>
      <c r="M150" s="55">
        <f t="shared" ca="1" si="73"/>
        <v>0.21931416839934259</v>
      </c>
      <c r="N150" s="55">
        <f t="shared" ca="1" si="74"/>
        <v>2.1647329888570353E-4</v>
      </c>
      <c r="O150" s="63">
        <f t="shared" ca="1" si="75"/>
        <v>780468669.69044971</v>
      </c>
      <c r="P150" s="55">
        <f t="shared" ca="1" si="76"/>
        <v>34222200.266355589</v>
      </c>
      <c r="Q150" s="55">
        <f t="shared" ca="1" si="77"/>
        <v>297602267.17623037</v>
      </c>
      <c r="R150" s="31">
        <f t="shared" ca="1" si="78"/>
        <v>1.4713031600785187E-2</v>
      </c>
    </row>
    <row r="151" spans="1:18">
      <c r="A151" s="61">
        <v>26146</v>
      </c>
      <c r="B151" s="61">
        <v>0.227751200000057</v>
      </c>
      <c r="C151" s="61">
        <v>1</v>
      </c>
      <c r="D151" s="62">
        <f t="shared" si="64"/>
        <v>2.6145999999999998</v>
      </c>
      <c r="E151" s="62">
        <f t="shared" si="65"/>
        <v>0.227751200000057</v>
      </c>
      <c r="F151" s="55">
        <f t="shared" si="66"/>
        <v>2.6145999999999998</v>
      </c>
      <c r="G151" s="55">
        <f t="shared" si="67"/>
        <v>0.227751200000057</v>
      </c>
      <c r="H151" s="55">
        <f t="shared" si="68"/>
        <v>6.8361331599999993</v>
      </c>
      <c r="I151" s="55">
        <f t="shared" si="69"/>
        <v>17.873753760135997</v>
      </c>
      <c r="J151" s="55">
        <f t="shared" si="70"/>
        <v>46.732716581251573</v>
      </c>
      <c r="K151" s="55">
        <f t="shared" si="71"/>
        <v>0.59547828752014897</v>
      </c>
      <c r="L151" s="55">
        <f t="shared" si="72"/>
        <v>1.5569375305501814</v>
      </c>
      <c r="M151" s="55">
        <f t="shared" ca="1" si="73"/>
        <v>0.22645181838750289</v>
      </c>
      <c r="N151" s="55">
        <f t="shared" ca="1" si="74"/>
        <v>1.6883925750437112E-6</v>
      </c>
      <c r="O151" s="63">
        <f t="shared" ca="1" si="75"/>
        <v>1007694590.8982055</v>
      </c>
      <c r="P151" s="55">
        <f t="shared" ca="1" si="76"/>
        <v>63527487.483549282</v>
      </c>
      <c r="Q151" s="55">
        <f t="shared" ca="1" si="77"/>
        <v>367927011.37842745</v>
      </c>
      <c r="R151" s="31">
        <f t="shared" ca="1" si="78"/>
        <v>1.2993816125541069E-3</v>
      </c>
    </row>
    <row r="152" spans="1:18">
      <c r="A152" s="61">
        <v>26212.5</v>
      </c>
      <c r="B152" s="61">
        <v>0.22860499999660533</v>
      </c>
      <c r="C152" s="61">
        <v>1</v>
      </c>
      <c r="D152" s="62">
        <f t="shared" si="64"/>
        <v>2.6212499999999999</v>
      </c>
      <c r="E152" s="62">
        <f t="shared" si="65"/>
        <v>0.22860499999660533</v>
      </c>
      <c r="F152" s="55">
        <f t="shared" si="66"/>
        <v>2.6212499999999999</v>
      </c>
      <c r="G152" s="55">
        <f t="shared" si="67"/>
        <v>0.22860499999660533</v>
      </c>
      <c r="H152" s="55">
        <f t="shared" si="68"/>
        <v>6.8709515624999993</v>
      </c>
      <c r="I152" s="55">
        <f t="shared" si="69"/>
        <v>18.010481783203122</v>
      </c>
      <c r="J152" s="55">
        <f t="shared" si="70"/>
        <v>47.20997537422118</v>
      </c>
      <c r="K152" s="55">
        <f t="shared" si="71"/>
        <v>0.59923085624110173</v>
      </c>
      <c r="L152" s="55">
        <f t="shared" si="72"/>
        <v>1.5707338819219878</v>
      </c>
      <c r="M152" s="55">
        <f t="shared" ca="1" si="73"/>
        <v>0.22759240175200157</v>
      </c>
      <c r="N152" s="55">
        <f t="shared" ca="1" si="74"/>
        <v>1.0253552049746108E-6</v>
      </c>
      <c r="O152" s="63">
        <f t="shared" ca="1" si="75"/>
        <v>1046685817.0271443</v>
      </c>
      <c r="P152" s="55">
        <f t="shared" ca="1" si="76"/>
        <v>69093354.684078231</v>
      </c>
      <c r="Q152" s="55">
        <f t="shared" ca="1" si="77"/>
        <v>379902615.17762041</v>
      </c>
      <c r="R152" s="31">
        <f t="shared" ca="1" si="78"/>
        <v>1.0125982446037574E-3</v>
      </c>
    </row>
    <row r="153" spans="1:18">
      <c r="A153" s="61">
        <v>26241</v>
      </c>
      <c r="B153" s="61">
        <v>0.2317851999978302</v>
      </c>
      <c r="C153" s="61">
        <v>1</v>
      </c>
      <c r="D153" s="62">
        <f t="shared" si="64"/>
        <v>2.6240999999999999</v>
      </c>
      <c r="E153" s="62">
        <f t="shared" si="65"/>
        <v>0.2317851999978302</v>
      </c>
      <c r="F153" s="55">
        <f t="shared" si="66"/>
        <v>2.6240999999999999</v>
      </c>
      <c r="G153" s="55">
        <f t="shared" si="67"/>
        <v>0.2317851999978302</v>
      </c>
      <c r="H153" s="55">
        <f t="shared" si="68"/>
        <v>6.885900809999999</v>
      </c>
      <c r="I153" s="55">
        <f t="shared" si="69"/>
        <v>18.069292315520997</v>
      </c>
      <c r="J153" s="55">
        <f t="shared" si="70"/>
        <v>47.415629965158644</v>
      </c>
      <c r="K153" s="55">
        <f t="shared" si="71"/>
        <v>0.60822754331430617</v>
      </c>
      <c r="L153" s="55">
        <f t="shared" si="72"/>
        <v>1.5960498964110708</v>
      </c>
      <c r="M153" s="55">
        <f t="shared" ca="1" si="73"/>
        <v>0.22808209819118883</v>
      </c>
      <c r="N153" s="55">
        <f t="shared" ca="1" si="74"/>
        <v>1.3712962990350646E-5</v>
      </c>
      <c r="O153" s="63">
        <f t="shared" ca="1" si="75"/>
        <v>1063652874.3395385</v>
      </c>
      <c r="P153" s="55">
        <f t="shared" ca="1" si="76"/>
        <v>71558889.987290666</v>
      </c>
      <c r="Q153" s="55">
        <f t="shared" ca="1" si="77"/>
        <v>385106999.6685034</v>
      </c>
      <c r="R153" s="31">
        <f t="shared" ca="1" si="78"/>
        <v>3.703101806641379E-3</v>
      </c>
    </row>
    <row r="154" spans="1:18">
      <c r="A154" s="61">
        <v>26812</v>
      </c>
      <c r="B154" s="61">
        <v>0.24314640000375221</v>
      </c>
      <c r="C154" s="61">
        <v>1</v>
      </c>
      <c r="D154" s="62">
        <f t="shared" si="64"/>
        <v>2.6812</v>
      </c>
      <c r="E154" s="62">
        <f t="shared" si="65"/>
        <v>0.24314640000375221</v>
      </c>
      <c r="F154" s="55">
        <f t="shared" si="66"/>
        <v>2.6812</v>
      </c>
      <c r="G154" s="55">
        <f t="shared" si="67"/>
        <v>0.24314640000375221</v>
      </c>
      <c r="H154" s="55">
        <f t="shared" si="68"/>
        <v>7.1888334399999998</v>
      </c>
      <c r="I154" s="55">
        <f t="shared" si="69"/>
        <v>19.274700219328</v>
      </c>
      <c r="J154" s="55">
        <f t="shared" si="70"/>
        <v>51.679326228062237</v>
      </c>
      <c r="K154" s="55">
        <f t="shared" si="71"/>
        <v>0.65192412769006047</v>
      </c>
      <c r="L154" s="55">
        <f t="shared" si="72"/>
        <v>1.7479389711625901</v>
      </c>
      <c r="M154" s="55">
        <f t="shared" ca="1" si="73"/>
        <v>0.23800383691437108</v>
      </c>
      <c r="N154" s="55">
        <f t="shared" ca="1" si="74"/>
        <v>2.6445955128265194E-5</v>
      </c>
      <c r="O154" s="63">
        <f t="shared" ca="1" si="75"/>
        <v>1436735560.9317367</v>
      </c>
      <c r="P154" s="55">
        <f t="shared" ca="1" si="76"/>
        <v>131538292.05289397</v>
      </c>
      <c r="Q154" s="55">
        <f t="shared" ca="1" si="77"/>
        <v>498745899.8678143</v>
      </c>
      <c r="R154" s="31">
        <f t="shared" ca="1" si="78"/>
        <v>5.1425630893811303E-3</v>
      </c>
    </row>
    <row r="155" spans="1:18">
      <c r="A155" s="61">
        <v>26855.5</v>
      </c>
      <c r="B155" s="61">
        <v>0.24158460000762716</v>
      </c>
      <c r="C155" s="61">
        <v>1</v>
      </c>
      <c r="D155" s="62">
        <f t="shared" si="64"/>
        <v>2.6855500000000001</v>
      </c>
      <c r="E155" s="62">
        <f t="shared" si="65"/>
        <v>0.24158460000762716</v>
      </c>
      <c r="F155" s="55">
        <f t="shared" si="66"/>
        <v>2.6855500000000001</v>
      </c>
      <c r="G155" s="55">
        <f t="shared" si="67"/>
        <v>0.24158460000762716</v>
      </c>
      <c r="H155" s="55">
        <f t="shared" si="68"/>
        <v>7.2121788025000004</v>
      </c>
      <c r="I155" s="55">
        <f t="shared" si="69"/>
        <v>19.368666783053875</v>
      </c>
      <c r="J155" s="55">
        <f t="shared" si="70"/>
        <v>52.015523079230334</v>
      </c>
      <c r="K155" s="55">
        <f t="shared" si="71"/>
        <v>0.64878752255048311</v>
      </c>
      <c r="L155" s="55">
        <f t="shared" si="72"/>
        <v>1.7423513311854499</v>
      </c>
      <c r="M155" s="55">
        <f t="shared" ca="1" si="73"/>
        <v>0.23876833488859281</v>
      </c>
      <c r="N155" s="55">
        <f t="shared" ca="1" si="74"/>
        <v>7.9313492206895628E-6</v>
      </c>
      <c r="O155" s="63">
        <f t="shared" ca="1" si="75"/>
        <v>1467800186.2919822</v>
      </c>
      <c r="P155" s="55">
        <f t="shared" ca="1" si="76"/>
        <v>136968123.61625093</v>
      </c>
      <c r="Q155" s="55">
        <f t="shared" ca="1" si="77"/>
        <v>508155102.01800901</v>
      </c>
      <c r="R155" s="31">
        <f t="shared" ca="1" si="78"/>
        <v>2.8162651190343502E-3</v>
      </c>
    </row>
    <row r="156" spans="1:18">
      <c r="A156" s="61">
        <v>27327</v>
      </c>
      <c r="B156" s="61">
        <v>0.24940439999772934</v>
      </c>
      <c r="C156" s="61">
        <v>1</v>
      </c>
      <c r="D156" s="62">
        <f t="shared" si="64"/>
        <v>2.7326999999999999</v>
      </c>
      <c r="E156" s="62">
        <f t="shared" si="65"/>
        <v>0.24940439999772934</v>
      </c>
      <c r="F156" s="55">
        <f t="shared" si="66"/>
        <v>2.7326999999999999</v>
      </c>
      <c r="G156" s="55">
        <f t="shared" si="67"/>
        <v>0.24940439999772934</v>
      </c>
      <c r="H156" s="55">
        <f t="shared" si="68"/>
        <v>7.4676492899999998</v>
      </c>
      <c r="I156" s="55">
        <f t="shared" si="69"/>
        <v>20.406845214782997</v>
      </c>
      <c r="J156" s="55">
        <f t="shared" si="70"/>
        <v>55.765785918437494</v>
      </c>
      <c r="K156" s="55">
        <f t="shared" si="71"/>
        <v>0.68154740387379498</v>
      </c>
      <c r="L156" s="55">
        <f t="shared" si="72"/>
        <v>1.8624645905659194</v>
      </c>
      <c r="M156" s="55">
        <f t="shared" ca="1" si="73"/>
        <v>0.24713326418886056</v>
      </c>
      <c r="N156" s="55">
        <f t="shared" ca="1" si="74"/>
        <v>5.15805786232607E-6</v>
      </c>
      <c r="O156" s="63">
        <f t="shared" ca="1" si="75"/>
        <v>1829353525.860116</v>
      </c>
      <c r="P156" s="55">
        <f t="shared" ca="1" si="76"/>
        <v>204173077.38355884</v>
      </c>
      <c r="Q156" s="55">
        <f t="shared" ca="1" si="77"/>
        <v>617290019.35056722</v>
      </c>
      <c r="R156" s="31">
        <f t="shared" ca="1" si="78"/>
        <v>2.271135808868785E-3</v>
      </c>
    </row>
    <row r="157" spans="1:18">
      <c r="A157" s="61"/>
      <c r="B157" s="61"/>
      <c r="C157" s="61"/>
      <c r="D157" s="62"/>
      <c r="E157" s="62"/>
      <c r="F157" s="55"/>
      <c r="G157" s="55"/>
      <c r="H157" s="55"/>
      <c r="I157" s="55"/>
      <c r="J157" s="55"/>
      <c r="K157" s="55"/>
      <c r="L157" s="55"/>
      <c r="M157" s="55"/>
      <c r="N157" s="55"/>
      <c r="O157" s="63"/>
      <c r="P157" s="55"/>
      <c r="Q157" s="55"/>
    </row>
    <row r="158" spans="1:18">
      <c r="A158" s="61"/>
      <c r="B158" s="61"/>
      <c r="C158" s="61"/>
      <c r="D158" s="62"/>
      <c r="E158" s="62"/>
      <c r="F158" s="55"/>
      <c r="G158" s="55"/>
      <c r="H158" s="55"/>
      <c r="I158" s="55"/>
      <c r="J158" s="55"/>
      <c r="K158" s="55"/>
      <c r="L158" s="55"/>
      <c r="M158" s="55"/>
      <c r="N158" s="55"/>
      <c r="O158" s="63"/>
      <c r="P158" s="55"/>
      <c r="Q158" s="55"/>
    </row>
    <row r="159" spans="1:18">
      <c r="A159" s="61"/>
      <c r="B159" s="61"/>
      <c r="C159" s="61"/>
      <c r="D159" s="62"/>
      <c r="E159" s="62"/>
      <c r="F159" s="55"/>
      <c r="G159" s="55"/>
      <c r="H159" s="55"/>
      <c r="I159" s="55"/>
      <c r="J159" s="55"/>
      <c r="K159" s="55"/>
      <c r="L159" s="55"/>
      <c r="M159" s="55"/>
      <c r="N159" s="55"/>
      <c r="O159" s="63"/>
      <c r="P159" s="55"/>
      <c r="Q159" s="55"/>
    </row>
    <row r="160" spans="1:18">
      <c r="A160" s="61"/>
      <c r="B160" s="61"/>
      <c r="C160" s="61"/>
      <c r="D160" s="62"/>
      <c r="E160" s="62"/>
      <c r="F160" s="55"/>
      <c r="G160" s="55"/>
      <c r="H160" s="55"/>
      <c r="I160" s="55"/>
      <c r="J160" s="55"/>
      <c r="K160" s="55"/>
      <c r="L160" s="55"/>
      <c r="M160" s="55"/>
      <c r="N160" s="55"/>
      <c r="O160" s="63"/>
      <c r="P160" s="55"/>
      <c r="Q160" s="55"/>
    </row>
    <row r="161" spans="1:17">
      <c r="A161" s="61"/>
      <c r="B161" s="61"/>
      <c r="C161" s="61"/>
      <c r="D161" s="62"/>
      <c r="E161" s="62"/>
      <c r="F161" s="55"/>
      <c r="G161" s="55"/>
      <c r="H161" s="55"/>
      <c r="I161" s="55"/>
      <c r="J161" s="55"/>
      <c r="K161" s="55"/>
      <c r="L161" s="55"/>
      <c r="M161" s="55"/>
      <c r="N161" s="55"/>
      <c r="O161" s="63"/>
      <c r="P161" s="55"/>
      <c r="Q161" s="55"/>
    </row>
    <row r="162" spans="1:17">
      <c r="A162" s="61"/>
      <c r="B162" s="61"/>
      <c r="C162" s="61"/>
      <c r="D162" s="62"/>
      <c r="E162" s="62"/>
      <c r="F162" s="55"/>
      <c r="G162" s="55"/>
      <c r="H162" s="55"/>
      <c r="I162" s="55"/>
      <c r="J162" s="55"/>
      <c r="K162" s="55"/>
      <c r="L162" s="55"/>
      <c r="M162" s="55"/>
      <c r="N162" s="55"/>
      <c r="O162" s="63"/>
      <c r="P162" s="55"/>
      <c r="Q162" s="55"/>
    </row>
    <row r="163" spans="1:17">
      <c r="A163" s="61"/>
      <c r="B163" s="61"/>
      <c r="C163" s="61"/>
      <c r="D163" s="62"/>
      <c r="E163" s="62"/>
      <c r="F163" s="55"/>
      <c r="G163" s="55"/>
      <c r="H163" s="55"/>
      <c r="I163" s="55"/>
      <c r="J163" s="55"/>
      <c r="K163" s="55"/>
      <c r="L163" s="55"/>
      <c r="M163" s="55"/>
      <c r="N163" s="55"/>
      <c r="O163" s="63"/>
      <c r="P163" s="55"/>
      <c r="Q163" s="55"/>
    </row>
    <row r="164" spans="1:17">
      <c r="A164" s="61"/>
      <c r="B164" s="61"/>
      <c r="C164" s="61"/>
      <c r="D164" s="62"/>
      <c r="E164" s="62"/>
      <c r="F164" s="55"/>
      <c r="G164" s="55"/>
      <c r="H164" s="55"/>
      <c r="I164" s="55"/>
      <c r="J164" s="55"/>
      <c r="K164" s="55"/>
      <c r="L164" s="55"/>
      <c r="M164" s="55"/>
      <c r="N164" s="55"/>
      <c r="O164" s="63"/>
      <c r="P164" s="55"/>
      <c r="Q164" s="55"/>
    </row>
    <row r="165" spans="1:17">
      <c r="A165" s="61"/>
      <c r="B165" s="61"/>
      <c r="C165" s="61"/>
      <c r="D165" s="62"/>
      <c r="E165" s="62"/>
      <c r="F165" s="55"/>
      <c r="G165" s="55"/>
      <c r="H165" s="55"/>
      <c r="I165" s="55"/>
      <c r="J165" s="55"/>
      <c r="K165" s="55"/>
      <c r="L165" s="55"/>
      <c r="M165" s="55"/>
      <c r="N165" s="55"/>
      <c r="O165" s="63"/>
      <c r="P165" s="55"/>
      <c r="Q165" s="55"/>
    </row>
    <row r="166" spans="1:17">
      <c r="A166" s="61"/>
      <c r="B166" s="61"/>
      <c r="C166" s="61"/>
      <c r="D166" s="62"/>
      <c r="E166" s="62"/>
      <c r="F166" s="55"/>
      <c r="G166" s="55"/>
      <c r="H166" s="55"/>
      <c r="I166" s="55"/>
      <c r="J166" s="55"/>
      <c r="K166" s="55"/>
      <c r="L166" s="55"/>
      <c r="M166" s="55"/>
      <c r="N166" s="55"/>
      <c r="O166" s="63"/>
      <c r="P166" s="55"/>
      <c r="Q166" s="55"/>
    </row>
    <row r="167" spans="1:17">
      <c r="A167" s="61"/>
      <c r="B167" s="61"/>
      <c r="C167" s="61"/>
      <c r="D167" s="62"/>
      <c r="E167" s="62"/>
      <c r="F167" s="55"/>
      <c r="G167" s="55"/>
      <c r="H167" s="55"/>
      <c r="I167" s="55"/>
      <c r="J167" s="55"/>
      <c r="K167" s="55"/>
      <c r="L167" s="55"/>
      <c r="M167" s="55"/>
      <c r="N167" s="55"/>
      <c r="O167" s="63"/>
      <c r="P167" s="55"/>
      <c r="Q167" s="55"/>
    </row>
    <row r="168" spans="1:17">
      <c r="A168" s="61"/>
      <c r="B168" s="61"/>
      <c r="C168" s="61"/>
      <c r="D168" s="62"/>
      <c r="E168" s="62"/>
      <c r="F168" s="55"/>
      <c r="G168" s="55"/>
      <c r="H168" s="55"/>
      <c r="I168" s="55"/>
      <c r="J168" s="55"/>
      <c r="K168" s="55"/>
      <c r="L168" s="55"/>
      <c r="M168" s="55"/>
      <c r="N168" s="55"/>
      <c r="O168" s="63"/>
      <c r="P168" s="55"/>
      <c r="Q168" s="55"/>
    </row>
    <row r="169" spans="1:17">
      <c r="A169" s="61"/>
      <c r="B169" s="61"/>
      <c r="C169" s="61"/>
      <c r="D169" s="62"/>
      <c r="E169" s="62"/>
      <c r="F169" s="55"/>
      <c r="G169" s="55"/>
      <c r="H169" s="55"/>
      <c r="I169" s="55"/>
      <c r="J169" s="55"/>
      <c r="K169" s="55"/>
      <c r="L169" s="55"/>
      <c r="M169" s="55"/>
      <c r="N169" s="55"/>
      <c r="O169" s="63"/>
      <c r="P169" s="55"/>
      <c r="Q169" s="55"/>
    </row>
    <row r="170" spans="1:17">
      <c r="A170" s="61"/>
      <c r="B170" s="61"/>
      <c r="C170" s="61"/>
      <c r="D170" s="62"/>
      <c r="E170" s="62"/>
      <c r="F170" s="55"/>
      <c r="G170" s="55"/>
      <c r="H170" s="55"/>
      <c r="I170" s="55"/>
      <c r="J170" s="55"/>
      <c r="K170" s="55"/>
      <c r="L170" s="55"/>
      <c r="M170" s="55"/>
      <c r="N170" s="55"/>
      <c r="O170" s="63"/>
      <c r="P170" s="55"/>
      <c r="Q170" s="55"/>
    </row>
    <row r="171" spans="1:17">
      <c r="A171" s="61"/>
      <c r="B171" s="61"/>
      <c r="C171" s="61"/>
      <c r="D171" s="62"/>
      <c r="E171" s="62"/>
      <c r="F171" s="55"/>
      <c r="G171" s="55"/>
      <c r="H171" s="55"/>
      <c r="I171" s="55"/>
      <c r="J171" s="55"/>
      <c r="K171" s="55"/>
      <c r="L171" s="55"/>
      <c r="M171" s="55"/>
      <c r="N171" s="55"/>
      <c r="O171" s="63"/>
      <c r="P171" s="55"/>
      <c r="Q171" s="55"/>
    </row>
    <row r="172" spans="1:17">
      <c r="A172" s="61"/>
      <c r="B172" s="61"/>
      <c r="C172" s="61"/>
      <c r="D172" s="62"/>
      <c r="E172" s="62"/>
      <c r="F172" s="55"/>
      <c r="G172" s="55"/>
      <c r="H172" s="55"/>
      <c r="I172" s="55"/>
      <c r="J172" s="55"/>
      <c r="K172" s="55"/>
      <c r="L172" s="55"/>
      <c r="M172" s="55"/>
      <c r="N172" s="55"/>
      <c r="O172" s="63"/>
      <c r="P172" s="55"/>
      <c r="Q172" s="55"/>
    </row>
    <row r="173" spans="1:17">
      <c r="A173" s="61"/>
      <c r="B173" s="61"/>
      <c r="C173" s="61"/>
      <c r="D173" s="62"/>
      <c r="E173" s="62"/>
      <c r="F173" s="55"/>
      <c r="G173" s="55"/>
      <c r="H173" s="55"/>
      <c r="I173" s="55"/>
      <c r="J173" s="55"/>
      <c r="K173" s="55"/>
      <c r="L173" s="55"/>
      <c r="M173" s="55"/>
      <c r="N173" s="55"/>
      <c r="O173" s="63"/>
      <c r="P173" s="55"/>
      <c r="Q173" s="55"/>
    </row>
    <row r="174" spans="1:17">
      <c r="A174" s="61"/>
      <c r="B174" s="61"/>
      <c r="C174" s="61"/>
      <c r="D174" s="62"/>
      <c r="E174" s="62"/>
      <c r="F174" s="55"/>
      <c r="G174" s="55"/>
      <c r="H174" s="55"/>
      <c r="I174" s="55"/>
      <c r="J174" s="55"/>
      <c r="K174" s="55"/>
      <c r="L174" s="55"/>
      <c r="M174" s="55"/>
      <c r="N174" s="55"/>
      <c r="O174" s="63"/>
      <c r="P174" s="55"/>
      <c r="Q174" s="55"/>
    </row>
    <row r="175" spans="1:17">
      <c r="A175" s="61"/>
      <c r="B175" s="61"/>
      <c r="C175" s="61"/>
      <c r="D175" s="62"/>
      <c r="E175" s="62"/>
      <c r="F175" s="55"/>
      <c r="G175" s="55"/>
      <c r="H175" s="55"/>
      <c r="I175" s="55"/>
      <c r="J175" s="55"/>
      <c r="K175" s="55"/>
      <c r="L175" s="55"/>
      <c r="M175" s="55"/>
      <c r="N175" s="55"/>
      <c r="O175" s="63"/>
      <c r="P175" s="55"/>
      <c r="Q175" s="55"/>
    </row>
    <row r="176" spans="1:17">
      <c r="A176" s="61"/>
      <c r="B176" s="61"/>
      <c r="C176" s="61"/>
      <c r="D176" s="62"/>
      <c r="E176" s="62"/>
      <c r="F176" s="55"/>
      <c r="G176" s="55"/>
      <c r="H176" s="55"/>
      <c r="I176" s="55"/>
      <c r="J176" s="55"/>
      <c r="K176" s="55"/>
      <c r="L176" s="55"/>
      <c r="M176" s="55"/>
      <c r="N176" s="55"/>
      <c r="O176" s="63"/>
      <c r="P176" s="55"/>
      <c r="Q176" s="55"/>
    </row>
    <row r="177" spans="1:17">
      <c r="A177" s="61"/>
      <c r="B177" s="61"/>
      <c r="C177" s="61"/>
      <c r="D177" s="62"/>
      <c r="E177" s="62"/>
      <c r="F177" s="55"/>
      <c r="G177" s="55"/>
      <c r="H177" s="55"/>
      <c r="I177" s="55"/>
      <c r="J177" s="55"/>
      <c r="K177" s="55"/>
      <c r="L177" s="55"/>
      <c r="M177" s="55"/>
      <c r="N177" s="55"/>
      <c r="O177" s="63"/>
      <c r="P177" s="55"/>
      <c r="Q177" s="55"/>
    </row>
    <row r="178" spans="1:17">
      <c r="A178" s="61"/>
      <c r="B178" s="61"/>
      <c r="C178" s="61"/>
      <c r="D178" s="62"/>
      <c r="E178" s="62"/>
      <c r="F178" s="55"/>
      <c r="G178" s="55"/>
      <c r="H178" s="55"/>
      <c r="I178" s="55"/>
      <c r="J178" s="55"/>
      <c r="K178" s="55"/>
      <c r="L178" s="55"/>
      <c r="M178" s="55"/>
      <c r="N178" s="55"/>
      <c r="O178" s="63"/>
      <c r="P178" s="55"/>
      <c r="Q178" s="55"/>
    </row>
    <row r="179" spans="1:17">
      <c r="A179" s="61"/>
      <c r="B179" s="61"/>
      <c r="C179" s="61"/>
      <c r="D179" s="62"/>
      <c r="E179" s="62"/>
      <c r="F179" s="55"/>
      <c r="G179" s="55"/>
      <c r="H179" s="55"/>
      <c r="I179" s="55"/>
      <c r="J179" s="55"/>
      <c r="K179" s="55"/>
      <c r="L179" s="55"/>
      <c r="M179" s="55"/>
      <c r="N179" s="55"/>
      <c r="O179" s="63"/>
      <c r="P179" s="55"/>
      <c r="Q179" s="55"/>
    </row>
    <row r="180" spans="1:17">
      <c r="A180" s="61"/>
      <c r="B180" s="61"/>
      <c r="C180" s="61"/>
      <c r="D180" s="62"/>
      <c r="E180" s="62"/>
      <c r="F180" s="55"/>
      <c r="G180" s="55"/>
      <c r="H180" s="55"/>
      <c r="I180" s="55"/>
      <c r="J180" s="55"/>
      <c r="K180" s="55"/>
      <c r="L180" s="55"/>
      <c r="M180" s="55"/>
      <c r="N180" s="55"/>
      <c r="O180" s="63"/>
      <c r="P180" s="55"/>
      <c r="Q180" s="55"/>
    </row>
    <row r="181" spans="1:17">
      <c r="A181" s="61"/>
      <c r="B181" s="61"/>
      <c r="C181" s="61"/>
      <c r="D181" s="62"/>
      <c r="E181" s="62"/>
      <c r="F181" s="55"/>
      <c r="G181" s="55"/>
      <c r="H181" s="55"/>
      <c r="I181" s="55"/>
      <c r="J181" s="55"/>
      <c r="K181" s="55"/>
      <c r="L181" s="55"/>
      <c r="M181" s="55"/>
      <c r="N181" s="55"/>
      <c r="O181" s="63"/>
      <c r="P181" s="55"/>
      <c r="Q181" s="55"/>
    </row>
    <row r="182" spans="1:17">
      <c r="A182" s="61"/>
      <c r="B182" s="61"/>
      <c r="C182" s="61"/>
      <c r="D182" s="62"/>
      <c r="E182" s="62"/>
      <c r="F182" s="55"/>
      <c r="G182" s="55"/>
      <c r="H182" s="55"/>
      <c r="I182" s="55"/>
      <c r="J182" s="55"/>
      <c r="K182" s="55"/>
      <c r="L182" s="55"/>
      <c r="M182" s="55"/>
      <c r="N182" s="55"/>
      <c r="O182" s="63"/>
      <c r="P182" s="55"/>
      <c r="Q182" s="55"/>
    </row>
    <row r="183" spans="1:17">
      <c r="A183" s="61"/>
      <c r="B183" s="61"/>
      <c r="C183" s="61"/>
      <c r="D183" s="62"/>
      <c r="E183" s="62"/>
      <c r="F183" s="55"/>
      <c r="G183" s="55"/>
      <c r="H183" s="55"/>
      <c r="I183" s="55"/>
      <c r="J183" s="55"/>
      <c r="K183" s="55"/>
      <c r="L183" s="55"/>
      <c r="M183" s="55"/>
      <c r="N183" s="55"/>
      <c r="O183" s="63"/>
      <c r="P183" s="55"/>
      <c r="Q183" s="55"/>
    </row>
    <row r="184" spans="1:17">
      <c r="A184" s="61"/>
      <c r="B184" s="61"/>
      <c r="C184" s="61"/>
      <c r="D184" s="62"/>
      <c r="E184" s="62"/>
      <c r="F184" s="55"/>
      <c r="G184" s="55"/>
      <c r="H184" s="55"/>
      <c r="I184" s="55"/>
      <c r="J184" s="55"/>
      <c r="K184" s="55"/>
      <c r="L184" s="55"/>
      <c r="M184" s="55"/>
      <c r="N184" s="55"/>
      <c r="O184" s="63"/>
      <c r="P184" s="55"/>
      <c r="Q184" s="55"/>
    </row>
    <row r="185" spans="1:17">
      <c r="A185" s="61"/>
      <c r="B185" s="61"/>
      <c r="C185" s="61"/>
      <c r="D185" s="62"/>
      <c r="E185" s="62"/>
      <c r="F185" s="55"/>
      <c r="G185" s="55"/>
      <c r="H185" s="55"/>
      <c r="I185" s="55"/>
      <c r="J185" s="55"/>
      <c r="K185" s="55"/>
      <c r="L185" s="55"/>
      <c r="M185" s="55"/>
      <c r="N185" s="55"/>
      <c r="O185" s="63"/>
      <c r="P185" s="55"/>
      <c r="Q185" s="55"/>
    </row>
    <row r="186" spans="1:17">
      <c r="A186" s="61"/>
      <c r="B186" s="61"/>
      <c r="C186" s="61"/>
      <c r="D186" s="62"/>
      <c r="E186" s="62"/>
      <c r="F186" s="55"/>
      <c r="G186" s="55"/>
      <c r="H186" s="55"/>
      <c r="I186" s="55"/>
      <c r="J186" s="55"/>
      <c r="K186" s="55"/>
      <c r="L186" s="55"/>
      <c r="M186" s="55"/>
      <c r="N186" s="55"/>
      <c r="O186" s="63"/>
      <c r="P186" s="55"/>
      <c r="Q186" s="55"/>
    </row>
    <row r="187" spans="1:17">
      <c r="A187" s="61"/>
      <c r="B187" s="61"/>
      <c r="C187" s="61"/>
      <c r="D187" s="62"/>
      <c r="E187" s="62"/>
      <c r="F187" s="55"/>
      <c r="G187" s="55"/>
      <c r="H187" s="55"/>
      <c r="I187" s="55"/>
      <c r="J187" s="55"/>
      <c r="K187" s="55"/>
      <c r="L187" s="55"/>
      <c r="M187" s="55"/>
      <c r="N187" s="55"/>
      <c r="O187" s="63"/>
      <c r="P187" s="55"/>
      <c r="Q187" s="55"/>
    </row>
    <row r="188" spans="1:17">
      <c r="A188" s="61"/>
      <c r="B188" s="61"/>
      <c r="C188" s="61"/>
      <c r="D188" s="62"/>
      <c r="E188" s="62"/>
      <c r="F188" s="55"/>
      <c r="G188" s="55"/>
      <c r="H188" s="55"/>
      <c r="I188" s="55"/>
      <c r="J188" s="55"/>
      <c r="K188" s="55"/>
      <c r="L188" s="55"/>
      <c r="M188" s="55"/>
      <c r="N188" s="55"/>
      <c r="O188" s="63"/>
      <c r="P188" s="55"/>
      <c r="Q188" s="55"/>
    </row>
    <row r="189" spans="1:17">
      <c r="A189" s="61"/>
      <c r="B189" s="61"/>
      <c r="C189" s="61"/>
      <c r="D189" s="62"/>
      <c r="E189" s="62"/>
      <c r="F189" s="55"/>
      <c r="G189" s="55"/>
      <c r="H189" s="55"/>
      <c r="I189" s="55"/>
      <c r="J189" s="55"/>
      <c r="K189" s="55"/>
      <c r="L189" s="55"/>
      <c r="M189" s="55"/>
      <c r="N189" s="55"/>
      <c r="O189" s="63"/>
      <c r="P189" s="55"/>
      <c r="Q189" s="55"/>
    </row>
    <row r="190" spans="1:17">
      <c r="A190" s="61"/>
      <c r="B190" s="61"/>
      <c r="C190" s="61"/>
      <c r="D190" s="62"/>
      <c r="E190" s="62"/>
      <c r="F190" s="55"/>
      <c r="G190" s="55"/>
      <c r="H190" s="55"/>
      <c r="I190" s="55"/>
      <c r="J190" s="55"/>
      <c r="K190" s="55"/>
      <c r="L190" s="55"/>
      <c r="M190" s="55"/>
      <c r="N190" s="55"/>
      <c r="O190" s="63"/>
      <c r="P190" s="55"/>
      <c r="Q190" s="55"/>
    </row>
    <row r="191" spans="1:17">
      <c r="A191" s="61"/>
      <c r="B191" s="61"/>
      <c r="C191" s="61"/>
      <c r="D191" s="62"/>
      <c r="E191" s="62"/>
      <c r="F191" s="55"/>
      <c r="G191" s="55"/>
      <c r="H191" s="55"/>
      <c r="I191" s="55"/>
      <c r="J191" s="55"/>
      <c r="K191" s="55"/>
      <c r="L191" s="55"/>
      <c r="M191" s="55"/>
      <c r="N191" s="55"/>
      <c r="O191" s="63"/>
      <c r="P191" s="55"/>
      <c r="Q191" s="55"/>
    </row>
    <row r="192" spans="1:17">
      <c r="A192" s="61"/>
      <c r="B192" s="61"/>
      <c r="C192" s="61"/>
      <c r="D192" s="62"/>
      <c r="E192" s="62"/>
      <c r="F192" s="55"/>
      <c r="G192" s="55"/>
      <c r="H192" s="55"/>
      <c r="I192" s="55"/>
      <c r="J192" s="55"/>
      <c r="K192" s="55"/>
      <c r="L192" s="55"/>
      <c r="M192" s="55"/>
      <c r="N192" s="55"/>
      <c r="O192" s="63"/>
      <c r="P192" s="55"/>
      <c r="Q192" s="55"/>
    </row>
    <row r="193" spans="1:17">
      <c r="A193" s="61"/>
      <c r="B193" s="61"/>
      <c r="C193" s="61"/>
      <c r="D193" s="62"/>
      <c r="E193" s="62"/>
      <c r="F193" s="55"/>
      <c r="G193" s="55"/>
      <c r="H193" s="55"/>
      <c r="I193" s="55"/>
      <c r="J193" s="55"/>
      <c r="K193" s="55"/>
      <c r="L193" s="55"/>
      <c r="M193" s="55"/>
      <c r="N193" s="55"/>
      <c r="O193" s="63"/>
      <c r="P193" s="55"/>
      <c r="Q193" s="55"/>
    </row>
    <row r="194" spans="1:17">
      <c r="A194" s="61"/>
      <c r="B194" s="61"/>
      <c r="C194" s="61"/>
      <c r="D194" s="62"/>
      <c r="E194" s="62"/>
      <c r="F194" s="55"/>
      <c r="G194" s="55"/>
      <c r="H194" s="55"/>
      <c r="I194" s="55"/>
      <c r="J194" s="55"/>
      <c r="K194" s="55"/>
      <c r="L194" s="55"/>
      <c r="M194" s="55"/>
      <c r="N194" s="55"/>
      <c r="O194" s="63"/>
      <c r="P194" s="55"/>
      <c r="Q194" s="55"/>
    </row>
    <row r="195" spans="1:17">
      <c r="A195" s="61"/>
      <c r="B195" s="61"/>
      <c r="C195" s="61"/>
      <c r="D195" s="62"/>
      <c r="E195" s="62"/>
      <c r="F195" s="55"/>
      <c r="G195" s="55"/>
      <c r="H195" s="55"/>
      <c r="I195" s="55"/>
      <c r="J195" s="55"/>
      <c r="K195" s="55"/>
      <c r="L195" s="55"/>
      <c r="M195" s="55"/>
      <c r="N195" s="55"/>
      <c r="O195" s="63"/>
      <c r="P195" s="55"/>
      <c r="Q195" s="55"/>
    </row>
    <row r="196" spans="1:17">
      <c r="A196" s="61"/>
      <c r="B196" s="61"/>
      <c r="C196" s="61"/>
      <c r="D196" s="62"/>
      <c r="E196" s="62"/>
      <c r="F196" s="55"/>
      <c r="G196" s="55"/>
      <c r="H196" s="55"/>
      <c r="I196" s="55"/>
      <c r="J196" s="55"/>
      <c r="K196" s="55"/>
      <c r="L196" s="55"/>
      <c r="M196" s="55"/>
      <c r="N196" s="55"/>
      <c r="O196" s="63"/>
      <c r="P196" s="55"/>
      <c r="Q196" s="55"/>
    </row>
    <row r="197" spans="1:17">
      <c r="A197" s="61"/>
      <c r="B197" s="61"/>
      <c r="C197" s="61"/>
      <c r="D197" s="62"/>
      <c r="E197" s="62"/>
      <c r="F197" s="55"/>
      <c r="G197" s="55"/>
      <c r="H197" s="55"/>
      <c r="I197" s="55"/>
      <c r="J197" s="55"/>
      <c r="K197" s="55"/>
      <c r="L197" s="55"/>
      <c r="M197" s="55"/>
      <c r="N197" s="55"/>
      <c r="O197" s="63"/>
      <c r="P197" s="55"/>
      <c r="Q197" s="55"/>
    </row>
    <row r="198" spans="1:17">
      <c r="A198" s="61"/>
      <c r="B198" s="61"/>
      <c r="C198" s="61"/>
      <c r="D198" s="62"/>
      <c r="E198" s="62"/>
      <c r="F198" s="55"/>
      <c r="G198" s="55"/>
      <c r="H198" s="55"/>
      <c r="I198" s="55"/>
      <c r="J198" s="55"/>
      <c r="K198" s="55"/>
      <c r="L198" s="55"/>
      <c r="M198" s="55"/>
      <c r="N198" s="55"/>
      <c r="O198" s="63"/>
      <c r="P198" s="55"/>
      <c r="Q198" s="55"/>
    </row>
    <row r="199" spans="1:17">
      <c r="A199" s="61"/>
      <c r="B199" s="61"/>
      <c r="C199" s="61"/>
      <c r="D199" s="62"/>
      <c r="E199" s="62"/>
      <c r="F199" s="55"/>
      <c r="G199" s="55"/>
      <c r="H199" s="55"/>
      <c r="I199" s="55"/>
      <c r="J199" s="55"/>
      <c r="K199" s="55"/>
      <c r="L199" s="55"/>
      <c r="M199" s="55"/>
      <c r="N199" s="55"/>
      <c r="O199" s="63"/>
      <c r="P199" s="55"/>
      <c r="Q199" s="55"/>
    </row>
    <row r="200" spans="1:17">
      <c r="A200" s="61"/>
      <c r="B200" s="61"/>
      <c r="C200" s="61"/>
      <c r="D200" s="62"/>
      <c r="E200" s="62"/>
      <c r="F200" s="55"/>
      <c r="G200" s="55"/>
      <c r="H200" s="55"/>
      <c r="I200" s="55"/>
      <c r="J200" s="55"/>
      <c r="K200" s="55"/>
      <c r="L200" s="55"/>
      <c r="M200" s="55"/>
      <c r="N200" s="55"/>
      <c r="O200" s="63"/>
      <c r="P200" s="55"/>
      <c r="Q200" s="55"/>
    </row>
    <row r="201" spans="1:17">
      <c r="A201" s="61"/>
      <c r="B201" s="61"/>
      <c r="C201" s="61"/>
      <c r="D201" s="62"/>
      <c r="E201" s="62"/>
      <c r="F201" s="55"/>
      <c r="G201" s="55"/>
      <c r="H201" s="55"/>
      <c r="I201" s="55"/>
      <c r="J201" s="55"/>
      <c r="K201" s="55"/>
      <c r="L201" s="55"/>
      <c r="M201" s="55"/>
      <c r="N201" s="55"/>
      <c r="O201" s="63"/>
      <c r="P201" s="55"/>
      <c r="Q201" s="55"/>
    </row>
    <row r="202" spans="1:17">
      <c r="A202" s="61"/>
      <c r="B202" s="61"/>
      <c r="C202" s="61"/>
      <c r="D202" s="62"/>
      <c r="E202" s="62"/>
      <c r="F202" s="55"/>
      <c r="G202" s="55"/>
      <c r="H202" s="55"/>
      <c r="I202" s="55"/>
      <c r="J202" s="55"/>
      <c r="K202" s="55"/>
      <c r="L202" s="55"/>
      <c r="M202" s="55"/>
      <c r="N202" s="55"/>
      <c r="O202" s="63"/>
      <c r="P202" s="55"/>
      <c r="Q202" s="55"/>
    </row>
    <row r="203" spans="1:17">
      <c r="A203" s="61"/>
      <c r="B203" s="61"/>
      <c r="C203" s="61"/>
      <c r="D203" s="62"/>
      <c r="E203" s="62"/>
      <c r="F203" s="55"/>
      <c r="G203" s="55"/>
      <c r="H203" s="55"/>
      <c r="I203" s="55"/>
      <c r="J203" s="55"/>
      <c r="K203" s="55"/>
      <c r="L203" s="55"/>
      <c r="M203" s="55"/>
      <c r="N203" s="55"/>
      <c r="O203" s="63"/>
      <c r="P203" s="55"/>
      <c r="Q203" s="55"/>
    </row>
    <row r="204" spans="1:17">
      <c r="A204" s="61"/>
      <c r="B204" s="61"/>
      <c r="C204" s="61"/>
      <c r="D204" s="62"/>
      <c r="E204" s="62"/>
      <c r="F204" s="55"/>
      <c r="G204" s="55"/>
      <c r="H204" s="55"/>
      <c r="I204" s="55"/>
      <c r="J204" s="55"/>
      <c r="K204" s="55"/>
      <c r="L204" s="55"/>
      <c r="M204" s="55"/>
      <c r="N204" s="55"/>
      <c r="O204" s="63"/>
      <c r="P204" s="55"/>
      <c r="Q204" s="55"/>
    </row>
    <row r="205" spans="1:17">
      <c r="A205" s="61"/>
      <c r="B205" s="61"/>
      <c r="C205" s="61"/>
      <c r="D205" s="62"/>
      <c r="E205" s="62"/>
      <c r="F205" s="55"/>
      <c r="G205" s="55"/>
      <c r="H205" s="55"/>
      <c r="I205" s="55"/>
      <c r="J205" s="55"/>
      <c r="K205" s="55"/>
      <c r="L205" s="55"/>
      <c r="M205" s="55"/>
      <c r="N205" s="55"/>
      <c r="O205" s="63"/>
      <c r="P205" s="55"/>
      <c r="Q205" s="55"/>
    </row>
    <row r="206" spans="1:17">
      <c r="A206" s="61"/>
      <c r="B206" s="61"/>
      <c r="C206" s="61"/>
      <c r="D206" s="62"/>
      <c r="E206" s="62"/>
      <c r="F206" s="55"/>
      <c r="G206" s="55"/>
      <c r="H206" s="55"/>
      <c r="I206" s="55"/>
      <c r="J206" s="55"/>
      <c r="K206" s="55"/>
      <c r="L206" s="55"/>
      <c r="M206" s="55"/>
      <c r="N206" s="55"/>
      <c r="O206" s="63"/>
      <c r="P206" s="55"/>
      <c r="Q206" s="55"/>
    </row>
    <row r="207" spans="1:17">
      <c r="A207" s="61"/>
      <c r="B207" s="61"/>
      <c r="C207" s="61"/>
      <c r="D207" s="62"/>
      <c r="E207" s="62"/>
      <c r="F207" s="55"/>
      <c r="G207" s="55"/>
      <c r="H207" s="55"/>
      <c r="I207" s="55"/>
      <c r="J207" s="55"/>
      <c r="K207" s="55"/>
      <c r="L207" s="55"/>
      <c r="M207" s="55"/>
      <c r="N207" s="55"/>
      <c r="O207" s="63"/>
      <c r="P207" s="55"/>
      <c r="Q207" s="55"/>
    </row>
    <row r="208" spans="1:17">
      <c r="A208" s="61"/>
      <c r="B208" s="61"/>
      <c r="C208" s="61"/>
      <c r="D208" s="62"/>
      <c r="E208" s="62"/>
      <c r="F208" s="55"/>
      <c r="G208" s="55"/>
      <c r="H208" s="55"/>
      <c r="I208" s="55"/>
      <c r="J208" s="55"/>
      <c r="K208" s="55"/>
      <c r="L208" s="55"/>
      <c r="M208" s="55"/>
      <c r="N208" s="55"/>
      <c r="O208" s="63"/>
      <c r="P208" s="55"/>
      <c r="Q208" s="55"/>
    </row>
    <row r="209" spans="1:17">
      <c r="A209" s="61"/>
      <c r="B209" s="61"/>
      <c r="C209" s="61"/>
      <c r="D209" s="62"/>
      <c r="E209" s="62"/>
      <c r="F209" s="55"/>
      <c r="G209" s="55"/>
      <c r="H209" s="55"/>
      <c r="I209" s="55"/>
      <c r="J209" s="55"/>
      <c r="K209" s="55"/>
      <c r="L209" s="55"/>
      <c r="M209" s="55"/>
      <c r="N209" s="55"/>
      <c r="O209" s="63"/>
      <c r="P209" s="55"/>
      <c r="Q209" s="55"/>
    </row>
    <row r="210" spans="1:17">
      <c r="A210" s="61"/>
      <c r="B210" s="61"/>
      <c r="C210" s="61"/>
      <c r="D210" s="62"/>
      <c r="E210" s="62"/>
      <c r="F210" s="55"/>
      <c r="G210" s="55"/>
      <c r="H210" s="55"/>
      <c r="I210" s="55"/>
      <c r="J210" s="55"/>
      <c r="K210" s="55"/>
      <c r="L210" s="55"/>
      <c r="M210" s="55"/>
      <c r="N210" s="55"/>
      <c r="O210" s="63"/>
      <c r="P210" s="55"/>
      <c r="Q210" s="55"/>
    </row>
    <row r="211" spans="1:17">
      <c r="A211" s="61"/>
      <c r="B211" s="61"/>
      <c r="C211" s="61"/>
      <c r="D211" s="62"/>
      <c r="E211" s="62"/>
      <c r="F211" s="55"/>
      <c r="G211" s="55"/>
      <c r="H211" s="55"/>
      <c r="I211" s="55"/>
      <c r="J211" s="55"/>
      <c r="K211" s="55"/>
      <c r="L211" s="55"/>
      <c r="M211" s="55"/>
      <c r="N211" s="55"/>
      <c r="O211" s="63"/>
      <c r="P211" s="55"/>
      <c r="Q211" s="55"/>
    </row>
    <row r="212" spans="1:17">
      <c r="A212" s="61"/>
      <c r="B212" s="61"/>
      <c r="C212" s="61"/>
      <c r="D212" s="62"/>
      <c r="E212" s="62"/>
      <c r="F212" s="55"/>
      <c r="G212" s="55"/>
      <c r="H212" s="55"/>
      <c r="I212" s="55"/>
      <c r="J212" s="55"/>
      <c r="K212" s="55"/>
      <c r="L212" s="55"/>
      <c r="M212" s="55"/>
      <c r="N212" s="55"/>
      <c r="O212" s="63"/>
      <c r="P212" s="55"/>
      <c r="Q212" s="55"/>
    </row>
    <row r="213" spans="1:17">
      <c r="A213" s="61"/>
      <c r="B213" s="61"/>
      <c r="C213" s="61"/>
      <c r="D213" s="62"/>
      <c r="E213" s="62"/>
      <c r="F213" s="55"/>
      <c r="G213" s="55"/>
      <c r="H213" s="55"/>
      <c r="I213" s="55"/>
      <c r="J213" s="55"/>
      <c r="K213" s="55"/>
      <c r="L213" s="55"/>
      <c r="M213" s="55"/>
      <c r="N213" s="55"/>
      <c r="O213" s="63"/>
      <c r="P213" s="55"/>
      <c r="Q213" s="55"/>
    </row>
    <row r="214" spans="1:17">
      <c r="A214" s="61"/>
      <c r="B214" s="61"/>
      <c r="C214" s="61"/>
      <c r="D214" s="62"/>
      <c r="E214" s="62"/>
      <c r="F214" s="55"/>
      <c r="G214" s="55"/>
      <c r="H214" s="55"/>
      <c r="I214" s="55"/>
      <c r="J214" s="55"/>
      <c r="K214" s="55"/>
      <c r="L214" s="55"/>
      <c r="M214" s="55"/>
      <c r="N214" s="55"/>
      <c r="O214" s="63"/>
      <c r="P214" s="55"/>
      <c r="Q214" s="55"/>
    </row>
    <row r="215" spans="1:17">
      <c r="A215" s="61"/>
      <c r="B215" s="61"/>
      <c r="C215" s="61"/>
      <c r="D215" s="62"/>
      <c r="E215" s="62"/>
      <c r="F215" s="55"/>
      <c r="G215" s="55"/>
      <c r="H215" s="55"/>
      <c r="I215" s="55"/>
      <c r="J215" s="55"/>
      <c r="K215" s="55"/>
      <c r="L215" s="55"/>
      <c r="M215" s="55"/>
      <c r="N215" s="55"/>
      <c r="O215" s="63"/>
      <c r="P215" s="55"/>
      <c r="Q215" s="55"/>
    </row>
    <row r="216" spans="1:17">
      <c r="A216" s="61"/>
      <c r="B216" s="61"/>
      <c r="C216" s="61"/>
      <c r="D216" s="62"/>
      <c r="E216" s="62"/>
      <c r="F216" s="55"/>
      <c r="G216" s="55"/>
      <c r="H216" s="55"/>
      <c r="I216" s="55"/>
      <c r="J216" s="55"/>
      <c r="K216" s="55"/>
      <c r="L216" s="55"/>
      <c r="M216" s="55"/>
      <c r="N216" s="55"/>
      <c r="O216" s="63"/>
      <c r="P216" s="55"/>
      <c r="Q216" s="55"/>
    </row>
    <row r="217" spans="1:17">
      <c r="A217" s="61"/>
      <c r="B217" s="61"/>
      <c r="C217" s="61"/>
      <c r="D217" s="62"/>
      <c r="E217" s="62"/>
      <c r="F217" s="55"/>
      <c r="G217" s="55"/>
      <c r="H217" s="55"/>
      <c r="I217" s="55"/>
      <c r="J217" s="55"/>
      <c r="K217" s="55"/>
      <c r="L217" s="55"/>
      <c r="M217" s="55"/>
      <c r="N217" s="55"/>
      <c r="O217" s="63"/>
      <c r="P217" s="55"/>
      <c r="Q217" s="55"/>
    </row>
    <row r="218" spans="1:17">
      <c r="A218" s="61"/>
      <c r="B218" s="61"/>
      <c r="C218" s="61"/>
      <c r="D218" s="62"/>
      <c r="E218" s="62"/>
      <c r="F218" s="55"/>
      <c r="G218" s="55"/>
      <c r="H218" s="55"/>
      <c r="I218" s="55"/>
      <c r="J218" s="55"/>
      <c r="K218" s="55"/>
      <c r="L218" s="55"/>
      <c r="M218" s="55"/>
      <c r="N218" s="55"/>
      <c r="O218" s="63"/>
      <c r="P218" s="55"/>
      <c r="Q218" s="55"/>
    </row>
    <row r="219" spans="1:17">
      <c r="A219" s="61"/>
      <c r="B219" s="61"/>
      <c r="C219" s="61"/>
      <c r="D219" s="62"/>
      <c r="E219" s="62"/>
      <c r="F219" s="55"/>
      <c r="G219" s="55"/>
      <c r="H219" s="55"/>
      <c r="I219" s="55"/>
      <c r="J219" s="55"/>
      <c r="K219" s="55"/>
      <c r="L219" s="55"/>
      <c r="M219" s="55"/>
      <c r="N219" s="55"/>
      <c r="O219" s="63"/>
      <c r="P219" s="55"/>
      <c r="Q219" s="55"/>
    </row>
    <row r="220" spans="1:17">
      <c r="A220" s="61"/>
      <c r="B220" s="61"/>
      <c r="C220" s="61"/>
      <c r="D220" s="62"/>
      <c r="E220" s="62"/>
      <c r="F220" s="55"/>
      <c r="G220" s="55"/>
      <c r="H220" s="55"/>
      <c r="I220" s="55"/>
      <c r="J220" s="55"/>
      <c r="K220" s="55"/>
      <c r="L220" s="55"/>
      <c r="M220" s="55"/>
      <c r="N220" s="55"/>
      <c r="O220" s="63"/>
      <c r="P220" s="55"/>
      <c r="Q220" s="55"/>
    </row>
    <row r="221" spans="1:17">
      <c r="A221" s="61"/>
      <c r="B221" s="61"/>
      <c r="C221" s="61"/>
      <c r="D221" s="62"/>
      <c r="E221" s="62"/>
      <c r="F221" s="55"/>
      <c r="G221" s="55"/>
      <c r="H221" s="55"/>
      <c r="I221" s="55"/>
      <c r="J221" s="55"/>
      <c r="K221" s="55"/>
      <c r="L221" s="55"/>
      <c r="M221" s="55"/>
      <c r="N221" s="55"/>
      <c r="O221" s="63"/>
      <c r="P221" s="55"/>
      <c r="Q221" s="55"/>
    </row>
    <row r="222" spans="1:17">
      <c r="A222" s="61"/>
      <c r="B222" s="61"/>
      <c r="C222" s="61"/>
      <c r="D222" s="62"/>
      <c r="E222" s="62"/>
      <c r="F222" s="55"/>
      <c r="G222" s="55"/>
      <c r="H222" s="55"/>
      <c r="I222" s="55"/>
      <c r="J222" s="55"/>
      <c r="K222" s="55"/>
      <c r="L222" s="55"/>
      <c r="M222" s="55"/>
      <c r="N222" s="55"/>
      <c r="O222" s="63"/>
      <c r="P222" s="55"/>
      <c r="Q222" s="55"/>
    </row>
    <row r="223" spans="1:17">
      <c r="A223" s="61"/>
      <c r="B223" s="61"/>
      <c r="C223" s="61"/>
      <c r="D223" s="62"/>
      <c r="E223" s="62"/>
      <c r="F223" s="55"/>
      <c r="G223" s="55"/>
      <c r="H223" s="55"/>
      <c r="I223" s="55"/>
      <c r="J223" s="55"/>
      <c r="K223" s="55"/>
      <c r="L223" s="55"/>
      <c r="M223" s="55"/>
      <c r="N223" s="55"/>
      <c r="O223" s="63"/>
      <c r="P223" s="55"/>
      <c r="Q223" s="55"/>
    </row>
    <row r="224" spans="1:17">
      <c r="A224" s="61"/>
      <c r="B224" s="61"/>
      <c r="C224" s="61"/>
      <c r="D224" s="62"/>
      <c r="E224" s="62"/>
      <c r="F224" s="55"/>
      <c r="G224" s="55"/>
      <c r="H224" s="55"/>
      <c r="I224" s="55"/>
      <c r="J224" s="55"/>
      <c r="K224" s="55"/>
      <c r="L224" s="55"/>
      <c r="M224" s="55"/>
      <c r="N224" s="55"/>
      <c r="O224" s="63"/>
      <c r="P224" s="55"/>
      <c r="Q224" s="55"/>
    </row>
    <row r="225" spans="1:17">
      <c r="A225" s="61"/>
      <c r="B225" s="61"/>
      <c r="C225" s="61"/>
      <c r="D225" s="62"/>
      <c r="E225" s="62"/>
      <c r="F225" s="55"/>
      <c r="G225" s="55"/>
      <c r="H225" s="55"/>
      <c r="I225" s="55"/>
      <c r="J225" s="55"/>
      <c r="K225" s="55"/>
      <c r="L225" s="55"/>
      <c r="M225" s="55"/>
      <c r="N225" s="55"/>
      <c r="O225" s="63"/>
      <c r="P225" s="55"/>
      <c r="Q225" s="55"/>
    </row>
    <row r="226" spans="1:17">
      <c r="A226" s="61"/>
      <c r="B226" s="61"/>
      <c r="C226" s="61"/>
      <c r="D226" s="62"/>
      <c r="E226" s="62"/>
      <c r="F226" s="55"/>
      <c r="G226" s="55"/>
      <c r="H226" s="55"/>
      <c r="I226" s="55"/>
      <c r="J226" s="55"/>
      <c r="K226" s="55"/>
      <c r="L226" s="55"/>
      <c r="M226" s="55"/>
      <c r="N226" s="55"/>
      <c r="O226" s="63"/>
      <c r="P226" s="55"/>
      <c r="Q226" s="55"/>
    </row>
    <row r="227" spans="1:17">
      <c r="A227" s="61"/>
      <c r="B227" s="61"/>
      <c r="C227" s="61"/>
      <c r="D227" s="62"/>
      <c r="E227" s="62"/>
      <c r="F227" s="55"/>
      <c r="G227" s="55"/>
      <c r="H227" s="55"/>
      <c r="I227" s="55"/>
      <c r="J227" s="55"/>
      <c r="K227" s="55"/>
      <c r="L227" s="55"/>
      <c r="M227" s="55"/>
      <c r="N227" s="55"/>
      <c r="O227" s="63"/>
      <c r="P227" s="55"/>
      <c r="Q227" s="55"/>
    </row>
    <row r="228" spans="1:17">
      <c r="A228" s="61"/>
      <c r="B228" s="61"/>
      <c r="C228" s="61"/>
      <c r="D228" s="62"/>
      <c r="E228" s="62"/>
      <c r="F228" s="55"/>
      <c r="G228" s="55"/>
      <c r="H228" s="55"/>
      <c r="I228" s="55"/>
      <c r="J228" s="55"/>
      <c r="K228" s="55"/>
      <c r="L228" s="55"/>
      <c r="M228" s="55"/>
      <c r="N228" s="55"/>
      <c r="O228" s="63"/>
      <c r="P228" s="55"/>
      <c r="Q228" s="55"/>
    </row>
    <row r="229" spans="1:17">
      <c r="A229" s="61"/>
      <c r="B229" s="61"/>
      <c r="C229" s="61"/>
      <c r="D229" s="62"/>
      <c r="E229" s="62"/>
      <c r="F229" s="55"/>
      <c r="G229" s="55"/>
      <c r="H229" s="55"/>
      <c r="I229" s="55"/>
      <c r="J229" s="55"/>
      <c r="K229" s="55"/>
      <c r="L229" s="55"/>
      <c r="M229" s="55"/>
      <c r="N229" s="55"/>
      <c r="O229" s="63"/>
      <c r="P229" s="55"/>
      <c r="Q229" s="55"/>
    </row>
    <row r="230" spans="1:17">
      <c r="A230" s="61"/>
      <c r="B230" s="61"/>
      <c r="C230" s="61"/>
      <c r="D230" s="62"/>
      <c r="E230" s="62"/>
      <c r="F230" s="55"/>
      <c r="G230" s="55"/>
      <c r="H230" s="55"/>
      <c r="I230" s="55"/>
      <c r="J230" s="55"/>
      <c r="K230" s="55"/>
      <c r="L230" s="55"/>
      <c r="M230" s="55"/>
      <c r="N230" s="55"/>
      <c r="O230" s="63"/>
      <c r="P230" s="55"/>
      <c r="Q230" s="55"/>
    </row>
    <row r="231" spans="1:17">
      <c r="A231" s="61"/>
      <c r="B231" s="61"/>
      <c r="C231" s="61"/>
      <c r="D231" s="62"/>
      <c r="E231" s="62"/>
      <c r="F231" s="55"/>
      <c r="G231" s="55"/>
      <c r="H231" s="55"/>
      <c r="I231" s="55"/>
      <c r="J231" s="55"/>
      <c r="K231" s="55"/>
      <c r="L231" s="55"/>
      <c r="M231" s="55"/>
      <c r="N231" s="55"/>
      <c r="O231" s="63"/>
      <c r="P231" s="55"/>
      <c r="Q231" s="55"/>
    </row>
    <row r="232" spans="1:17">
      <c r="A232" s="61"/>
      <c r="B232" s="61"/>
      <c r="C232" s="61"/>
      <c r="D232" s="62"/>
      <c r="E232" s="62"/>
      <c r="F232" s="55"/>
      <c r="G232" s="55"/>
      <c r="H232" s="55"/>
      <c r="I232" s="55"/>
      <c r="J232" s="55"/>
      <c r="K232" s="55"/>
      <c r="L232" s="55"/>
      <c r="M232" s="55"/>
      <c r="N232" s="55"/>
      <c r="O232" s="63"/>
      <c r="P232" s="55"/>
      <c r="Q232" s="55"/>
    </row>
    <row r="233" spans="1:17">
      <c r="A233" s="61"/>
      <c r="B233" s="61"/>
      <c r="C233" s="61"/>
      <c r="D233" s="62"/>
      <c r="E233" s="62"/>
      <c r="F233" s="55"/>
      <c r="G233" s="55"/>
      <c r="H233" s="55"/>
      <c r="I233" s="55"/>
      <c r="J233" s="55"/>
      <c r="K233" s="55"/>
      <c r="L233" s="55"/>
      <c r="M233" s="55"/>
      <c r="N233" s="55"/>
      <c r="O233" s="63"/>
      <c r="P233" s="55"/>
      <c r="Q233" s="55"/>
    </row>
    <row r="234" spans="1:17">
      <c r="A234" s="61"/>
      <c r="B234" s="61"/>
      <c r="C234" s="61"/>
      <c r="D234" s="62"/>
      <c r="E234" s="62"/>
      <c r="F234" s="55"/>
      <c r="G234" s="55"/>
      <c r="H234" s="55"/>
      <c r="I234" s="55"/>
      <c r="J234" s="55"/>
      <c r="K234" s="55"/>
      <c r="L234" s="55"/>
      <c r="M234" s="55"/>
      <c r="N234" s="55"/>
      <c r="O234" s="63"/>
      <c r="P234" s="55"/>
      <c r="Q234" s="55"/>
    </row>
    <row r="235" spans="1:17">
      <c r="A235" s="61"/>
      <c r="B235" s="61"/>
      <c r="C235" s="61"/>
      <c r="D235" s="62"/>
      <c r="E235" s="62"/>
      <c r="F235" s="55"/>
      <c r="G235" s="55"/>
      <c r="H235" s="55"/>
      <c r="I235" s="55"/>
      <c r="J235" s="55"/>
      <c r="K235" s="55"/>
      <c r="L235" s="55"/>
      <c r="M235" s="55"/>
      <c r="N235" s="55"/>
      <c r="O235" s="63"/>
      <c r="P235" s="55"/>
      <c r="Q235" s="55"/>
    </row>
    <row r="236" spans="1:17">
      <c r="A236" s="61"/>
      <c r="B236" s="61"/>
      <c r="C236" s="61"/>
      <c r="D236" s="62"/>
      <c r="E236" s="62"/>
      <c r="F236" s="55"/>
      <c r="G236" s="55"/>
      <c r="H236" s="55"/>
      <c r="I236" s="55"/>
      <c r="J236" s="55"/>
      <c r="K236" s="55"/>
      <c r="L236" s="55"/>
      <c r="M236" s="55"/>
      <c r="N236" s="55"/>
      <c r="O236" s="63"/>
      <c r="P236" s="55"/>
      <c r="Q236" s="55"/>
    </row>
    <row r="237" spans="1:17">
      <c r="A237" s="61"/>
      <c r="B237" s="61"/>
      <c r="C237" s="61"/>
      <c r="D237" s="62"/>
      <c r="E237" s="62"/>
      <c r="F237" s="55"/>
      <c r="G237" s="55"/>
      <c r="H237" s="55"/>
      <c r="I237" s="55"/>
      <c r="J237" s="55"/>
      <c r="K237" s="55"/>
      <c r="L237" s="55"/>
      <c r="M237" s="55"/>
      <c r="N237" s="55"/>
      <c r="O237" s="63"/>
      <c r="P237" s="55"/>
      <c r="Q237" s="55"/>
    </row>
    <row r="238" spans="1:17">
      <c r="A238" s="61"/>
      <c r="B238" s="61"/>
      <c r="C238" s="61"/>
      <c r="D238" s="62"/>
      <c r="E238" s="62"/>
      <c r="F238" s="55"/>
      <c r="G238" s="55"/>
      <c r="H238" s="55"/>
      <c r="I238" s="55"/>
      <c r="J238" s="55"/>
      <c r="K238" s="55"/>
      <c r="L238" s="55"/>
      <c r="M238" s="55"/>
      <c r="N238" s="55"/>
      <c r="O238" s="63"/>
      <c r="P238" s="55"/>
      <c r="Q238" s="55"/>
    </row>
    <row r="239" spans="1:17">
      <c r="A239" s="61"/>
      <c r="B239" s="61"/>
      <c r="C239" s="61"/>
      <c r="D239" s="62"/>
      <c r="E239" s="62"/>
      <c r="F239" s="55"/>
      <c r="G239" s="55"/>
      <c r="H239" s="55"/>
      <c r="I239" s="55"/>
      <c r="J239" s="55"/>
      <c r="K239" s="55"/>
      <c r="L239" s="55"/>
      <c r="M239" s="55"/>
      <c r="N239" s="55"/>
      <c r="O239" s="63"/>
      <c r="P239" s="55"/>
      <c r="Q239" s="55"/>
    </row>
    <row r="240" spans="1:17">
      <c r="A240" s="61"/>
      <c r="B240" s="61"/>
      <c r="C240" s="61"/>
      <c r="D240" s="62"/>
      <c r="E240" s="62"/>
      <c r="F240" s="55"/>
      <c r="G240" s="55"/>
      <c r="H240" s="55"/>
      <c r="I240" s="55"/>
      <c r="J240" s="55"/>
      <c r="K240" s="55"/>
      <c r="L240" s="55"/>
      <c r="M240" s="55"/>
      <c r="N240" s="55"/>
      <c r="O240" s="63"/>
      <c r="P240" s="55"/>
      <c r="Q240" s="55"/>
    </row>
    <row r="241" spans="1:17">
      <c r="A241" s="61"/>
      <c r="B241" s="61"/>
      <c r="C241" s="61"/>
      <c r="D241" s="62"/>
      <c r="E241" s="62"/>
      <c r="F241" s="55"/>
      <c r="G241" s="55"/>
      <c r="H241" s="55"/>
      <c r="I241" s="55"/>
      <c r="J241" s="55"/>
      <c r="K241" s="55"/>
      <c r="L241" s="55"/>
      <c r="M241" s="55"/>
      <c r="N241" s="55"/>
      <c r="O241" s="63"/>
      <c r="P241" s="55"/>
      <c r="Q241" s="55"/>
    </row>
    <row r="242" spans="1:17">
      <c r="A242" s="61"/>
      <c r="B242" s="61"/>
      <c r="C242" s="61"/>
      <c r="D242" s="62"/>
      <c r="E242" s="62"/>
      <c r="F242" s="55"/>
      <c r="G242" s="55"/>
      <c r="H242" s="55"/>
      <c r="I242" s="55"/>
      <c r="J242" s="55"/>
      <c r="K242" s="55"/>
      <c r="L242" s="55"/>
      <c r="M242" s="55"/>
      <c r="N242" s="55"/>
      <c r="O242" s="63"/>
      <c r="P242" s="55"/>
      <c r="Q242" s="55"/>
    </row>
    <row r="243" spans="1:17">
      <c r="A243" s="61"/>
      <c r="B243" s="61"/>
      <c r="C243" s="61"/>
      <c r="D243" s="62"/>
      <c r="E243" s="62"/>
      <c r="F243" s="55"/>
      <c r="G243" s="55"/>
      <c r="H243" s="55"/>
      <c r="I243" s="55"/>
      <c r="J243" s="55"/>
      <c r="K243" s="55"/>
      <c r="L243" s="55"/>
      <c r="M243" s="55"/>
      <c r="N243" s="55"/>
      <c r="O243" s="63"/>
      <c r="P243" s="55"/>
      <c r="Q243" s="55"/>
    </row>
    <row r="244" spans="1:17">
      <c r="A244" s="61"/>
      <c r="B244" s="61"/>
      <c r="C244" s="61"/>
      <c r="D244" s="62"/>
      <c r="E244" s="62"/>
      <c r="F244" s="55"/>
      <c r="G244" s="55"/>
      <c r="H244" s="55"/>
      <c r="I244" s="55"/>
      <c r="J244" s="55"/>
      <c r="K244" s="55"/>
      <c r="L244" s="55"/>
      <c r="M244" s="55"/>
      <c r="N244" s="55"/>
      <c r="O244" s="63"/>
      <c r="P244" s="55"/>
      <c r="Q244" s="55"/>
    </row>
    <row r="245" spans="1:17">
      <c r="A245" s="61"/>
      <c r="B245" s="61"/>
      <c r="C245" s="61"/>
      <c r="D245" s="62"/>
      <c r="E245" s="62"/>
      <c r="F245" s="55"/>
      <c r="G245" s="55"/>
      <c r="H245" s="55"/>
      <c r="I245" s="55"/>
      <c r="J245" s="55"/>
      <c r="K245" s="55"/>
      <c r="L245" s="55"/>
      <c r="M245" s="55"/>
      <c r="N245" s="55"/>
      <c r="O245" s="63"/>
      <c r="P245" s="55"/>
      <c r="Q245" s="55"/>
    </row>
    <row r="246" spans="1:17">
      <c r="A246" s="61"/>
      <c r="B246" s="61"/>
      <c r="C246" s="61"/>
      <c r="D246" s="62"/>
      <c r="E246" s="62"/>
      <c r="F246" s="55"/>
      <c r="G246" s="55"/>
      <c r="H246" s="55"/>
      <c r="I246" s="55"/>
      <c r="J246" s="55"/>
      <c r="K246" s="55"/>
      <c r="L246" s="55"/>
      <c r="M246" s="55"/>
      <c r="N246" s="55"/>
      <c r="O246" s="63"/>
      <c r="P246" s="55"/>
      <c r="Q246" s="55"/>
    </row>
    <row r="247" spans="1:17">
      <c r="A247" s="61"/>
      <c r="B247" s="61"/>
      <c r="C247" s="61"/>
      <c r="D247" s="62"/>
      <c r="E247" s="62"/>
      <c r="F247" s="55"/>
      <c r="G247" s="55"/>
      <c r="H247" s="55"/>
      <c r="I247" s="55"/>
      <c r="J247" s="55"/>
      <c r="K247" s="55"/>
      <c r="L247" s="55"/>
      <c r="M247" s="55"/>
      <c r="N247" s="55"/>
      <c r="O247" s="63"/>
      <c r="P247" s="55"/>
      <c r="Q247" s="55"/>
    </row>
    <row r="248" spans="1:17">
      <c r="A248" s="61"/>
      <c r="B248" s="61"/>
      <c r="C248" s="61"/>
      <c r="D248" s="62"/>
      <c r="E248" s="62"/>
      <c r="F248" s="55"/>
      <c r="G248" s="55"/>
      <c r="H248" s="55"/>
      <c r="I248" s="55"/>
      <c r="J248" s="55"/>
      <c r="K248" s="55"/>
      <c r="L248" s="55"/>
      <c r="M248" s="55"/>
      <c r="N248" s="55"/>
      <c r="O248" s="63"/>
      <c r="P248" s="55"/>
      <c r="Q248" s="55"/>
    </row>
    <row r="249" spans="1:17">
      <c r="A249" s="61"/>
      <c r="B249" s="61"/>
      <c r="C249" s="61"/>
      <c r="D249" s="62"/>
      <c r="E249" s="62"/>
      <c r="F249" s="55"/>
      <c r="G249" s="55"/>
      <c r="H249" s="55"/>
      <c r="I249" s="55"/>
      <c r="J249" s="55"/>
      <c r="K249" s="55"/>
      <c r="L249" s="55"/>
      <c r="M249" s="55"/>
      <c r="N249" s="55"/>
      <c r="O249" s="63"/>
      <c r="P249" s="55"/>
      <c r="Q249" s="55"/>
    </row>
    <row r="250" spans="1:17">
      <c r="A250" s="61"/>
      <c r="B250" s="61"/>
      <c r="C250" s="61"/>
      <c r="D250" s="62"/>
      <c r="E250" s="62"/>
      <c r="F250" s="55"/>
      <c r="G250" s="55"/>
      <c r="H250" s="55"/>
      <c r="I250" s="55"/>
      <c r="J250" s="55"/>
      <c r="K250" s="55"/>
      <c r="L250" s="55"/>
      <c r="M250" s="55"/>
      <c r="N250" s="55"/>
      <c r="O250" s="63"/>
      <c r="P250" s="55"/>
      <c r="Q250" s="55"/>
    </row>
    <row r="251" spans="1:17">
      <c r="A251" s="61"/>
      <c r="B251" s="61"/>
      <c r="C251" s="61"/>
      <c r="D251" s="62"/>
      <c r="E251" s="62"/>
      <c r="F251" s="55"/>
      <c r="G251" s="55"/>
      <c r="H251" s="55"/>
      <c r="I251" s="55"/>
      <c r="J251" s="55"/>
      <c r="K251" s="55"/>
      <c r="L251" s="55"/>
      <c r="M251" s="55"/>
      <c r="N251" s="55"/>
      <c r="O251" s="63"/>
      <c r="P251" s="55"/>
      <c r="Q251" s="55"/>
    </row>
    <row r="252" spans="1:17">
      <c r="A252" s="61"/>
      <c r="B252" s="61"/>
      <c r="C252" s="61"/>
      <c r="D252" s="62"/>
      <c r="E252" s="62"/>
      <c r="F252" s="55"/>
      <c r="G252" s="55"/>
      <c r="H252" s="55"/>
      <c r="I252" s="55"/>
      <c r="J252" s="55"/>
      <c r="K252" s="55"/>
      <c r="L252" s="55"/>
      <c r="M252" s="55"/>
      <c r="N252" s="55"/>
      <c r="O252" s="63"/>
      <c r="P252" s="55"/>
      <c r="Q252" s="55"/>
    </row>
    <row r="253" spans="1:17">
      <c r="A253" s="61"/>
      <c r="B253" s="61"/>
      <c r="C253" s="61"/>
      <c r="D253" s="62"/>
      <c r="E253" s="62"/>
      <c r="F253" s="55"/>
      <c r="G253" s="55"/>
      <c r="H253" s="55"/>
      <c r="I253" s="55"/>
      <c r="J253" s="55"/>
      <c r="K253" s="55"/>
      <c r="L253" s="55"/>
      <c r="M253" s="55"/>
      <c r="N253" s="55"/>
      <c r="O253" s="63"/>
      <c r="P253" s="55"/>
      <c r="Q253" s="55"/>
    </row>
    <row r="254" spans="1:17">
      <c r="A254" s="61"/>
      <c r="B254" s="61"/>
      <c r="C254" s="61"/>
      <c r="D254" s="62"/>
      <c r="E254" s="62"/>
      <c r="F254" s="55"/>
      <c r="G254" s="55"/>
      <c r="H254" s="55"/>
      <c r="I254" s="55"/>
      <c r="J254" s="55"/>
      <c r="K254" s="55"/>
      <c r="L254" s="55"/>
      <c r="M254" s="55"/>
      <c r="N254" s="55"/>
      <c r="O254" s="63"/>
      <c r="P254" s="55"/>
      <c r="Q254" s="55"/>
    </row>
    <row r="255" spans="1:17">
      <c r="A255" s="61"/>
      <c r="B255" s="61"/>
      <c r="C255" s="61"/>
      <c r="D255" s="62"/>
      <c r="E255" s="62"/>
      <c r="F255" s="55"/>
      <c r="G255" s="55"/>
      <c r="H255" s="55"/>
      <c r="I255" s="55"/>
      <c r="J255" s="55"/>
      <c r="K255" s="55"/>
      <c r="L255" s="55"/>
      <c r="M255" s="55"/>
      <c r="N255" s="55"/>
      <c r="O255" s="63"/>
      <c r="P255" s="55"/>
      <c r="Q255" s="55"/>
    </row>
    <row r="256" spans="1:17">
      <c r="A256" s="61"/>
      <c r="B256" s="61"/>
      <c r="C256" s="61"/>
      <c r="D256" s="62"/>
      <c r="E256" s="62"/>
      <c r="F256" s="55"/>
      <c r="G256" s="55"/>
      <c r="H256" s="55"/>
      <c r="I256" s="55"/>
      <c r="J256" s="55"/>
      <c r="K256" s="55"/>
      <c r="L256" s="55"/>
      <c r="M256" s="55"/>
      <c r="N256" s="55"/>
      <c r="O256" s="63"/>
      <c r="P256" s="55"/>
      <c r="Q256" s="55"/>
    </row>
    <row r="257" spans="1:17">
      <c r="A257" s="61"/>
      <c r="B257" s="61"/>
      <c r="C257" s="61"/>
      <c r="D257" s="62"/>
      <c r="E257" s="62"/>
      <c r="F257" s="55"/>
      <c r="G257" s="55"/>
      <c r="H257" s="55"/>
      <c r="I257" s="55"/>
      <c r="J257" s="55"/>
      <c r="K257" s="55"/>
      <c r="L257" s="55"/>
      <c r="M257" s="55"/>
      <c r="N257" s="55"/>
      <c r="O257" s="63"/>
      <c r="P257" s="55"/>
      <c r="Q257" s="55"/>
    </row>
    <row r="258" spans="1:17">
      <c r="A258" s="61"/>
      <c r="B258" s="61"/>
      <c r="C258" s="61"/>
      <c r="D258" s="62"/>
      <c r="E258" s="62"/>
      <c r="F258" s="55"/>
      <c r="G258" s="55"/>
      <c r="H258" s="55"/>
      <c r="I258" s="55"/>
      <c r="J258" s="55"/>
      <c r="K258" s="55"/>
      <c r="L258" s="55"/>
      <c r="M258" s="55"/>
      <c r="N258" s="55"/>
      <c r="O258" s="63"/>
      <c r="P258" s="55"/>
      <c r="Q258" s="55"/>
    </row>
    <row r="259" spans="1:17">
      <c r="A259" s="61"/>
      <c r="B259" s="61"/>
      <c r="C259" s="61"/>
      <c r="D259" s="62"/>
      <c r="E259" s="62"/>
      <c r="F259" s="55"/>
      <c r="G259" s="55"/>
      <c r="H259" s="55"/>
      <c r="I259" s="55"/>
      <c r="J259" s="55"/>
      <c r="K259" s="55"/>
      <c r="L259" s="55"/>
      <c r="M259" s="55"/>
      <c r="N259" s="55"/>
      <c r="O259" s="63"/>
      <c r="P259" s="55"/>
      <c r="Q259" s="55"/>
    </row>
    <row r="260" spans="1:17">
      <c r="A260" s="61"/>
      <c r="B260" s="61"/>
      <c r="C260" s="61"/>
      <c r="D260" s="62"/>
      <c r="E260" s="62"/>
      <c r="F260" s="55"/>
      <c r="G260" s="55"/>
      <c r="H260" s="55"/>
      <c r="I260" s="55"/>
      <c r="J260" s="55"/>
      <c r="K260" s="55"/>
      <c r="L260" s="55"/>
      <c r="M260" s="55"/>
      <c r="N260" s="55"/>
      <c r="O260" s="63"/>
      <c r="P260" s="55"/>
      <c r="Q260" s="55"/>
    </row>
    <row r="261" spans="1:17">
      <c r="A261" s="61"/>
      <c r="B261" s="61"/>
      <c r="C261" s="61"/>
      <c r="D261" s="62"/>
      <c r="E261" s="62"/>
      <c r="F261" s="55"/>
      <c r="G261" s="55"/>
      <c r="H261" s="55"/>
      <c r="I261" s="55"/>
      <c r="J261" s="55"/>
      <c r="K261" s="55"/>
      <c r="L261" s="55"/>
      <c r="M261" s="55"/>
      <c r="N261" s="55"/>
      <c r="O261" s="63"/>
      <c r="P261" s="55"/>
      <c r="Q261" s="55"/>
    </row>
    <row r="262" spans="1:17">
      <c r="A262" s="61"/>
      <c r="B262" s="61"/>
      <c r="C262" s="61"/>
      <c r="D262" s="62"/>
      <c r="E262" s="62"/>
      <c r="F262" s="55"/>
      <c r="G262" s="55"/>
      <c r="H262" s="55"/>
      <c r="I262" s="55"/>
      <c r="J262" s="55"/>
      <c r="K262" s="55"/>
      <c r="L262" s="55"/>
      <c r="M262" s="55"/>
      <c r="N262" s="55"/>
      <c r="O262" s="63"/>
      <c r="P262" s="55"/>
      <c r="Q262" s="55"/>
    </row>
    <row r="263" spans="1:17">
      <c r="A263" s="61"/>
      <c r="B263" s="61"/>
      <c r="C263" s="61"/>
      <c r="D263" s="62"/>
      <c r="E263" s="62"/>
      <c r="F263" s="55"/>
      <c r="G263" s="55"/>
      <c r="H263" s="55"/>
      <c r="I263" s="55"/>
      <c r="J263" s="55"/>
      <c r="K263" s="55"/>
      <c r="L263" s="55"/>
      <c r="M263" s="55"/>
      <c r="N263" s="55"/>
      <c r="O263" s="63"/>
      <c r="P263" s="55"/>
      <c r="Q263" s="55"/>
    </row>
    <row r="264" spans="1:17">
      <c r="A264" s="61"/>
      <c r="B264" s="61"/>
      <c r="C264" s="61"/>
      <c r="D264" s="62"/>
      <c r="E264" s="62"/>
      <c r="F264" s="55"/>
      <c r="G264" s="55"/>
      <c r="H264" s="55"/>
      <c r="I264" s="55"/>
      <c r="J264" s="55"/>
      <c r="K264" s="55"/>
      <c r="L264" s="55"/>
      <c r="M264" s="55"/>
      <c r="N264" s="55"/>
      <c r="O264" s="63"/>
      <c r="P264" s="55"/>
      <c r="Q264" s="55"/>
    </row>
    <row r="265" spans="1:17">
      <c r="A265" s="61"/>
      <c r="B265" s="61"/>
      <c r="C265" s="61"/>
      <c r="D265" s="62"/>
      <c r="E265" s="62"/>
      <c r="F265" s="55"/>
      <c r="G265" s="55"/>
      <c r="H265" s="55"/>
      <c r="I265" s="55"/>
      <c r="J265" s="55"/>
      <c r="K265" s="55"/>
      <c r="L265" s="55"/>
      <c r="M265" s="55"/>
      <c r="N265" s="55"/>
      <c r="O265" s="63"/>
      <c r="P265" s="55"/>
      <c r="Q265" s="55"/>
    </row>
    <row r="266" spans="1:17">
      <c r="A266" s="61"/>
      <c r="B266" s="61"/>
      <c r="C266" s="61"/>
      <c r="D266" s="62"/>
      <c r="E266" s="62"/>
      <c r="F266" s="55"/>
      <c r="G266" s="55"/>
      <c r="H266" s="55"/>
      <c r="I266" s="55"/>
      <c r="J266" s="55"/>
      <c r="K266" s="55"/>
      <c r="L266" s="55"/>
      <c r="M266" s="55"/>
      <c r="N266" s="55"/>
      <c r="O266" s="63"/>
      <c r="P266" s="55"/>
      <c r="Q266" s="55"/>
    </row>
    <row r="267" spans="1:17">
      <c r="A267" s="61"/>
      <c r="B267" s="61"/>
      <c r="C267" s="61"/>
      <c r="D267" s="62"/>
      <c r="E267" s="62"/>
      <c r="F267" s="55"/>
      <c r="G267" s="55"/>
      <c r="H267" s="55"/>
      <c r="I267" s="55"/>
      <c r="J267" s="55"/>
      <c r="K267" s="55"/>
      <c r="L267" s="55"/>
      <c r="M267" s="55"/>
      <c r="N267" s="55"/>
      <c r="O267" s="63"/>
      <c r="P267" s="55"/>
      <c r="Q267" s="55"/>
    </row>
    <row r="268" spans="1:17">
      <c r="A268" s="61"/>
      <c r="B268" s="61"/>
      <c r="C268" s="61"/>
      <c r="D268" s="62"/>
      <c r="E268" s="62"/>
      <c r="F268" s="55"/>
      <c r="G268" s="55"/>
      <c r="H268" s="55"/>
      <c r="I268" s="55"/>
      <c r="J268" s="55"/>
      <c r="K268" s="55"/>
      <c r="L268" s="55"/>
      <c r="M268" s="55"/>
      <c r="N268" s="55"/>
      <c r="O268" s="63"/>
      <c r="P268" s="55"/>
      <c r="Q268" s="55"/>
    </row>
    <row r="269" spans="1:17">
      <c r="A269" s="61"/>
      <c r="B269" s="61"/>
      <c r="C269" s="61"/>
      <c r="D269" s="62"/>
      <c r="E269" s="62"/>
      <c r="F269" s="55"/>
      <c r="G269" s="55"/>
      <c r="H269" s="55"/>
      <c r="I269" s="55"/>
      <c r="J269" s="55"/>
      <c r="K269" s="55"/>
      <c r="L269" s="55"/>
      <c r="M269" s="55"/>
      <c r="N269" s="55"/>
      <c r="O269" s="63"/>
      <c r="P269" s="55"/>
      <c r="Q269" s="55"/>
    </row>
    <row r="270" spans="1:17">
      <c r="A270" s="61"/>
      <c r="B270" s="61"/>
      <c r="C270" s="61"/>
      <c r="D270" s="62"/>
      <c r="E270" s="62"/>
      <c r="F270" s="55"/>
      <c r="G270" s="55"/>
      <c r="H270" s="55"/>
      <c r="I270" s="55"/>
      <c r="J270" s="55"/>
      <c r="K270" s="55"/>
      <c r="L270" s="55"/>
      <c r="M270" s="55"/>
      <c r="N270" s="55"/>
      <c r="O270" s="63"/>
      <c r="P270" s="55"/>
      <c r="Q270" s="55"/>
    </row>
    <row r="271" spans="1:17">
      <c r="A271" s="61"/>
      <c r="B271" s="61"/>
      <c r="C271" s="61"/>
      <c r="D271" s="62"/>
      <c r="E271" s="62"/>
      <c r="F271" s="55"/>
      <c r="G271" s="55"/>
      <c r="H271" s="55"/>
      <c r="I271" s="55"/>
      <c r="J271" s="55"/>
      <c r="K271" s="55"/>
      <c r="L271" s="55"/>
      <c r="M271" s="55"/>
      <c r="N271" s="55"/>
      <c r="O271" s="63"/>
      <c r="P271" s="55"/>
      <c r="Q271" s="55"/>
    </row>
    <row r="272" spans="1:17">
      <c r="A272" s="61"/>
      <c r="B272" s="61"/>
      <c r="C272" s="61"/>
      <c r="D272" s="62"/>
      <c r="E272" s="62"/>
      <c r="F272" s="55"/>
      <c r="G272" s="55"/>
      <c r="H272" s="55"/>
      <c r="I272" s="55"/>
      <c r="J272" s="55"/>
      <c r="K272" s="55"/>
      <c r="L272" s="55"/>
      <c r="M272" s="55"/>
      <c r="N272" s="55"/>
      <c r="O272" s="63"/>
      <c r="P272" s="55"/>
      <c r="Q272" s="55"/>
    </row>
    <row r="273" spans="1:17">
      <c r="A273" s="61"/>
      <c r="B273" s="61"/>
      <c r="C273" s="61"/>
      <c r="D273" s="62"/>
      <c r="E273" s="62"/>
      <c r="F273" s="55"/>
      <c r="G273" s="55"/>
      <c r="H273" s="55"/>
      <c r="I273" s="55"/>
      <c r="J273" s="55"/>
      <c r="K273" s="55"/>
      <c r="L273" s="55"/>
      <c r="M273" s="55"/>
      <c r="N273" s="55"/>
      <c r="O273" s="63"/>
      <c r="P273" s="55"/>
      <c r="Q273" s="55"/>
    </row>
    <row r="274" spans="1:17">
      <c r="A274" s="61"/>
      <c r="B274" s="61"/>
      <c r="C274" s="61"/>
      <c r="D274" s="62"/>
      <c r="E274" s="62"/>
      <c r="F274" s="55"/>
      <c r="G274" s="55"/>
      <c r="H274" s="55"/>
      <c r="I274" s="55"/>
      <c r="J274" s="55"/>
      <c r="K274" s="55"/>
      <c r="L274" s="55"/>
      <c r="M274" s="55"/>
      <c r="N274" s="55"/>
      <c r="O274" s="63"/>
      <c r="P274" s="55"/>
      <c r="Q274" s="55"/>
    </row>
    <row r="275" spans="1:17">
      <c r="A275" s="61"/>
      <c r="B275" s="61"/>
      <c r="C275" s="61"/>
      <c r="D275" s="62"/>
      <c r="E275" s="62"/>
      <c r="F275" s="55"/>
      <c r="G275" s="55"/>
      <c r="H275" s="55"/>
      <c r="I275" s="55"/>
      <c r="J275" s="55"/>
      <c r="K275" s="55"/>
      <c r="L275" s="55"/>
      <c r="M275" s="55"/>
      <c r="N275" s="55"/>
      <c r="O275" s="63"/>
      <c r="P275" s="55"/>
      <c r="Q275" s="55"/>
    </row>
    <row r="276" spans="1:17">
      <c r="A276" s="61"/>
      <c r="B276" s="61"/>
      <c r="C276" s="61"/>
      <c r="D276" s="62"/>
      <c r="E276" s="62"/>
      <c r="F276" s="55"/>
      <c r="G276" s="55"/>
      <c r="H276" s="55"/>
      <c r="I276" s="55"/>
      <c r="J276" s="55"/>
      <c r="K276" s="55"/>
      <c r="L276" s="55"/>
      <c r="M276" s="55"/>
      <c r="N276" s="55"/>
      <c r="O276" s="63"/>
      <c r="P276" s="55"/>
      <c r="Q276" s="55"/>
    </row>
    <row r="277" spans="1:17">
      <c r="A277" s="61"/>
      <c r="B277" s="61"/>
      <c r="C277" s="61"/>
      <c r="D277" s="62"/>
      <c r="E277" s="62"/>
      <c r="F277" s="55"/>
      <c r="G277" s="55"/>
      <c r="H277" s="55"/>
      <c r="I277" s="55"/>
      <c r="J277" s="55"/>
      <c r="K277" s="55"/>
      <c r="L277" s="55"/>
      <c r="M277" s="55"/>
      <c r="N277" s="55"/>
      <c r="O277" s="63"/>
      <c r="P277" s="55"/>
      <c r="Q277" s="55"/>
    </row>
    <row r="278" spans="1:17">
      <c r="A278" s="61"/>
      <c r="B278" s="61"/>
      <c r="C278" s="61"/>
      <c r="D278" s="62"/>
      <c r="E278" s="62"/>
      <c r="F278" s="55"/>
      <c r="G278" s="55"/>
      <c r="H278" s="55"/>
      <c r="I278" s="55"/>
      <c r="J278" s="55"/>
      <c r="K278" s="55"/>
      <c r="L278" s="55"/>
      <c r="M278" s="55"/>
      <c r="N278" s="55"/>
      <c r="O278" s="63"/>
      <c r="P278" s="55"/>
      <c r="Q278" s="55"/>
    </row>
    <row r="279" spans="1:17">
      <c r="A279" s="61"/>
      <c r="B279" s="61"/>
      <c r="C279" s="61"/>
      <c r="D279" s="62"/>
      <c r="E279" s="62"/>
      <c r="F279" s="55"/>
      <c r="G279" s="55"/>
      <c r="H279" s="55"/>
      <c r="I279" s="55"/>
      <c r="J279" s="55"/>
      <c r="K279" s="55"/>
      <c r="L279" s="55"/>
      <c r="M279" s="55"/>
      <c r="N279" s="55"/>
      <c r="O279" s="63"/>
      <c r="P279" s="55"/>
      <c r="Q279" s="55"/>
    </row>
    <row r="280" spans="1:17">
      <c r="A280" s="61"/>
      <c r="B280" s="61"/>
      <c r="C280" s="61"/>
      <c r="D280" s="62"/>
      <c r="E280" s="62"/>
      <c r="F280" s="55"/>
      <c r="G280" s="55"/>
      <c r="H280" s="55"/>
      <c r="I280" s="55"/>
      <c r="J280" s="55"/>
      <c r="K280" s="55"/>
      <c r="L280" s="55"/>
      <c r="M280" s="55"/>
      <c r="N280" s="55"/>
      <c r="O280" s="63"/>
      <c r="P280" s="55"/>
      <c r="Q280" s="55"/>
    </row>
    <row r="281" spans="1:17">
      <c r="A281" s="61"/>
      <c r="B281" s="61"/>
      <c r="C281" s="61"/>
      <c r="D281" s="62"/>
      <c r="E281" s="62"/>
      <c r="F281" s="55"/>
      <c r="G281" s="55"/>
      <c r="H281" s="55"/>
      <c r="I281" s="55"/>
      <c r="J281" s="55"/>
      <c r="K281" s="55"/>
      <c r="L281" s="55"/>
      <c r="M281" s="55"/>
      <c r="N281" s="55"/>
      <c r="O281" s="63"/>
      <c r="P281" s="55"/>
      <c r="Q281" s="55"/>
    </row>
    <row r="282" spans="1:17">
      <c r="A282" s="61"/>
      <c r="B282" s="61"/>
      <c r="C282" s="61"/>
      <c r="D282" s="62"/>
      <c r="E282" s="62"/>
      <c r="F282" s="55"/>
      <c r="G282" s="55"/>
      <c r="H282" s="55"/>
      <c r="I282" s="55"/>
      <c r="J282" s="55"/>
      <c r="K282" s="55"/>
      <c r="L282" s="55"/>
      <c r="M282" s="55"/>
      <c r="N282" s="55"/>
      <c r="O282" s="63"/>
      <c r="P282" s="55"/>
      <c r="Q282" s="55"/>
    </row>
    <row r="283" spans="1:17">
      <c r="A283" s="61"/>
      <c r="B283" s="61"/>
      <c r="C283" s="61"/>
      <c r="D283" s="62"/>
      <c r="E283" s="62"/>
      <c r="F283" s="55"/>
      <c r="G283" s="55"/>
      <c r="H283" s="55"/>
      <c r="I283" s="55"/>
      <c r="J283" s="55"/>
      <c r="K283" s="55"/>
      <c r="L283" s="55"/>
      <c r="M283" s="55"/>
      <c r="N283" s="55"/>
      <c r="O283" s="63"/>
      <c r="P283" s="55"/>
      <c r="Q283" s="55"/>
    </row>
    <row r="284" spans="1:17">
      <c r="A284" s="61"/>
      <c r="B284" s="61"/>
      <c r="C284" s="61"/>
      <c r="D284" s="62"/>
      <c r="E284" s="62"/>
      <c r="F284" s="55"/>
      <c r="G284" s="55"/>
      <c r="H284" s="55"/>
      <c r="I284" s="55"/>
      <c r="J284" s="55"/>
      <c r="K284" s="55"/>
      <c r="L284" s="55"/>
      <c r="M284" s="55"/>
      <c r="N284" s="55"/>
      <c r="O284" s="63"/>
      <c r="P284" s="55"/>
      <c r="Q284" s="55"/>
    </row>
    <row r="285" spans="1:17">
      <c r="A285" s="61"/>
      <c r="B285" s="61"/>
      <c r="C285" s="61"/>
      <c r="D285" s="62"/>
      <c r="E285" s="62"/>
      <c r="F285" s="55"/>
      <c r="G285" s="55"/>
      <c r="H285" s="55"/>
      <c r="I285" s="55"/>
      <c r="J285" s="55"/>
      <c r="K285" s="55"/>
      <c r="L285" s="55"/>
      <c r="M285" s="55"/>
      <c r="N285" s="55"/>
      <c r="O285" s="63"/>
      <c r="P285" s="55"/>
      <c r="Q285" s="55"/>
    </row>
    <row r="286" spans="1:17">
      <c r="A286" s="61"/>
      <c r="B286" s="61"/>
      <c r="C286" s="61"/>
      <c r="D286" s="62"/>
      <c r="E286" s="62"/>
      <c r="F286" s="55"/>
      <c r="G286" s="55"/>
      <c r="H286" s="55"/>
      <c r="I286" s="55"/>
      <c r="J286" s="55"/>
      <c r="K286" s="55"/>
      <c r="L286" s="55"/>
      <c r="M286" s="55"/>
      <c r="N286" s="55"/>
      <c r="O286" s="63"/>
      <c r="P286" s="55"/>
      <c r="Q286" s="55"/>
    </row>
    <row r="287" spans="1:17">
      <c r="A287" s="61"/>
      <c r="B287" s="61"/>
      <c r="C287" s="61"/>
      <c r="D287" s="62"/>
      <c r="E287" s="62"/>
      <c r="F287" s="55"/>
      <c r="G287" s="55"/>
      <c r="H287" s="55"/>
      <c r="I287" s="55"/>
      <c r="J287" s="55"/>
      <c r="K287" s="55"/>
      <c r="L287" s="55"/>
      <c r="M287" s="55"/>
      <c r="N287" s="55"/>
      <c r="O287" s="63"/>
      <c r="P287" s="55"/>
      <c r="Q287" s="55"/>
    </row>
    <row r="288" spans="1:17">
      <c r="A288" s="61"/>
      <c r="B288" s="61"/>
      <c r="C288" s="61"/>
      <c r="D288" s="62"/>
      <c r="E288" s="62"/>
      <c r="F288" s="55"/>
      <c r="G288" s="55"/>
      <c r="H288" s="55"/>
      <c r="I288" s="55"/>
      <c r="J288" s="55"/>
      <c r="K288" s="55"/>
      <c r="L288" s="55"/>
      <c r="M288" s="55"/>
      <c r="N288" s="55"/>
      <c r="O288" s="63"/>
      <c r="P288" s="55"/>
      <c r="Q288" s="55"/>
    </row>
    <row r="289" spans="1:17">
      <c r="A289" s="61"/>
      <c r="B289" s="61"/>
      <c r="C289" s="61"/>
      <c r="D289" s="62"/>
      <c r="E289" s="62"/>
      <c r="F289" s="55"/>
      <c r="G289" s="55"/>
      <c r="H289" s="55"/>
      <c r="I289" s="55"/>
      <c r="J289" s="55"/>
      <c r="K289" s="55"/>
      <c r="L289" s="55"/>
      <c r="M289" s="55"/>
      <c r="N289" s="55"/>
      <c r="O289" s="63"/>
      <c r="P289" s="55"/>
      <c r="Q289" s="55"/>
    </row>
    <row r="290" spans="1:17">
      <c r="A290" s="61"/>
      <c r="B290" s="61"/>
      <c r="C290" s="61"/>
      <c r="D290" s="62"/>
      <c r="E290" s="62"/>
      <c r="F290" s="55"/>
      <c r="G290" s="55"/>
      <c r="H290" s="55"/>
      <c r="I290" s="55"/>
      <c r="J290" s="55"/>
      <c r="K290" s="55"/>
      <c r="L290" s="55"/>
      <c r="M290" s="55"/>
      <c r="N290" s="55"/>
      <c r="O290" s="63"/>
      <c r="P290" s="55"/>
      <c r="Q290" s="55"/>
    </row>
    <row r="291" spans="1:17">
      <c r="A291" s="61"/>
      <c r="B291" s="61"/>
      <c r="C291" s="61"/>
      <c r="D291" s="62"/>
      <c r="E291" s="62"/>
      <c r="F291" s="55"/>
      <c r="G291" s="55"/>
      <c r="H291" s="55"/>
      <c r="I291" s="55"/>
      <c r="J291" s="55"/>
      <c r="K291" s="55"/>
      <c r="L291" s="55"/>
      <c r="M291" s="55"/>
      <c r="N291" s="55"/>
      <c r="O291" s="63"/>
      <c r="P291" s="55"/>
      <c r="Q291" s="55"/>
    </row>
    <row r="292" spans="1:17">
      <c r="A292" s="61"/>
      <c r="B292" s="61"/>
      <c r="C292" s="61"/>
      <c r="D292" s="62"/>
      <c r="E292" s="62"/>
      <c r="F292" s="55"/>
      <c r="G292" s="55"/>
      <c r="H292" s="55"/>
      <c r="I292" s="55"/>
      <c r="J292" s="55"/>
      <c r="K292" s="55"/>
      <c r="L292" s="55"/>
      <c r="M292" s="55"/>
      <c r="N292" s="55"/>
      <c r="O292" s="63"/>
      <c r="P292" s="55"/>
      <c r="Q292" s="55"/>
    </row>
    <row r="293" spans="1:17">
      <c r="A293" s="61"/>
      <c r="B293" s="61"/>
      <c r="C293" s="61"/>
      <c r="D293" s="62"/>
      <c r="E293" s="62"/>
      <c r="F293" s="55"/>
      <c r="G293" s="55"/>
      <c r="H293" s="55"/>
      <c r="I293" s="55"/>
      <c r="J293" s="55"/>
      <c r="K293" s="55"/>
      <c r="L293" s="55"/>
      <c r="M293" s="55"/>
      <c r="N293" s="55"/>
      <c r="O293" s="63"/>
      <c r="P293" s="55"/>
      <c r="Q293" s="55"/>
    </row>
    <row r="294" spans="1:17">
      <c r="A294" s="61"/>
      <c r="B294" s="61"/>
      <c r="C294" s="61"/>
      <c r="D294" s="62"/>
      <c r="E294" s="62"/>
      <c r="F294" s="55"/>
      <c r="G294" s="55"/>
      <c r="H294" s="55"/>
      <c r="I294" s="55"/>
      <c r="J294" s="55"/>
      <c r="K294" s="55"/>
      <c r="L294" s="55"/>
      <c r="M294" s="55"/>
      <c r="N294" s="55"/>
      <c r="O294" s="63"/>
      <c r="P294" s="55"/>
      <c r="Q294" s="55"/>
    </row>
    <row r="295" spans="1:17">
      <c r="A295" s="61"/>
      <c r="B295" s="61"/>
      <c r="C295" s="61"/>
      <c r="D295" s="62"/>
      <c r="E295" s="62"/>
      <c r="F295" s="55"/>
      <c r="G295" s="55"/>
      <c r="H295" s="55"/>
      <c r="I295" s="55"/>
      <c r="J295" s="55"/>
      <c r="K295" s="55"/>
      <c r="L295" s="55"/>
      <c r="M295" s="55"/>
      <c r="N295" s="55"/>
      <c r="O295" s="63"/>
      <c r="P295" s="55"/>
      <c r="Q295" s="55"/>
    </row>
    <row r="296" spans="1:17">
      <c r="A296" s="61"/>
      <c r="B296" s="61"/>
      <c r="C296" s="61"/>
      <c r="D296" s="62"/>
      <c r="E296" s="62"/>
      <c r="F296" s="55"/>
      <c r="G296" s="55"/>
      <c r="H296" s="55"/>
      <c r="I296" s="55"/>
      <c r="J296" s="55"/>
      <c r="K296" s="55"/>
      <c r="L296" s="55"/>
      <c r="M296" s="55"/>
      <c r="N296" s="55"/>
      <c r="O296" s="63"/>
      <c r="P296" s="55"/>
      <c r="Q296" s="55"/>
    </row>
    <row r="297" spans="1:17">
      <c r="A297" s="61"/>
      <c r="B297" s="61"/>
      <c r="C297" s="61"/>
      <c r="D297" s="62"/>
      <c r="E297" s="62"/>
      <c r="F297" s="55"/>
      <c r="G297" s="55"/>
      <c r="H297" s="55"/>
      <c r="I297" s="55"/>
      <c r="J297" s="55"/>
      <c r="K297" s="55"/>
      <c r="L297" s="55"/>
      <c r="M297" s="55"/>
      <c r="N297" s="55"/>
      <c r="O297" s="63"/>
      <c r="P297" s="55"/>
      <c r="Q297" s="55"/>
    </row>
    <row r="298" spans="1:17">
      <c r="A298" s="61"/>
      <c r="B298" s="61"/>
      <c r="C298" s="61"/>
      <c r="D298" s="62"/>
      <c r="E298" s="62"/>
      <c r="F298" s="55"/>
      <c r="G298" s="55"/>
      <c r="H298" s="55"/>
      <c r="I298" s="55"/>
      <c r="J298" s="55"/>
      <c r="K298" s="55"/>
      <c r="L298" s="55"/>
      <c r="M298" s="55"/>
      <c r="N298" s="55"/>
      <c r="O298" s="63"/>
      <c r="P298" s="55"/>
      <c r="Q298" s="55"/>
    </row>
    <row r="299" spans="1:17">
      <c r="A299" s="61"/>
      <c r="B299" s="61"/>
      <c r="C299" s="61"/>
      <c r="D299" s="62"/>
      <c r="E299" s="62"/>
      <c r="F299" s="55"/>
      <c r="G299" s="55"/>
      <c r="H299" s="55"/>
      <c r="I299" s="55"/>
      <c r="J299" s="55"/>
      <c r="K299" s="55"/>
      <c r="L299" s="55"/>
      <c r="M299" s="55"/>
      <c r="N299" s="55"/>
      <c r="O299" s="63"/>
      <c r="P299" s="55"/>
      <c r="Q299" s="55"/>
    </row>
    <row r="300" spans="1:17">
      <c r="A300" s="61"/>
      <c r="B300" s="61"/>
      <c r="C300" s="61"/>
      <c r="D300" s="62"/>
      <c r="E300" s="62"/>
      <c r="F300" s="55"/>
      <c r="G300" s="55"/>
      <c r="H300" s="55"/>
      <c r="I300" s="55"/>
      <c r="J300" s="55"/>
      <c r="K300" s="55"/>
      <c r="L300" s="55"/>
      <c r="M300" s="55"/>
      <c r="N300" s="55"/>
      <c r="O300" s="63"/>
      <c r="P300" s="55"/>
      <c r="Q300" s="55"/>
    </row>
    <row r="301" spans="1:17">
      <c r="A301" s="61"/>
      <c r="B301" s="61"/>
      <c r="C301" s="61"/>
      <c r="D301" s="62"/>
      <c r="E301" s="62"/>
      <c r="F301" s="55"/>
      <c r="G301" s="55"/>
      <c r="H301" s="55"/>
      <c r="I301" s="55"/>
      <c r="J301" s="55"/>
      <c r="K301" s="55"/>
      <c r="L301" s="55"/>
      <c r="M301" s="55"/>
      <c r="N301" s="55"/>
      <c r="O301" s="63"/>
      <c r="P301" s="55"/>
      <c r="Q301" s="55"/>
    </row>
    <row r="302" spans="1:17">
      <c r="A302" s="61"/>
      <c r="B302" s="61"/>
      <c r="C302" s="61"/>
      <c r="D302" s="62"/>
      <c r="E302" s="62"/>
      <c r="F302" s="55"/>
      <c r="G302" s="55"/>
      <c r="H302" s="55"/>
      <c r="I302" s="55"/>
      <c r="J302" s="55"/>
      <c r="K302" s="55"/>
      <c r="L302" s="55"/>
      <c r="M302" s="55"/>
      <c r="N302" s="55"/>
      <c r="O302" s="63"/>
      <c r="P302" s="55"/>
      <c r="Q302" s="55"/>
    </row>
    <row r="303" spans="1:17">
      <c r="A303" s="61"/>
      <c r="B303" s="61"/>
      <c r="C303" s="61"/>
      <c r="D303" s="62"/>
      <c r="E303" s="62"/>
      <c r="F303" s="55"/>
      <c r="G303" s="55"/>
      <c r="H303" s="55"/>
      <c r="I303" s="55"/>
      <c r="J303" s="55"/>
      <c r="K303" s="55"/>
      <c r="L303" s="55"/>
      <c r="M303" s="55"/>
      <c r="N303" s="55"/>
      <c r="O303" s="63"/>
      <c r="P303" s="55"/>
      <c r="Q303" s="55"/>
    </row>
    <row r="304" spans="1:17">
      <c r="A304" s="61"/>
      <c r="B304" s="61"/>
      <c r="C304" s="61"/>
      <c r="D304" s="62"/>
      <c r="E304" s="62"/>
      <c r="F304" s="55"/>
      <c r="G304" s="55"/>
      <c r="H304" s="55"/>
      <c r="I304" s="55"/>
      <c r="J304" s="55"/>
      <c r="K304" s="55"/>
      <c r="L304" s="55"/>
      <c r="M304" s="55"/>
      <c r="N304" s="55"/>
      <c r="O304" s="63"/>
      <c r="P304" s="55"/>
      <c r="Q304" s="55"/>
    </row>
    <row r="305" spans="1:17">
      <c r="A305" s="61"/>
      <c r="B305" s="61"/>
      <c r="C305" s="61"/>
      <c r="D305" s="62"/>
      <c r="E305" s="62"/>
      <c r="F305" s="55"/>
      <c r="G305" s="55"/>
      <c r="H305" s="55"/>
      <c r="I305" s="55"/>
      <c r="J305" s="55"/>
      <c r="K305" s="55"/>
      <c r="L305" s="55"/>
      <c r="M305" s="55"/>
      <c r="N305" s="55"/>
      <c r="O305" s="63"/>
      <c r="P305" s="55"/>
      <c r="Q305" s="55"/>
    </row>
    <row r="306" spans="1:17">
      <c r="A306" s="61"/>
      <c r="B306" s="61"/>
      <c r="C306" s="61"/>
      <c r="D306" s="62"/>
      <c r="E306" s="62"/>
      <c r="F306" s="55"/>
      <c r="G306" s="55"/>
      <c r="H306" s="55"/>
      <c r="I306" s="55"/>
      <c r="J306" s="55"/>
      <c r="K306" s="55"/>
      <c r="L306" s="55"/>
      <c r="M306" s="55"/>
      <c r="N306" s="55"/>
      <c r="O306" s="63"/>
      <c r="P306" s="55"/>
      <c r="Q306" s="55"/>
    </row>
    <row r="307" spans="1:17">
      <c r="A307" s="61"/>
      <c r="B307" s="61"/>
      <c r="C307" s="61"/>
      <c r="D307" s="62"/>
      <c r="E307" s="62"/>
      <c r="F307" s="55"/>
      <c r="G307" s="55"/>
      <c r="H307" s="55"/>
      <c r="I307" s="55"/>
      <c r="J307" s="55"/>
      <c r="K307" s="55"/>
      <c r="L307" s="55"/>
      <c r="M307" s="55"/>
      <c r="N307" s="55"/>
      <c r="O307" s="63"/>
      <c r="P307" s="55"/>
      <c r="Q307" s="55"/>
    </row>
    <row r="308" spans="1:17">
      <c r="A308" s="61"/>
      <c r="B308" s="61"/>
      <c r="C308" s="61"/>
      <c r="D308" s="62"/>
      <c r="E308" s="62"/>
      <c r="F308" s="55"/>
      <c r="G308" s="55"/>
      <c r="H308" s="55"/>
      <c r="I308" s="55"/>
      <c r="J308" s="55"/>
      <c r="K308" s="55"/>
      <c r="L308" s="55"/>
      <c r="M308" s="55"/>
      <c r="N308" s="55"/>
      <c r="O308" s="63"/>
      <c r="P308" s="55"/>
      <c r="Q308" s="55"/>
    </row>
    <row r="309" spans="1:17">
      <c r="A309" s="61"/>
      <c r="B309" s="61"/>
      <c r="C309" s="61"/>
      <c r="D309" s="62"/>
      <c r="E309" s="62"/>
      <c r="F309" s="55"/>
      <c r="G309" s="55"/>
      <c r="H309" s="55"/>
      <c r="I309" s="55"/>
      <c r="J309" s="55"/>
      <c r="K309" s="55"/>
      <c r="L309" s="55"/>
      <c r="M309" s="55"/>
      <c r="N309" s="55"/>
      <c r="O309" s="63"/>
      <c r="P309" s="55"/>
      <c r="Q309" s="55"/>
    </row>
    <row r="310" spans="1:17">
      <c r="A310" s="61"/>
      <c r="B310" s="61"/>
      <c r="C310" s="61"/>
      <c r="D310" s="62"/>
      <c r="E310" s="62"/>
      <c r="F310" s="55"/>
      <c r="G310" s="55"/>
      <c r="H310" s="55"/>
      <c r="I310" s="55"/>
      <c r="J310" s="55"/>
      <c r="K310" s="55"/>
      <c r="L310" s="55"/>
      <c r="M310" s="55"/>
      <c r="N310" s="55"/>
      <c r="O310" s="63"/>
      <c r="P310" s="55"/>
      <c r="Q310" s="55"/>
    </row>
    <row r="311" spans="1:17">
      <c r="A311" s="61"/>
      <c r="B311" s="61"/>
      <c r="C311" s="61"/>
      <c r="D311" s="62"/>
      <c r="E311" s="62"/>
      <c r="F311" s="55"/>
      <c r="G311" s="55"/>
      <c r="H311" s="55"/>
      <c r="I311" s="55"/>
      <c r="J311" s="55"/>
      <c r="K311" s="55"/>
      <c r="L311" s="55"/>
      <c r="M311" s="55"/>
      <c r="N311" s="55"/>
      <c r="O311" s="63"/>
      <c r="P311" s="55"/>
      <c r="Q311" s="55"/>
    </row>
    <row r="312" spans="1:17">
      <c r="A312" s="61"/>
      <c r="B312" s="61"/>
      <c r="C312" s="61"/>
      <c r="D312" s="62"/>
      <c r="E312" s="62"/>
      <c r="F312" s="55"/>
      <c r="G312" s="55"/>
      <c r="H312" s="55"/>
      <c r="I312" s="55"/>
      <c r="J312" s="55"/>
      <c r="K312" s="55"/>
      <c r="L312" s="55"/>
      <c r="M312" s="55"/>
      <c r="N312" s="55"/>
      <c r="O312" s="63"/>
      <c r="P312" s="55"/>
      <c r="Q312" s="55"/>
    </row>
    <row r="313" spans="1:17">
      <c r="A313" s="61"/>
      <c r="B313" s="61"/>
      <c r="C313" s="61"/>
      <c r="D313" s="62"/>
      <c r="E313" s="62"/>
      <c r="F313" s="55"/>
      <c r="G313" s="55"/>
      <c r="H313" s="55"/>
      <c r="I313" s="55"/>
      <c r="J313" s="55"/>
      <c r="K313" s="55"/>
      <c r="L313" s="55"/>
      <c r="M313" s="55"/>
      <c r="N313" s="55"/>
      <c r="O313" s="63"/>
      <c r="P313" s="55"/>
      <c r="Q313" s="55"/>
    </row>
    <row r="314" spans="1:17">
      <c r="A314" s="61"/>
      <c r="B314" s="61"/>
      <c r="C314" s="61"/>
      <c r="D314" s="62"/>
      <c r="E314" s="62"/>
      <c r="F314" s="55"/>
      <c r="G314" s="55"/>
      <c r="H314" s="55"/>
      <c r="I314" s="55"/>
      <c r="J314" s="55"/>
      <c r="K314" s="55"/>
      <c r="L314" s="55"/>
      <c r="M314" s="55"/>
      <c r="N314" s="55"/>
      <c r="O314" s="63"/>
      <c r="P314" s="55"/>
      <c r="Q314" s="55"/>
    </row>
    <row r="315" spans="1:17">
      <c r="A315" s="61"/>
      <c r="B315" s="61"/>
      <c r="C315" s="61"/>
      <c r="D315" s="62"/>
      <c r="E315" s="62"/>
      <c r="F315" s="55"/>
      <c r="G315" s="55"/>
      <c r="H315" s="55"/>
      <c r="I315" s="55"/>
      <c r="J315" s="55"/>
      <c r="K315" s="55"/>
      <c r="L315" s="55"/>
      <c r="M315" s="55"/>
      <c r="N315" s="55"/>
      <c r="O315" s="63"/>
      <c r="P315" s="55"/>
      <c r="Q315" s="55"/>
    </row>
    <row r="316" spans="1:17">
      <c r="A316" s="61"/>
      <c r="B316" s="61"/>
      <c r="C316" s="61"/>
      <c r="D316" s="62"/>
      <c r="E316" s="62"/>
      <c r="F316" s="55"/>
      <c r="G316" s="55"/>
      <c r="H316" s="55"/>
      <c r="I316" s="55"/>
      <c r="J316" s="55"/>
      <c r="K316" s="55"/>
      <c r="L316" s="55"/>
      <c r="M316" s="55"/>
      <c r="N316" s="55"/>
      <c r="O316" s="63"/>
      <c r="P316" s="55"/>
      <c r="Q316" s="55"/>
    </row>
    <row r="317" spans="1:17">
      <c r="A317" s="61"/>
      <c r="B317" s="61"/>
      <c r="C317" s="61"/>
      <c r="D317" s="62"/>
      <c r="E317" s="62"/>
      <c r="F317" s="55"/>
      <c r="G317" s="55"/>
      <c r="H317" s="55"/>
      <c r="I317" s="55"/>
      <c r="J317" s="55"/>
      <c r="K317" s="55"/>
      <c r="L317" s="55"/>
      <c r="M317" s="55"/>
      <c r="N317" s="55"/>
      <c r="O317" s="63"/>
      <c r="P317" s="55"/>
      <c r="Q317" s="55"/>
    </row>
    <row r="318" spans="1:17">
      <c r="A318" s="61"/>
      <c r="B318" s="61"/>
      <c r="C318" s="61"/>
      <c r="D318" s="62"/>
      <c r="E318" s="62"/>
      <c r="F318" s="55"/>
      <c r="G318" s="55"/>
      <c r="H318" s="55"/>
      <c r="I318" s="55"/>
      <c r="J318" s="55"/>
      <c r="K318" s="55"/>
      <c r="L318" s="55"/>
      <c r="M318" s="55"/>
      <c r="N318" s="55"/>
      <c r="O318" s="63"/>
      <c r="P318" s="55"/>
      <c r="Q318" s="55"/>
    </row>
    <row r="319" spans="1:17">
      <c r="A319" s="61"/>
      <c r="B319" s="61"/>
      <c r="C319" s="61"/>
      <c r="D319" s="62"/>
      <c r="E319" s="62"/>
      <c r="F319" s="55"/>
      <c r="G319" s="55"/>
      <c r="H319" s="55"/>
      <c r="I319" s="55"/>
      <c r="J319" s="55"/>
      <c r="K319" s="55"/>
      <c r="L319" s="55"/>
      <c r="M319" s="55"/>
      <c r="N319" s="55"/>
      <c r="O319" s="63"/>
      <c r="P319" s="55"/>
      <c r="Q319" s="55"/>
    </row>
    <row r="320" spans="1:17">
      <c r="A320" s="61"/>
      <c r="B320" s="61"/>
      <c r="C320" s="61"/>
      <c r="D320" s="62"/>
      <c r="E320" s="62"/>
      <c r="F320" s="55"/>
      <c r="G320" s="55"/>
      <c r="H320" s="55"/>
      <c r="I320" s="55"/>
      <c r="J320" s="55"/>
      <c r="K320" s="55"/>
      <c r="L320" s="55"/>
      <c r="M320" s="55"/>
      <c r="N320" s="55"/>
      <c r="O320" s="63"/>
      <c r="P320" s="55"/>
      <c r="Q320" s="55"/>
    </row>
    <row r="321" spans="1:17">
      <c r="A321" s="61"/>
      <c r="B321" s="61"/>
      <c r="C321" s="61"/>
      <c r="D321" s="62"/>
      <c r="E321" s="62"/>
      <c r="F321" s="55"/>
      <c r="G321" s="55"/>
      <c r="H321" s="55"/>
      <c r="I321" s="55"/>
      <c r="J321" s="55"/>
      <c r="K321" s="55"/>
      <c r="L321" s="55"/>
      <c r="M321" s="55"/>
      <c r="N321" s="55"/>
      <c r="O321" s="63"/>
      <c r="P321" s="55"/>
      <c r="Q321" s="55"/>
    </row>
    <row r="322" spans="1:17">
      <c r="A322" s="61"/>
      <c r="B322" s="61"/>
      <c r="C322" s="61"/>
      <c r="D322" s="62"/>
      <c r="E322" s="62"/>
      <c r="F322" s="55"/>
      <c r="G322" s="55"/>
      <c r="H322" s="55"/>
      <c r="I322" s="55"/>
      <c r="J322" s="55"/>
      <c r="K322" s="55"/>
      <c r="L322" s="55"/>
      <c r="M322" s="55"/>
      <c r="N322" s="55"/>
      <c r="O322" s="63"/>
      <c r="P322" s="55"/>
      <c r="Q322" s="55"/>
    </row>
    <row r="323" spans="1:17">
      <c r="A323" s="61"/>
      <c r="B323" s="61"/>
      <c r="C323" s="61"/>
      <c r="D323" s="62"/>
      <c r="E323" s="62"/>
      <c r="F323" s="55"/>
      <c r="G323" s="55"/>
      <c r="H323" s="55"/>
      <c r="I323" s="55"/>
      <c r="J323" s="55"/>
      <c r="K323" s="55"/>
      <c r="L323" s="55"/>
      <c r="M323" s="55"/>
      <c r="N323" s="55"/>
      <c r="O323" s="63"/>
      <c r="P323" s="55"/>
      <c r="Q323" s="55"/>
    </row>
    <row r="324" spans="1:17">
      <c r="A324" s="61"/>
      <c r="B324" s="61"/>
      <c r="C324" s="61"/>
      <c r="D324" s="62"/>
      <c r="E324" s="62"/>
      <c r="F324" s="55"/>
      <c r="G324" s="55"/>
      <c r="H324" s="55"/>
      <c r="I324" s="55"/>
      <c r="J324" s="55"/>
      <c r="K324" s="55"/>
      <c r="L324" s="55"/>
      <c r="M324" s="55"/>
      <c r="N324" s="55"/>
      <c r="O324" s="63"/>
      <c r="P324" s="55"/>
      <c r="Q324" s="55"/>
    </row>
    <row r="325" spans="1:17">
      <c r="A325" s="61"/>
      <c r="B325" s="61"/>
      <c r="C325" s="61"/>
      <c r="D325" s="62"/>
      <c r="E325" s="62"/>
      <c r="F325" s="55"/>
      <c r="G325" s="55"/>
      <c r="H325" s="55"/>
      <c r="I325" s="55"/>
      <c r="J325" s="55"/>
      <c r="K325" s="55"/>
      <c r="L325" s="55"/>
      <c r="M325" s="55"/>
      <c r="N325" s="55"/>
      <c r="O325" s="63"/>
      <c r="P325" s="55"/>
      <c r="Q325" s="55"/>
    </row>
    <row r="326" spans="1:17">
      <c r="A326" s="61"/>
      <c r="B326" s="61"/>
      <c r="C326" s="61"/>
      <c r="D326" s="62"/>
      <c r="E326" s="62"/>
      <c r="F326" s="55"/>
      <c r="G326" s="55"/>
      <c r="H326" s="55"/>
      <c r="I326" s="55"/>
      <c r="J326" s="55"/>
      <c r="K326" s="55"/>
      <c r="L326" s="55"/>
      <c r="M326" s="55"/>
      <c r="N326" s="55"/>
      <c r="O326" s="63"/>
      <c r="P326" s="55"/>
      <c r="Q326" s="55"/>
    </row>
    <row r="327" spans="1:17">
      <c r="A327" s="61"/>
      <c r="B327" s="61"/>
      <c r="C327" s="61"/>
      <c r="D327" s="62"/>
      <c r="E327" s="62"/>
      <c r="F327" s="55"/>
      <c r="G327" s="55"/>
      <c r="H327" s="55"/>
      <c r="I327" s="55"/>
      <c r="J327" s="55"/>
      <c r="K327" s="55"/>
      <c r="L327" s="55"/>
      <c r="M327" s="55"/>
      <c r="N327" s="55"/>
      <c r="O327" s="63"/>
      <c r="P327" s="55"/>
      <c r="Q327" s="55"/>
    </row>
    <row r="328" spans="1:17">
      <c r="A328" s="61"/>
      <c r="B328" s="61"/>
      <c r="C328" s="61"/>
      <c r="D328" s="62"/>
      <c r="E328" s="62"/>
      <c r="F328" s="55"/>
      <c r="G328" s="55"/>
      <c r="H328" s="55"/>
      <c r="I328" s="55"/>
      <c r="J328" s="55"/>
      <c r="K328" s="55"/>
      <c r="L328" s="55"/>
      <c r="M328" s="55"/>
      <c r="N328" s="55"/>
      <c r="O328" s="63"/>
      <c r="P328" s="55"/>
      <c r="Q328" s="55"/>
    </row>
    <row r="329" spans="1:17">
      <c r="A329" s="61"/>
      <c r="B329" s="61"/>
      <c r="C329" s="61"/>
      <c r="D329" s="62"/>
      <c r="E329" s="62"/>
      <c r="F329" s="55"/>
      <c r="G329" s="55"/>
      <c r="H329" s="55"/>
      <c r="I329" s="55"/>
      <c r="J329" s="55"/>
      <c r="K329" s="55"/>
      <c r="L329" s="55"/>
      <c r="M329" s="55"/>
      <c r="N329" s="55"/>
      <c r="O329" s="63"/>
      <c r="P329" s="55"/>
      <c r="Q329" s="55"/>
    </row>
    <row r="330" spans="1:17">
      <c r="A330" s="61"/>
      <c r="B330" s="61"/>
      <c r="C330" s="61"/>
      <c r="D330" s="62"/>
      <c r="E330" s="62"/>
      <c r="F330" s="55"/>
      <c r="G330" s="55"/>
      <c r="H330" s="55"/>
      <c r="I330" s="55"/>
      <c r="J330" s="55"/>
      <c r="K330" s="55"/>
      <c r="L330" s="55"/>
      <c r="M330" s="55"/>
      <c r="N330" s="55"/>
      <c r="O330" s="63"/>
      <c r="P330" s="55"/>
      <c r="Q330" s="55"/>
    </row>
    <row r="331" spans="1:17">
      <c r="A331" s="61"/>
      <c r="B331" s="61"/>
      <c r="C331" s="61"/>
      <c r="D331" s="62"/>
      <c r="E331" s="62"/>
      <c r="F331" s="55"/>
      <c r="G331" s="55"/>
      <c r="H331" s="55"/>
      <c r="I331" s="55"/>
      <c r="J331" s="55"/>
      <c r="K331" s="55"/>
      <c r="L331" s="55"/>
      <c r="M331" s="55"/>
      <c r="N331" s="55"/>
      <c r="O331" s="63"/>
      <c r="P331" s="55"/>
      <c r="Q331" s="55"/>
    </row>
    <row r="332" spans="1:17">
      <c r="A332" s="61"/>
      <c r="B332" s="61"/>
      <c r="C332" s="61"/>
      <c r="D332" s="62"/>
      <c r="E332" s="62"/>
      <c r="F332" s="55"/>
      <c r="G332" s="55"/>
      <c r="H332" s="55"/>
      <c r="I332" s="55"/>
      <c r="J332" s="55"/>
      <c r="K332" s="55"/>
      <c r="L332" s="55"/>
      <c r="M332" s="55"/>
      <c r="N332" s="55"/>
      <c r="O332" s="63"/>
      <c r="P332" s="55"/>
      <c r="Q332" s="55"/>
    </row>
    <row r="333" spans="1:17">
      <c r="A333" s="61"/>
      <c r="B333" s="61"/>
      <c r="C333" s="61"/>
      <c r="D333" s="62"/>
      <c r="E333" s="62"/>
      <c r="F333" s="55"/>
      <c r="G333" s="55"/>
      <c r="H333" s="55"/>
      <c r="I333" s="55"/>
      <c r="J333" s="55"/>
      <c r="K333" s="55"/>
      <c r="L333" s="55"/>
      <c r="M333" s="55"/>
      <c r="N333" s="55"/>
      <c r="O333" s="63"/>
      <c r="P333" s="55"/>
      <c r="Q333" s="55"/>
    </row>
    <row r="334" spans="1:17">
      <c r="A334" s="61"/>
      <c r="B334" s="61"/>
      <c r="C334" s="61"/>
      <c r="D334" s="62"/>
      <c r="E334" s="62"/>
      <c r="F334" s="55"/>
      <c r="G334" s="55"/>
      <c r="H334" s="55"/>
      <c r="I334" s="55"/>
      <c r="J334" s="55"/>
      <c r="K334" s="55"/>
      <c r="L334" s="55"/>
      <c r="M334" s="55"/>
      <c r="N334" s="55"/>
      <c r="O334" s="63"/>
      <c r="P334" s="55"/>
      <c r="Q334" s="55"/>
    </row>
    <row r="335" spans="1:17">
      <c r="A335" s="61"/>
      <c r="B335" s="61"/>
      <c r="C335" s="61"/>
      <c r="D335" s="62"/>
      <c r="E335" s="62"/>
      <c r="F335" s="55"/>
      <c r="G335" s="55"/>
      <c r="H335" s="55"/>
      <c r="I335" s="55"/>
      <c r="J335" s="55"/>
      <c r="K335" s="55"/>
      <c r="L335" s="55"/>
      <c r="M335" s="55"/>
      <c r="N335" s="55"/>
      <c r="O335" s="63"/>
      <c r="P335" s="55"/>
      <c r="Q335" s="55"/>
    </row>
    <row r="336" spans="1:17">
      <c r="A336" s="61"/>
      <c r="B336" s="61"/>
      <c r="C336" s="61"/>
      <c r="D336" s="62"/>
      <c r="E336" s="62"/>
      <c r="F336" s="55"/>
      <c r="G336" s="55"/>
      <c r="H336" s="55"/>
      <c r="I336" s="55"/>
      <c r="J336" s="55"/>
      <c r="K336" s="55"/>
      <c r="L336" s="55"/>
      <c r="M336" s="55"/>
      <c r="N336" s="55"/>
      <c r="O336" s="63"/>
      <c r="P336" s="55"/>
      <c r="Q336" s="55"/>
    </row>
    <row r="337" spans="1:17">
      <c r="A337" s="61"/>
      <c r="B337" s="61"/>
      <c r="C337" s="61"/>
      <c r="D337" s="62"/>
      <c r="E337" s="62"/>
      <c r="F337" s="55"/>
      <c r="G337" s="55"/>
      <c r="H337" s="55"/>
      <c r="I337" s="55"/>
      <c r="J337" s="55"/>
      <c r="K337" s="55"/>
      <c r="L337" s="55"/>
      <c r="M337" s="55"/>
      <c r="N337" s="55"/>
      <c r="O337" s="63"/>
      <c r="P337" s="55"/>
      <c r="Q337" s="55"/>
    </row>
    <row r="338" spans="1:17">
      <c r="A338" s="61"/>
      <c r="B338" s="61"/>
      <c r="C338" s="61"/>
      <c r="D338" s="62"/>
      <c r="E338" s="62"/>
      <c r="F338" s="55"/>
      <c r="G338" s="55"/>
      <c r="H338" s="55"/>
      <c r="I338" s="55"/>
      <c r="J338" s="55"/>
      <c r="K338" s="55"/>
      <c r="L338" s="55"/>
      <c r="M338" s="55"/>
      <c r="N338" s="55"/>
      <c r="O338" s="63"/>
      <c r="P338" s="55"/>
      <c r="Q338" s="55"/>
    </row>
    <row r="339" spans="1:17">
      <c r="A339" s="61"/>
      <c r="B339" s="61"/>
      <c r="C339" s="61"/>
      <c r="D339" s="62"/>
      <c r="E339" s="62"/>
      <c r="F339" s="55"/>
      <c r="G339" s="55"/>
      <c r="H339" s="55"/>
      <c r="I339" s="55"/>
      <c r="J339" s="55"/>
      <c r="K339" s="55"/>
      <c r="L339" s="55"/>
      <c r="M339" s="55"/>
      <c r="N339" s="55"/>
      <c r="O339" s="63"/>
      <c r="P339" s="55"/>
      <c r="Q339" s="55"/>
    </row>
    <row r="340" spans="1:17">
      <c r="A340" s="61"/>
      <c r="B340" s="61"/>
      <c r="C340" s="61"/>
      <c r="D340" s="62"/>
      <c r="E340" s="62"/>
      <c r="F340" s="55"/>
      <c r="G340" s="55"/>
      <c r="H340" s="55"/>
      <c r="I340" s="55"/>
      <c r="J340" s="55"/>
      <c r="K340" s="55"/>
      <c r="L340" s="55"/>
      <c r="M340" s="55"/>
      <c r="N340" s="55"/>
      <c r="O340" s="63"/>
      <c r="P340" s="55"/>
      <c r="Q340" s="55"/>
    </row>
    <row r="341" spans="1:17">
      <c r="A341" s="61"/>
      <c r="B341" s="61"/>
      <c r="C341" s="61"/>
      <c r="D341" s="62"/>
      <c r="E341" s="62"/>
      <c r="F341" s="55"/>
      <c r="G341" s="55"/>
      <c r="H341" s="55"/>
      <c r="I341" s="55"/>
      <c r="J341" s="55"/>
      <c r="K341" s="55"/>
      <c r="L341" s="55"/>
      <c r="M341" s="55"/>
      <c r="N341" s="55"/>
      <c r="O341" s="63"/>
      <c r="P341" s="55"/>
      <c r="Q341" s="55"/>
    </row>
    <row r="342" spans="1:17">
      <c r="A342" s="61"/>
      <c r="B342" s="61"/>
      <c r="C342" s="61"/>
      <c r="D342" s="62"/>
      <c r="E342" s="62"/>
      <c r="F342" s="55"/>
      <c r="G342" s="55"/>
      <c r="H342" s="55"/>
      <c r="I342" s="55"/>
      <c r="J342" s="55"/>
      <c r="K342" s="55"/>
      <c r="L342" s="55"/>
      <c r="M342" s="55"/>
      <c r="N342" s="55"/>
      <c r="O342" s="63"/>
      <c r="P342" s="55"/>
      <c r="Q342" s="5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B342"/>
  <sheetViews>
    <sheetView workbookViewId="0"/>
  </sheetViews>
  <sheetFormatPr defaultRowHeight="12.75"/>
  <cols>
    <col min="1" max="1" width="9.140625" style="31"/>
    <col min="2" max="2" width="10.7109375" style="31" customWidth="1"/>
    <col min="3" max="4" width="9.140625" style="31"/>
    <col min="5" max="5" width="10.28515625" style="31" bestFit="1" customWidth="1"/>
    <col min="6" max="6" width="9.140625" style="31"/>
    <col min="7" max="7" width="10.7109375" style="31" customWidth="1"/>
    <col min="8" max="13" width="9.140625" style="31"/>
    <col min="14" max="14" width="12.140625" style="31" customWidth="1"/>
    <col min="15" max="15" width="11" style="31" customWidth="1"/>
    <col min="16" max="16384" width="9.140625" style="31"/>
  </cols>
  <sheetData>
    <row r="1" spans="1:28" ht="18.75" thickBot="1">
      <c r="A1" s="30" t="s">
        <v>83</v>
      </c>
      <c r="D1" s="32" t="s">
        <v>84</v>
      </c>
      <c r="M1" s="33" t="s">
        <v>85</v>
      </c>
      <c r="N1" s="31" t="s">
        <v>86</v>
      </c>
      <c r="O1" s="31">
        <f ca="1">H18*J18-I18*I18</f>
        <v>99767.851795324241</v>
      </c>
      <c r="P1" s="31" t="s">
        <v>179</v>
      </c>
      <c r="U1" s="9" t="s">
        <v>142</v>
      </c>
      <c r="V1" s="60" t="s">
        <v>144</v>
      </c>
      <c r="AA1" s="31">
        <v>1</v>
      </c>
      <c r="AB1" s="31" t="s">
        <v>87</v>
      </c>
    </row>
    <row r="2" spans="1:28">
      <c r="M2" s="33" t="s">
        <v>88</v>
      </c>
      <c r="N2" s="31" t="s">
        <v>89</v>
      </c>
      <c r="O2" s="31">
        <f ca="1">+F18*J18-H18*I18</f>
        <v>1594.3126740765001</v>
      </c>
      <c r="P2" s="31" t="s">
        <v>180</v>
      </c>
      <c r="U2" s="31">
        <v>-2.5</v>
      </c>
      <c r="V2" s="31">
        <f t="shared" ref="V2:V22" ca="1" si="0">+E$4+E$5*U2+E$6*U2^2</f>
        <v>0.19214874913031441</v>
      </c>
      <c r="AA2" s="31">
        <v>2</v>
      </c>
      <c r="AB2" s="31" t="s">
        <v>36</v>
      </c>
    </row>
    <row r="3" spans="1:28" ht="13.5" thickBot="1">
      <c r="A3" s="31" t="s">
        <v>90</v>
      </c>
      <c r="B3" s="31" t="s">
        <v>91</v>
      </c>
      <c r="E3" s="34" t="s">
        <v>92</v>
      </c>
      <c r="F3" s="34" t="s">
        <v>93</v>
      </c>
      <c r="G3" s="34" t="s">
        <v>94</v>
      </c>
      <c r="H3" s="34" t="s">
        <v>95</v>
      </c>
      <c r="M3" s="33" t="s">
        <v>96</v>
      </c>
      <c r="N3" s="31" t="s">
        <v>97</v>
      </c>
      <c r="O3" s="31">
        <f ca="1">+F18*I18-H18*H18</f>
        <v>-20077.263278432278</v>
      </c>
      <c r="P3" s="31" t="s">
        <v>181</v>
      </c>
      <c r="U3" s="31">
        <v>-2.25</v>
      </c>
      <c r="V3" s="31">
        <f t="shared" ca="1" si="0"/>
        <v>0.15490484661042234</v>
      </c>
      <c r="AA3" s="31">
        <v>3</v>
      </c>
      <c r="AB3" s="31" t="s">
        <v>98</v>
      </c>
    </row>
    <row r="4" spans="1:28">
      <c r="A4" s="31" t="s">
        <v>99</v>
      </c>
      <c r="B4" s="31" t="s">
        <v>100</v>
      </c>
      <c r="D4" s="35" t="s">
        <v>101</v>
      </c>
      <c r="E4" s="36">
        <f ca="1">(G18*O1-K18*O2+L18*O3)/O7</f>
        <v>-4.287445118313161E-4</v>
      </c>
      <c r="F4" s="37">
        <f ca="1">+E7/O7*O18</f>
        <v>1.0451017839447354E-3</v>
      </c>
      <c r="G4" s="38">
        <f>+B18</f>
        <v>1</v>
      </c>
      <c r="H4" s="39">
        <f ca="1">ABS(F4/E4)</f>
        <v>2.4375863832769409</v>
      </c>
      <c r="M4" s="33" t="s">
        <v>102</v>
      </c>
      <c r="N4" s="31" t="s">
        <v>103</v>
      </c>
      <c r="O4" s="31">
        <f ca="1">+C18*J18-H18*H18</f>
        <v>55036.014363945404</v>
      </c>
      <c r="P4" s="31" t="s">
        <v>182</v>
      </c>
      <c r="U4" s="31">
        <v>-2</v>
      </c>
      <c r="V4" s="31">
        <f t="shared" ca="1" si="0"/>
        <v>0.12165786701401415</v>
      </c>
      <c r="AA4" s="31">
        <v>4</v>
      </c>
      <c r="AB4" s="31" t="s">
        <v>104</v>
      </c>
    </row>
    <row r="5" spans="1:28">
      <c r="A5" s="31" t="s">
        <v>105</v>
      </c>
      <c r="B5" s="40">
        <v>40323</v>
      </c>
      <c r="D5" s="41" t="s">
        <v>106</v>
      </c>
      <c r="E5" s="42">
        <f ca="1">+(-G18*O2+K18*O4-L18*O5)/O7</f>
        <v>2.9074610128194942E-3</v>
      </c>
      <c r="F5" s="43">
        <f ca="1">P18*E7/O7</f>
        <v>7.7676342778743804E-4</v>
      </c>
      <c r="G5" s="44">
        <f>+B18/A18</f>
        <v>1E-4</v>
      </c>
      <c r="H5" s="39">
        <f ca="1">ABS(F5/E5)</f>
        <v>0.26716211304727899</v>
      </c>
      <c r="M5" s="33" t="s">
        <v>107</v>
      </c>
      <c r="N5" s="31" t="s">
        <v>108</v>
      </c>
      <c r="O5" s="31">
        <f ca="1">+C18*I18-F18*H18</f>
        <v>21595.990348698499</v>
      </c>
      <c r="P5" s="31" t="s">
        <v>183</v>
      </c>
      <c r="U5" s="31">
        <v>-1.75</v>
      </c>
      <c r="V5" s="31">
        <f t="shared" ca="1" si="0"/>
        <v>9.2407810341089858E-2</v>
      </c>
      <c r="AA5" s="31">
        <v>5</v>
      </c>
      <c r="AB5" s="31" t="s">
        <v>109</v>
      </c>
    </row>
    <row r="6" spans="1:28" ht="13.5" thickBot="1">
      <c r="D6" s="45" t="s">
        <v>110</v>
      </c>
      <c r="E6" s="46">
        <f ca="1">+(G18*O3-K18*O5+L18*O6)/O7</f>
        <v>3.1975383387871113E-2</v>
      </c>
      <c r="F6" s="47">
        <f ca="1">Q18*E7/O7</f>
        <v>4.1164892749778899E-4</v>
      </c>
      <c r="G6" s="48">
        <f>+B18/A18^2</f>
        <v>1E-8</v>
      </c>
      <c r="H6" s="39">
        <f ca="1">ABS(F6/E6)</f>
        <v>1.2873932503149766E-2</v>
      </c>
      <c r="M6" s="49" t="s">
        <v>111</v>
      </c>
      <c r="N6" s="50" t="s">
        <v>112</v>
      </c>
      <c r="O6" s="50">
        <f ca="1">+C18*H18-F18*F18</f>
        <v>15460.890299799486</v>
      </c>
      <c r="P6" s="31" t="s">
        <v>184</v>
      </c>
      <c r="U6" s="31">
        <v>-1.5</v>
      </c>
      <c r="V6" s="31">
        <f t="shared" ca="1" si="0"/>
        <v>6.7154676591649448E-2</v>
      </c>
      <c r="AA6" s="31">
        <v>6</v>
      </c>
      <c r="AB6" s="31" t="s">
        <v>113</v>
      </c>
    </row>
    <row r="7" spans="1:28">
      <c r="D7" s="32" t="s">
        <v>114</v>
      </c>
      <c r="E7" s="51">
        <f ca="1">SQRT(N18/(B15-3))</f>
        <v>6.4981839842115693E-3</v>
      </c>
      <c r="G7" s="52">
        <f>+B22</f>
        <v>8.9460999999573687E-2</v>
      </c>
      <c r="M7" s="33" t="s">
        <v>115</v>
      </c>
      <c r="N7" s="31" t="s">
        <v>116</v>
      </c>
      <c r="O7" s="31">
        <f ca="1">+C18*O1-F18*O2+H18*O3</f>
        <v>3841348.4663143903</v>
      </c>
      <c r="U7" s="31">
        <v>-1.25</v>
      </c>
      <c r="V7" s="31">
        <f t="shared" ca="1" si="0"/>
        <v>4.5898465765692932E-2</v>
      </c>
      <c r="AA7" s="31">
        <v>7</v>
      </c>
      <c r="AB7" s="31" t="s">
        <v>117</v>
      </c>
    </row>
    <row r="8" spans="1:28">
      <c r="A8" s="55">
        <v>21</v>
      </c>
      <c r="B8" s="31" t="s">
        <v>122</v>
      </c>
      <c r="C8" s="71">
        <v>21</v>
      </c>
      <c r="D8" s="32" t="s">
        <v>118</v>
      </c>
      <c r="F8" s="72">
        <f ca="1">CORREL(INDIRECT(E12):INDIRECT(E13),INDIRECT(M12):INDIRECT(M13))</f>
        <v>0.99655176156634417</v>
      </c>
      <c r="G8" s="51"/>
      <c r="K8" s="52"/>
      <c r="U8" s="31">
        <v>-1</v>
      </c>
      <c r="V8" s="31">
        <f t="shared" ca="1" si="0"/>
        <v>2.8639177863220303E-2</v>
      </c>
      <c r="AA8" s="31">
        <v>8</v>
      </c>
      <c r="AB8" s="31" t="s">
        <v>119</v>
      </c>
    </row>
    <row r="9" spans="1:28">
      <c r="A9" s="55">
        <f>20+COUNT(A21:A1449)</f>
        <v>122</v>
      </c>
      <c r="B9" s="31" t="s">
        <v>124</v>
      </c>
      <c r="C9" s="71">
        <f>A9</f>
        <v>122</v>
      </c>
      <c r="E9" s="92">
        <f ca="1">E6*G6</f>
        <v>3.1975383387871116E-10</v>
      </c>
      <c r="F9" s="53">
        <f ca="1">H6</f>
        <v>1.2873932503149766E-2</v>
      </c>
      <c r="G9" s="54">
        <f ca="1">F8</f>
        <v>0.99655176156634417</v>
      </c>
      <c r="K9" s="52"/>
      <c r="U9" s="31">
        <v>-0.75</v>
      </c>
      <c r="V9" s="31">
        <f t="shared" ca="1" si="0"/>
        <v>1.5376812884231563E-2</v>
      </c>
      <c r="AA9" s="31">
        <v>9</v>
      </c>
      <c r="AB9" s="31" t="s">
        <v>35</v>
      </c>
    </row>
    <row r="10" spans="1:28">
      <c r="A10" s="89" t="s">
        <v>6</v>
      </c>
      <c r="B10" s="90">
        <f>'Active 1'!C8</f>
        <v>0.6180428</v>
      </c>
      <c r="D10" s="31" t="s">
        <v>173</v>
      </c>
      <c r="E10" s="31">
        <f ca="1">2*E9*365.2422/B10</f>
        <v>3.7792720421399617E-7</v>
      </c>
      <c r="F10" s="31" t="s">
        <v>174</v>
      </c>
      <c r="U10" s="31">
        <v>-0.5</v>
      </c>
      <c r="V10" s="31">
        <f t="shared" ca="1" si="0"/>
        <v>6.1113708287267154E-3</v>
      </c>
      <c r="AA10" s="31">
        <v>10</v>
      </c>
      <c r="AB10" s="31" t="s">
        <v>120</v>
      </c>
    </row>
    <row r="11" spans="1:28">
      <c r="U11" s="31">
        <v>-0.25</v>
      </c>
      <c r="V11" s="31">
        <f t="shared" ca="1" si="0"/>
        <v>8.4285169670575487E-4</v>
      </c>
      <c r="AA11" s="31">
        <v>11</v>
      </c>
      <c r="AB11" s="31" t="s">
        <v>121</v>
      </c>
    </row>
    <row r="12" spans="1:28">
      <c r="C12" s="6" t="str">
        <f t="shared" ref="C12:F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U12" s="31">
        <v>0</v>
      </c>
      <c r="V12" s="31">
        <f t="shared" ca="1" si="0"/>
        <v>-4.287445118313161E-4</v>
      </c>
      <c r="AA12" s="31">
        <v>12</v>
      </c>
      <c r="AB12" s="31" t="s">
        <v>123</v>
      </c>
    </row>
    <row r="13" spans="1:28">
      <c r="C13" s="6" t="str">
        <f t="shared" si="1"/>
        <v>C122</v>
      </c>
      <c r="D13" s="6" t="str">
        <f t="shared" si="1"/>
        <v>D122</v>
      </c>
      <c r="E13" s="6" t="str">
        <f t="shared" si="1"/>
        <v>E122</v>
      </c>
      <c r="F13" s="6" t="str">
        <f t="shared" si="1"/>
        <v>F122</v>
      </c>
      <c r="G13" s="6" t="str">
        <f t="shared" ref="G13:Q13" si="3">G$15&amp;$C9</f>
        <v>G122</v>
      </c>
      <c r="H13" s="6" t="str">
        <f t="shared" si="3"/>
        <v>H122</v>
      </c>
      <c r="I13" s="6" t="str">
        <f t="shared" si="3"/>
        <v>I122</v>
      </c>
      <c r="J13" s="6" t="str">
        <f t="shared" si="3"/>
        <v>J122</v>
      </c>
      <c r="K13" s="6" t="str">
        <f t="shared" si="3"/>
        <v>K122</v>
      </c>
      <c r="L13" s="6" t="str">
        <f t="shared" si="3"/>
        <v>L122</v>
      </c>
      <c r="M13" s="6" t="str">
        <f t="shared" si="3"/>
        <v>M122</v>
      </c>
      <c r="N13" s="6" t="str">
        <f t="shared" si="3"/>
        <v>N122</v>
      </c>
      <c r="O13" s="6" t="str">
        <f t="shared" si="3"/>
        <v>O122</v>
      </c>
      <c r="P13" s="6" t="str">
        <f t="shared" si="3"/>
        <v>P122</v>
      </c>
      <c r="Q13" s="6" t="str">
        <f t="shared" si="3"/>
        <v>Q122</v>
      </c>
      <c r="U13" s="31">
        <v>0.25</v>
      </c>
      <c r="V13" s="31">
        <f t="shared" ca="1" si="0"/>
        <v>2.296582203115502E-3</v>
      </c>
      <c r="AA13" s="31">
        <v>13</v>
      </c>
      <c r="AB13" s="31" t="s">
        <v>125</v>
      </c>
    </row>
    <row r="14" spans="1:28">
      <c r="U14" s="31">
        <v>0.5</v>
      </c>
      <c r="V14" s="31">
        <f t="shared" ca="1" si="0"/>
        <v>9.0188318415462092E-3</v>
      </c>
      <c r="AA14" s="31">
        <v>14</v>
      </c>
      <c r="AB14" s="31" t="s">
        <v>126</v>
      </c>
    </row>
    <row r="15" spans="1:28">
      <c r="A15" s="32" t="s">
        <v>130</v>
      </c>
      <c r="B15" s="32">
        <f>C9-C8+1</f>
        <v>102</v>
      </c>
      <c r="C15" s="6" t="str">
        <f t="shared" ref="C15:Q15" si="4">VLOOKUP(C16,$AA1:$AB26,2,FALSE)</f>
        <v>C</v>
      </c>
      <c r="D15" s="6" t="str">
        <f t="shared" si="4"/>
        <v>D</v>
      </c>
      <c r="E15" s="6" t="str">
        <f t="shared" si="4"/>
        <v>E</v>
      </c>
      <c r="F15" s="6" t="str">
        <f t="shared" si="4"/>
        <v>F</v>
      </c>
      <c r="G15" s="6" t="str">
        <f t="shared" si="4"/>
        <v>G</v>
      </c>
      <c r="H15" s="6" t="str">
        <f t="shared" si="4"/>
        <v>H</v>
      </c>
      <c r="I15" s="6" t="str">
        <f t="shared" si="4"/>
        <v>I</v>
      </c>
      <c r="J15" s="6" t="str">
        <f t="shared" si="4"/>
        <v>J</v>
      </c>
      <c r="K15" s="6" t="str">
        <f t="shared" si="4"/>
        <v>K</v>
      </c>
      <c r="L15" s="6" t="str">
        <f t="shared" si="4"/>
        <v>L</v>
      </c>
      <c r="M15" s="6" t="str">
        <f t="shared" si="4"/>
        <v>M</v>
      </c>
      <c r="N15" s="6" t="str">
        <f t="shared" si="4"/>
        <v>N</v>
      </c>
      <c r="O15" s="6" t="str">
        <f t="shared" si="4"/>
        <v>O</v>
      </c>
      <c r="P15" s="6" t="str">
        <f t="shared" si="4"/>
        <v>P</v>
      </c>
      <c r="Q15" s="6" t="str">
        <f t="shared" si="4"/>
        <v>Q</v>
      </c>
      <c r="U15" s="31">
        <v>0.75</v>
      </c>
      <c r="V15" s="31">
        <f t="shared" ca="1" si="0"/>
        <v>1.9738004403460803E-2</v>
      </c>
      <c r="AA15" s="31">
        <v>15</v>
      </c>
      <c r="AB15" s="31" t="s">
        <v>127</v>
      </c>
    </row>
    <row r="16" spans="1:28">
      <c r="A16" s="6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U16" s="31">
        <v>1</v>
      </c>
      <c r="V16" s="31">
        <f t="shared" ca="1" si="0"/>
        <v>3.4454099888859294E-2</v>
      </c>
      <c r="AA16" s="31">
        <v>16</v>
      </c>
      <c r="AB16" s="31" t="s">
        <v>128</v>
      </c>
    </row>
    <row r="17" spans="1:28">
      <c r="A17" s="32" t="s">
        <v>129</v>
      </c>
      <c r="U17" s="31">
        <v>1.25</v>
      </c>
      <c r="V17" s="31">
        <f t="shared" ca="1" si="0"/>
        <v>5.3167118297741671E-2</v>
      </c>
      <c r="AA17" s="31">
        <v>17</v>
      </c>
      <c r="AB17" s="31" t="s">
        <v>131</v>
      </c>
    </row>
    <row r="18" spans="1:28">
      <c r="A18" s="56">
        <v>10000</v>
      </c>
      <c r="B18" s="56">
        <v>1</v>
      </c>
      <c r="C18" s="31">
        <f ca="1">SUM(INDIRECT(C12):INDIRECT(C13))</f>
        <v>100.1</v>
      </c>
      <c r="D18" s="73">
        <f ca="1">SUM(INDIRECT(D12):INDIRECT(D13))</f>
        <v>121.96515000000002</v>
      </c>
      <c r="E18" s="73">
        <f ca="1">SUM(INDIRECT(E12):INDIRECT(E13))</f>
        <v>9.9134358000119391</v>
      </c>
      <c r="F18" s="32">
        <f ca="1">SUM(INDIRECT(F12):INDIRECT(F13))</f>
        <v>119.29089000000002</v>
      </c>
      <c r="G18" s="32">
        <f ca="1">SUM(INDIRECT(G12):INDIRECT(G13))</f>
        <v>9.7883090800060018</v>
      </c>
      <c r="H18" s="32">
        <f ca="1">SUM(INDIRECT(H12):INDIRECT(H13))</f>
        <v>296.61545191599993</v>
      </c>
      <c r="I18" s="32">
        <f ca="1">SUM(INDIRECT(I12):INDIRECT(I13))</f>
        <v>569.22589006503836</v>
      </c>
      <c r="J18" s="32">
        <f ca="1">SUM(INDIRECT(J12):INDIRECT(J13))</f>
        <v>1428.7386681246583</v>
      </c>
      <c r="K18" s="32">
        <f ca="1">SUM(INDIRECT(K12):INDIRECT(K13))</f>
        <v>19.012468616978474</v>
      </c>
      <c r="L18" s="32">
        <f ca="1">SUM(INDIRECT(L12):INDIRECT(L13))</f>
        <v>47.212296510080662</v>
      </c>
      <c r="N18" s="31">
        <f ca="1">SUM(INDIRECT(N12):INDIRECT(N13))</f>
        <v>4.1804131141737104E-3</v>
      </c>
      <c r="O18" s="31">
        <f ca="1">SQRT(SUM(INDIRECT(O12):INDIRECT(O13)))</f>
        <v>617803.39624927344</v>
      </c>
      <c r="P18" s="31">
        <f ca="1">SQRT(SUM(INDIRECT(P12):INDIRECT(P13)))</f>
        <v>459177.36544087913</v>
      </c>
      <c r="Q18" s="31">
        <f ca="1">SQRT(SUM(INDIRECT(Q12):INDIRECT(Q13)))</f>
        <v>243342.90628667918</v>
      </c>
      <c r="U18" s="31">
        <v>1.5</v>
      </c>
      <c r="V18" s="31">
        <f t="shared" ca="1" si="0"/>
        <v>7.5877059630107921E-2</v>
      </c>
      <c r="AA18" s="31">
        <v>18</v>
      </c>
      <c r="AB18" s="31" t="s">
        <v>132</v>
      </c>
    </row>
    <row r="19" spans="1:28">
      <c r="A19" s="57" t="s">
        <v>133</v>
      </c>
      <c r="F19" s="58" t="s">
        <v>134</v>
      </c>
      <c r="G19" s="58" t="s">
        <v>135</v>
      </c>
      <c r="H19" s="58" t="s">
        <v>136</v>
      </c>
      <c r="I19" s="58" t="s">
        <v>137</v>
      </c>
      <c r="J19" s="58" t="s">
        <v>138</v>
      </c>
      <c r="K19" s="58" t="s">
        <v>139</v>
      </c>
      <c r="L19" s="58" t="s">
        <v>140</v>
      </c>
      <c r="M19" s="59"/>
      <c r="N19" s="59"/>
      <c r="O19" s="59"/>
      <c r="P19" s="59"/>
      <c r="Q19" s="59"/>
      <c r="U19" s="31">
        <v>1.75</v>
      </c>
      <c r="V19" s="31">
        <f t="shared" ca="1" si="0"/>
        <v>0.10258392388595809</v>
      </c>
      <c r="AA19" s="31">
        <v>19</v>
      </c>
      <c r="AB19" s="31" t="s">
        <v>141</v>
      </c>
    </row>
    <row r="20" spans="1:28" ht="15" thickBot="1">
      <c r="A20" s="9" t="s">
        <v>142</v>
      </c>
      <c r="B20" s="9" t="s">
        <v>143</v>
      </c>
      <c r="C20" s="9" t="s">
        <v>175</v>
      </c>
      <c r="D20" s="9" t="s">
        <v>142</v>
      </c>
      <c r="E20" s="9" t="s">
        <v>143</v>
      </c>
      <c r="F20" s="9" t="s">
        <v>176</v>
      </c>
      <c r="G20" s="9" t="s">
        <v>177</v>
      </c>
      <c r="H20" s="9" t="s">
        <v>185</v>
      </c>
      <c r="I20" s="9" t="s">
        <v>186</v>
      </c>
      <c r="J20" s="9" t="s">
        <v>187</v>
      </c>
      <c r="K20" s="9" t="s">
        <v>178</v>
      </c>
      <c r="L20" s="9" t="s">
        <v>188</v>
      </c>
      <c r="M20" s="60" t="s">
        <v>144</v>
      </c>
      <c r="N20" s="9" t="s">
        <v>145</v>
      </c>
      <c r="O20" s="9" t="s">
        <v>146</v>
      </c>
      <c r="P20" s="9" t="s">
        <v>147</v>
      </c>
      <c r="Q20" s="9" t="s">
        <v>148</v>
      </c>
      <c r="R20" s="34" t="s">
        <v>149</v>
      </c>
      <c r="U20" s="31">
        <v>2</v>
      </c>
      <c r="V20" s="31">
        <f t="shared" ca="1" si="0"/>
        <v>0.13328771106529214</v>
      </c>
      <c r="AA20" s="31">
        <v>20</v>
      </c>
      <c r="AB20" s="31" t="s">
        <v>150</v>
      </c>
    </row>
    <row r="21" spans="1:28">
      <c r="A21" s="61">
        <v>-24068.5</v>
      </c>
      <c r="B21" s="61">
        <v>0.16313179999997374</v>
      </c>
      <c r="C21" s="74">
        <v>1</v>
      </c>
      <c r="D21" s="62">
        <f t="shared" ref="D21:D84" si="5">A21/A$18</f>
        <v>-2.4068499999999999</v>
      </c>
      <c r="E21" s="62">
        <f t="shared" ref="E21:E84" si="6">B21/B$18</f>
        <v>0.16313179999997374</v>
      </c>
      <c r="F21" s="55">
        <f t="shared" ref="F21:F84" si="7">$C21*D21</f>
        <v>-2.4068499999999999</v>
      </c>
      <c r="G21" s="55">
        <f t="shared" ref="G21:G84" si="8">$C21*E21</f>
        <v>0.16313179999997374</v>
      </c>
      <c r="H21" s="55">
        <f t="shared" ref="H21:H84" si="9">C21*D21*D21</f>
        <v>5.7929269224999995</v>
      </c>
      <c r="I21" s="55">
        <f t="shared" ref="I21:I84" si="10">C21*D21*D21*D21</f>
        <v>-13.942706163419123</v>
      </c>
      <c r="J21" s="55">
        <f t="shared" ref="J21:J84" si="11">C21*D21*D21*D21*D21</f>
        <v>33.558002329425314</v>
      </c>
      <c r="K21" s="55">
        <f t="shared" ref="K21:K84" si="12">C21*E21*D21</f>
        <v>-0.39263377282993678</v>
      </c>
      <c r="L21" s="55">
        <f t="shared" ref="L21:L84" si="13">C21*E21*D21*D21</f>
        <v>0.94501059613573335</v>
      </c>
      <c r="M21" s="55">
        <f t="shared" ref="M21:M84" ca="1" si="14">+E$4+E$5*D21+E$6*D21^2</f>
        <v>0.1778044922343219</v>
      </c>
      <c r="N21" s="55">
        <f t="shared" ref="N21:N84" ca="1" si="15">C21*(M21-E21)^2</f>
        <v>2.1528789740390101E-4</v>
      </c>
      <c r="O21" s="63">
        <f t="shared" ref="O21:O84" ca="1" si="16">(C21*O$1-O$2*F21+O$3*H21)^2</f>
        <v>161315292.30043229</v>
      </c>
      <c r="P21" s="55">
        <f t="shared" ref="P21:P84" ca="1" si="17">(-C21*O$2+O$4*F21-O$5*H21)^2</f>
        <v>67164806316.172829</v>
      </c>
      <c r="Q21" s="55">
        <f t="shared" ref="Q21:Q84" ca="1" si="18">+(C21*O$3-F21*O$5+H21*O$6)^2</f>
        <v>14753710697.932516</v>
      </c>
      <c r="R21" s="31">
        <f t="shared" ref="R21:R84" ca="1" si="19">+E21-M21</f>
        <v>-1.4672692234348167E-2</v>
      </c>
      <c r="U21" s="31">
        <v>2.25</v>
      </c>
      <c r="V21" s="31">
        <f t="shared" ca="1" si="0"/>
        <v>0.16798842116811005</v>
      </c>
      <c r="AA21" s="31">
        <v>21</v>
      </c>
      <c r="AB21" s="31" t="s">
        <v>151</v>
      </c>
    </row>
    <row r="22" spans="1:28">
      <c r="A22" s="61">
        <v>-17557.5</v>
      </c>
      <c r="B22" s="61">
        <v>8.9460999999573687E-2</v>
      </c>
      <c r="C22" s="61">
        <v>1</v>
      </c>
      <c r="D22" s="62">
        <f t="shared" si="5"/>
        <v>-1.7557499999999999</v>
      </c>
      <c r="E22" s="62">
        <f t="shared" si="6"/>
        <v>8.9460999999573687E-2</v>
      </c>
      <c r="F22" s="55">
        <f t="shared" si="7"/>
        <v>-1.7557499999999999</v>
      </c>
      <c r="G22" s="55">
        <f t="shared" si="8"/>
        <v>8.9460999999573687E-2</v>
      </c>
      <c r="H22" s="55">
        <f t="shared" si="9"/>
        <v>3.0826580624999997</v>
      </c>
      <c r="I22" s="55">
        <f t="shared" si="10"/>
        <v>-5.4123768932343745</v>
      </c>
      <c r="J22" s="55">
        <f t="shared" si="11"/>
        <v>9.5027807302962533</v>
      </c>
      <c r="K22" s="55">
        <f t="shared" si="12"/>
        <v>-0.15707115074925149</v>
      </c>
      <c r="L22" s="55">
        <f t="shared" si="13"/>
        <v>0.27577767292799826</v>
      </c>
      <c r="M22" s="55">
        <f t="shared" ca="1" si="14"/>
        <v>9.303565421706031E-2</v>
      </c>
      <c r="N22" s="55">
        <f t="shared" ca="1" si="15"/>
        <v>1.2778152774594897E-5</v>
      </c>
      <c r="O22" s="63">
        <f t="shared" ca="1" si="16"/>
        <v>1654514909.7210162</v>
      </c>
      <c r="P22" s="55">
        <f t="shared" ca="1" si="17"/>
        <v>27158001328.155293</v>
      </c>
      <c r="Q22" s="55">
        <f t="shared" ca="1" si="18"/>
        <v>4290320073.8105359</v>
      </c>
      <c r="R22" s="31">
        <f t="shared" ca="1" si="19"/>
        <v>-3.5746542174866225E-3</v>
      </c>
      <c r="U22" s="31">
        <v>2.5</v>
      </c>
      <c r="V22" s="31">
        <f t="shared" ca="1" si="0"/>
        <v>0.20668605419441188</v>
      </c>
      <c r="AA22" s="31">
        <v>22</v>
      </c>
      <c r="AB22" s="31" t="s">
        <v>152</v>
      </c>
    </row>
    <row r="23" spans="1:28">
      <c r="A23" s="61">
        <v>-15720</v>
      </c>
      <c r="B23" s="61">
        <v>6.2815999997837935E-2</v>
      </c>
      <c r="C23" s="61">
        <v>1</v>
      </c>
      <c r="D23" s="62">
        <f t="shared" si="5"/>
        <v>-1.5720000000000001</v>
      </c>
      <c r="E23" s="62">
        <f t="shared" si="6"/>
        <v>6.2815999997837935E-2</v>
      </c>
      <c r="F23" s="55">
        <f t="shared" si="7"/>
        <v>-1.5720000000000001</v>
      </c>
      <c r="G23" s="55">
        <f t="shared" si="8"/>
        <v>6.2815999997837935E-2</v>
      </c>
      <c r="H23" s="55">
        <f t="shared" si="9"/>
        <v>2.471184</v>
      </c>
      <c r="I23" s="55">
        <f t="shared" si="10"/>
        <v>-3.8847012480000003</v>
      </c>
      <c r="J23" s="55">
        <f t="shared" si="11"/>
        <v>6.1067503618560011</v>
      </c>
      <c r="K23" s="55">
        <f t="shared" si="12"/>
        <v>-9.874675199660124E-2</v>
      </c>
      <c r="L23" s="55">
        <f t="shared" si="13"/>
        <v>0.15522989413865715</v>
      </c>
      <c r="M23" s="55">
        <f t="shared" ca="1" si="14"/>
        <v>7.4017782597989329E-2</v>
      </c>
      <c r="N23" s="55">
        <f t="shared" ca="1" si="15"/>
        <v>1.2547993342105454E-4</v>
      </c>
      <c r="O23" s="63">
        <f t="shared" ca="1" si="16"/>
        <v>2773022891.9636726</v>
      </c>
      <c r="P23" s="55">
        <f t="shared" ca="1" si="17"/>
        <v>20016192296.516819</v>
      </c>
      <c r="Q23" s="55">
        <f t="shared" ca="1" si="18"/>
        <v>2712153318.4583054</v>
      </c>
      <c r="R23" s="31">
        <f t="shared" ca="1" si="19"/>
        <v>-1.1201782600151394E-2</v>
      </c>
      <c r="AA23" s="31">
        <v>23</v>
      </c>
      <c r="AB23" s="31" t="s">
        <v>153</v>
      </c>
    </row>
    <row r="24" spans="1:28">
      <c r="A24" s="61">
        <v>-10994</v>
      </c>
      <c r="B24" s="61">
        <v>2.9543199998443015E-2</v>
      </c>
      <c r="C24" s="61">
        <v>1</v>
      </c>
      <c r="D24" s="62">
        <f t="shared" si="5"/>
        <v>-1.0993999999999999</v>
      </c>
      <c r="E24" s="62">
        <f t="shared" si="6"/>
        <v>2.9543199998443015E-2</v>
      </c>
      <c r="F24" s="55">
        <f t="shared" si="7"/>
        <v>-1.0993999999999999</v>
      </c>
      <c r="G24" s="55">
        <f t="shared" si="8"/>
        <v>2.9543199998443015E-2</v>
      </c>
      <c r="H24" s="55">
        <f t="shared" si="9"/>
        <v>1.2086803599999998</v>
      </c>
      <c r="I24" s="55">
        <f t="shared" si="10"/>
        <v>-1.3288231877839998</v>
      </c>
      <c r="J24" s="55">
        <f t="shared" si="11"/>
        <v>1.4609082126497293</v>
      </c>
      <c r="K24" s="55">
        <f t="shared" si="12"/>
        <v>-3.247979407828825E-2</v>
      </c>
      <c r="L24" s="55">
        <f t="shared" si="13"/>
        <v>3.5708285609670098E-2</v>
      </c>
      <c r="M24" s="55">
        <f t="shared" ca="1" si="14"/>
        <v>3.5022810755064998E-2</v>
      </c>
      <c r="N24" s="55">
        <f t="shared" ca="1" si="15"/>
        <v>3.0026134044087343E-5</v>
      </c>
      <c r="O24" s="63">
        <f t="shared" ca="1" si="16"/>
        <v>5968125718.6296253</v>
      </c>
      <c r="P24" s="55">
        <f t="shared" ca="1" si="17"/>
        <v>7779867336.0323896</v>
      </c>
      <c r="Q24" s="55">
        <f t="shared" ca="1" si="18"/>
        <v>499640647.4943431</v>
      </c>
      <c r="R24" s="31">
        <f t="shared" ca="1" si="19"/>
        <v>-5.4796107566219832E-3</v>
      </c>
      <c r="AA24" s="31">
        <v>24</v>
      </c>
      <c r="AB24" s="31" t="s">
        <v>142</v>
      </c>
    </row>
    <row r="25" spans="1:28">
      <c r="A25" s="61">
        <v>-10476.5</v>
      </c>
      <c r="B25" s="61">
        <v>2.7394199998525437E-2</v>
      </c>
      <c r="C25" s="61">
        <v>1</v>
      </c>
      <c r="D25" s="62">
        <f t="shared" si="5"/>
        <v>-1.04765</v>
      </c>
      <c r="E25" s="62">
        <f t="shared" si="6"/>
        <v>2.7394199998525437E-2</v>
      </c>
      <c r="F25" s="55">
        <f t="shared" si="7"/>
        <v>-1.04765</v>
      </c>
      <c r="G25" s="55">
        <f t="shared" si="8"/>
        <v>2.7394199998525437E-2</v>
      </c>
      <c r="H25" s="55">
        <f t="shared" si="9"/>
        <v>1.0975705224999999</v>
      </c>
      <c r="I25" s="55">
        <f t="shared" si="10"/>
        <v>-1.1498697578971249</v>
      </c>
      <c r="J25" s="55">
        <f t="shared" si="11"/>
        <v>1.2046610518609229</v>
      </c>
      <c r="K25" s="55">
        <f t="shared" si="12"/>
        <v>-2.8699533628455173E-2</v>
      </c>
      <c r="L25" s="55">
        <f t="shared" si="13"/>
        <v>3.0067066405851061E-2</v>
      </c>
      <c r="M25" s="55">
        <f t="shared" ca="1" si="14"/>
        <v>3.1620492210251858E-2</v>
      </c>
      <c r="N25" s="55">
        <f t="shared" ca="1" si="15"/>
        <v>1.7861545858899399E-5</v>
      </c>
      <c r="O25" s="63">
        <f t="shared" ca="1" si="16"/>
        <v>6304665077.7756195</v>
      </c>
      <c r="P25" s="55">
        <f t="shared" ca="1" si="17"/>
        <v>6881683921.982914</v>
      </c>
      <c r="Q25" s="55">
        <f t="shared" ca="1" si="18"/>
        <v>380920840.36176097</v>
      </c>
      <c r="R25" s="31">
        <f t="shared" ca="1" si="19"/>
        <v>-4.2262922117264207E-3</v>
      </c>
      <c r="AA25" s="31">
        <v>25</v>
      </c>
      <c r="AB25" s="31" t="s">
        <v>143</v>
      </c>
    </row>
    <row r="26" spans="1:28">
      <c r="A26" s="61">
        <v>-10269</v>
      </c>
      <c r="B26" s="61">
        <v>2.5413199997274205E-2</v>
      </c>
      <c r="C26" s="61">
        <v>1</v>
      </c>
      <c r="D26" s="62">
        <f t="shared" si="5"/>
        <v>-1.0268999999999999</v>
      </c>
      <c r="E26" s="62">
        <f t="shared" si="6"/>
        <v>2.5413199997274205E-2</v>
      </c>
      <c r="F26" s="55">
        <f t="shared" si="7"/>
        <v>-1.0268999999999999</v>
      </c>
      <c r="G26" s="55">
        <f t="shared" si="8"/>
        <v>2.5413199997274205E-2</v>
      </c>
      <c r="H26" s="55">
        <f t="shared" si="9"/>
        <v>1.0545236099999999</v>
      </c>
      <c r="I26" s="55">
        <f t="shared" si="10"/>
        <v>-1.0828902951089998</v>
      </c>
      <c r="J26" s="55">
        <f t="shared" si="11"/>
        <v>1.1120200440474319</v>
      </c>
      <c r="K26" s="55">
        <f t="shared" si="12"/>
        <v>-2.609681507720088E-2</v>
      </c>
      <c r="L26" s="55">
        <f t="shared" si="13"/>
        <v>2.679881940277758E-2</v>
      </c>
      <c r="M26" s="55">
        <f t="shared" ca="1" si="14"/>
        <v>3.0304380495416221E-2</v>
      </c>
      <c r="N26" s="55">
        <f t="shared" ca="1" si="15"/>
        <v>2.3923646665404775E-5</v>
      </c>
      <c r="O26" s="63">
        <f t="shared" ca="1" si="16"/>
        <v>6437350869.8084974</v>
      </c>
      <c r="P26" s="55">
        <f t="shared" ca="1" si="17"/>
        <v>6542266351.2987909</v>
      </c>
      <c r="Q26" s="55">
        <f t="shared" ca="1" si="18"/>
        <v>338690029.21583152</v>
      </c>
      <c r="R26" s="31">
        <f t="shared" ca="1" si="19"/>
        <v>-4.8911804981420157E-3</v>
      </c>
      <c r="AA26" s="31">
        <v>26</v>
      </c>
      <c r="AB26" s="31" t="s">
        <v>172</v>
      </c>
    </row>
    <row r="27" spans="1:28">
      <c r="A27" s="61">
        <v>-9759.5</v>
      </c>
      <c r="B27" s="61">
        <v>3.2206600000790786E-2</v>
      </c>
      <c r="C27" s="61">
        <v>1</v>
      </c>
      <c r="D27" s="62">
        <f t="shared" si="5"/>
        <v>-0.97594999999999998</v>
      </c>
      <c r="E27" s="62">
        <f t="shared" si="6"/>
        <v>3.2206600000790786E-2</v>
      </c>
      <c r="F27" s="55">
        <f t="shared" si="7"/>
        <v>-0.97594999999999998</v>
      </c>
      <c r="G27" s="55">
        <f t="shared" si="8"/>
        <v>3.2206600000790786E-2</v>
      </c>
      <c r="H27" s="55">
        <f t="shared" si="9"/>
        <v>0.95247840249999993</v>
      </c>
      <c r="I27" s="55">
        <f t="shared" si="10"/>
        <v>-0.92957129691987495</v>
      </c>
      <c r="J27" s="55">
        <f t="shared" si="11"/>
        <v>0.90721510722895193</v>
      </c>
      <c r="K27" s="55">
        <f t="shared" si="12"/>
        <v>-3.1432031270771765E-2</v>
      </c>
      <c r="L27" s="55">
        <f t="shared" si="13"/>
        <v>3.0676090918709705E-2</v>
      </c>
      <c r="M27" s="55">
        <f t="shared" ca="1" si="14"/>
        <v>2.718958100131201E-2</v>
      </c>
      <c r="N27" s="55">
        <f t="shared" ca="1" si="15"/>
        <v>2.5170479641131013E-5</v>
      </c>
      <c r="O27" s="63">
        <f t="shared" ca="1" si="16"/>
        <v>6756948766.7504234</v>
      </c>
      <c r="P27" s="55">
        <f t="shared" ca="1" si="17"/>
        <v>5757231913.3173704</v>
      </c>
      <c r="Q27" s="55">
        <f t="shared" ca="1" si="18"/>
        <v>247291589.16320071</v>
      </c>
      <c r="R27" s="31">
        <f t="shared" ca="1" si="19"/>
        <v>5.0170189994787756E-3</v>
      </c>
    </row>
    <row r="28" spans="1:28">
      <c r="A28" s="61">
        <v>-9318</v>
      </c>
      <c r="B28" s="61">
        <v>2.7510400002938695E-2</v>
      </c>
      <c r="C28" s="61">
        <v>1</v>
      </c>
      <c r="D28" s="62">
        <f t="shared" si="5"/>
        <v>-0.93179999999999996</v>
      </c>
      <c r="E28" s="62">
        <f t="shared" si="6"/>
        <v>2.7510400002938695E-2</v>
      </c>
      <c r="F28" s="55">
        <f t="shared" si="7"/>
        <v>-0.93179999999999996</v>
      </c>
      <c r="G28" s="55">
        <f t="shared" si="8"/>
        <v>2.7510400002938695E-2</v>
      </c>
      <c r="H28" s="55">
        <f t="shared" si="9"/>
        <v>0.86825123999999998</v>
      </c>
      <c r="I28" s="55">
        <f t="shared" si="10"/>
        <v>-0.8090365054319999</v>
      </c>
      <c r="J28" s="55">
        <f t="shared" si="11"/>
        <v>0.7538602157615375</v>
      </c>
      <c r="K28" s="55">
        <f t="shared" si="12"/>
        <v>-2.5634190722738277E-2</v>
      </c>
      <c r="L28" s="55">
        <f t="shared" si="13"/>
        <v>2.3885938915447526E-2</v>
      </c>
      <c r="M28" s="55">
        <f t="shared" ca="1" si="14"/>
        <v>2.4624749592417974E-2</v>
      </c>
      <c r="N28" s="55">
        <f t="shared" ca="1" si="15"/>
        <v>8.3269782917384096E-6</v>
      </c>
      <c r="O28" s="63">
        <f t="shared" ca="1" si="16"/>
        <v>7026014291.3506937</v>
      </c>
      <c r="P28" s="55">
        <f t="shared" ca="1" si="17"/>
        <v>5130515410.7583704</v>
      </c>
      <c r="Q28" s="55">
        <f t="shared" ca="1" si="18"/>
        <v>181435988.94639111</v>
      </c>
      <c r="R28" s="31">
        <f t="shared" ca="1" si="19"/>
        <v>2.8856504105207216E-3</v>
      </c>
    </row>
    <row r="29" spans="1:28">
      <c r="A29" s="61">
        <v>-8611</v>
      </c>
      <c r="B29" s="61">
        <v>2.305079999496229E-2</v>
      </c>
      <c r="C29" s="61">
        <v>1</v>
      </c>
      <c r="D29" s="62">
        <f t="shared" si="5"/>
        <v>-0.86109999999999998</v>
      </c>
      <c r="E29" s="62">
        <f t="shared" si="6"/>
        <v>2.305079999496229E-2</v>
      </c>
      <c r="F29" s="55">
        <f t="shared" si="7"/>
        <v>-0.86109999999999998</v>
      </c>
      <c r="G29" s="55">
        <f t="shared" si="8"/>
        <v>2.305079999496229E-2</v>
      </c>
      <c r="H29" s="55">
        <f t="shared" si="9"/>
        <v>0.74149321000000001</v>
      </c>
      <c r="I29" s="55">
        <f t="shared" si="10"/>
        <v>-0.63849980313099997</v>
      </c>
      <c r="J29" s="55">
        <f t="shared" si="11"/>
        <v>0.54981218047610403</v>
      </c>
      <c r="K29" s="55">
        <f t="shared" si="12"/>
        <v>-1.9849043875662026E-2</v>
      </c>
      <c r="L29" s="55">
        <f t="shared" si="13"/>
        <v>1.7092011681332571E-2</v>
      </c>
      <c r="M29" s="55">
        <f t="shared" ca="1" si="14"/>
        <v>2.0777170479283041E-2</v>
      </c>
      <c r="N29" s="55">
        <f t="shared" ca="1" si="15"/>
        <v>5.1693911745678547E-6</v>
      </c>
      <c r="O29" s="63">
        <f t="shared" ca="1" si="16"/>
        <v>7439676620.0278606</v>
      </c>
      <c r="P29" s="55">
        <f t="shared" ca="1" si="17"/>
        <v>4224883631.2564902</v>
      </c>
      <c r="Q29" s="55">
        <f t="shared" ca="1" si="18"/>
        <v>99664066.377140641</v>
      </c>
      <c r="R29" s="31">
        <f t="shared" ca="1" si="19"/>
        <v>2.2736295156792485E-3</v>
      </c>
    </row>
    <row r="30" spans="1:28">
      <c r="A30" s="61">
        <v>-8598</v>
      </c>
      <c r="B30" s="61">
        <v>2.3994399998628069E-2</v>
      </c>
      <c r="C30" s="61">
        <v>1</v>
      </c>
      <c r="D30" s="62">
        <f t="shared" si="5"/>
        <v>-0.85980000000000001</v>
      </c>
      <c r="E30" s="62">
        <f t="shared" si="6"/>
        <v>2.3994399998628069E-2</v>
      </c>
      <c r="F30" s="55">
        <f t="shared" si="7"/>
        <v>-0.85980000000000001</v>
      </c>
      <c r="G30" s="55">
        <f t="shared" si="8"/>
        <v>2.3994399998628069E-2</v>
      </c>
      <c r="H30" s="55">
        <f t="shared" si="9"/>
        <v>0.73925604</v>
      </c>
      <c r="I30" s="55">
        <f t="shared" si="10"/>
        <v>-0.635612343192</v>
      </c>
      <c r="J30" s="55">
        <f t="shared" si="11"/>
        <v>0.54649949267648157</v>
      </c>
      <c r="K30" s="55">
        <f t="shared" si="12"/>
        <v>-2.0630385118820413E-2</v>
      </c>
      <c r="L30" s="55">
        <f t="shared" si="13"/>
        <v>1.7738005125161792E-2</v>
      </c>
      <c r="M30" s="55">
        <f t="shared" ca="1" si="14"/>
        <v>2.0709415810145865E-2</v>
      </c>
      <c r="N30" s="55">
        <f t="shared" ca="1" si="15"/>
        <v>1.079112111857808E-5</v>
      </c>
      <c r="O30" s="63">
        <f t="shared" ca="1" si="16"/>
        <v>7447069289.3517704</v>
      </c>
      <c r="P30" s="55">
        <f t="shared" ca="1" si="17"/>
        <v>4209316318.7833171</v>
      </c>
      <c r="Q30" s="55">
        <f t="shared" ca="1" si="18"/>
        <v>98416831.380277142</v>
      </c>
      <c r="R30" s="31">
        <f t="shared" ca="1" si="19"/>
        <v>3.2849841884822033E-3</v>
      </c>
    </row>
    <row r="31" spans="1:28">
      <c r="A31" s="61">
        <v>-8598</v>
      </c>
      <c r="B31" s="61">
        <v>2.3994399998628069E-2</v>
      </c>
      <c r="C31" s="61">
        <v>1</v>
      </c>
      <c r="D31" s="62">
        <f t="shared" si="5"/>
        <v>-0.85980000000000001</v>
      </c>
      <c r="E31" s="62">
        <f t="shared" si="6"/>
        <v>2.3994399998628069E-2</v>
      </c>
      <c r="F31" s="55">
        <f t="shared" si="7"/>
        <v>-0.85980000000000001</v>
      </c>
      <c r="G31" s="55">
        <f t="shared" si="8"/>
        <v>2.3994399998628069E-2</v>
      </c>
      <c r="H31" s="55">
        <f t="shared" si="9"/>
        <v>0.73925604</v>
      </c>
      <c r="I31" s="55">
        <f t="shared" si="10"/>
        <v>-0.635612343192</v>
      </c>
      <c r="J31" s="55">
        <f t="shared" si="11"/>
        <v>0.54649949267648157</v>
      </c>
      <c r="K31" s="55">
        <f t="shared" si="12"/>
        <v>-2.0630385118820413E-2</v>
      </c>
      <c r="L31" s="55">
        <f t="shared" si="13"/>
        <v>1.7738005125161792E-2</v>
      </c>
      <c r="M31" s="55">
        <f t="shared" ca="1" si="14"/>
        <v>2.0709415810145865E-2</v>
      </c>
      <c r="N31" s="55">
        <f t="shared" ca="1" si="15"/>
        <v>1.079112111857808E-5</v>
      </c>
      <c r="O31" s="63">
        <f t="shared" ca="1" si="16"/>
        <v>7447069289.3517704</v>
      </c>
      <c r="P31" s="55">
        <f t="shared" ca="1" si="17"/>
        <v>4209316318.7833171</v>
      </c>
      <c r="Q31" s="55">
        <f t="shared" ca="1" si="18"/>
        <v>98416831.380277142</v>
      </c>
      <c r="R31" s="31">
        <f t="shared" ca="1" si="19"/>
        <v>3.2849841884822033E-3</v>
      </c>
    </row>
    <row r="32" spans="1:28">
      <c r="A32" s="61">
        <v>-7986.5</v>
      </c>
      <c r="B32" s="61">
        <v>2.2522200000821613E-2</v>
      </c>
      <c r="C32" s="61">
        <v>1</v>
      </c>
      <c r="D32" s="62">
        <f t="shared" si="5"/>
        <v>-0.79864999999999997</v>
      </c>
      <c r="E32" s="62">
        <f t="shared" si="6"/>
        <v>2.2522200000821613E-2</v>
      </c>
      <c r="F32" s="55">
        <f t="shared" si="7"/>
        <v>-0.79864999999999997</v>
      </c>
      <c r="G32" s="55">
        <f t="shared" si="8"/>
        <v>2.2522200000821613E-2</v>
      </c>
      <c r="H32" s="55">
        <f t="shared" si="9"/>
        <v>0.63784182249999999</v>
      </c>
      <c r="I32" s="55">
        <f t="shared" si="10"/>
        <v>-0.50941237153962493</v>
      </c>
      <c r="J32" s="55">
        <f t="shared" si="11"/>
        <v>0.40684219053012144</v>
      </c>
      <c r="K32" s="55">
        <f t="shared" si="12"/>
        <v>-1.7987355030656179E-2</v>
      </c>
      <c r="L32" s="55">
        <f t="shared" si="13"/>
        <v>1.4365601095233558E-2</v>
      </c>
      <c r="M32" s="55">
        <f t="shared" ca="1" si="14"/>
        <v>1.7644448565536333E-2</v>
      </c>
      <c r="N32" s="55">
        <f t="shared" ca="1" si="15"/>
        <v>2.3792459064427607E-5</v>
      </c>
      <c r="O32" s="63">
        <f t="shared" ca="1" si="16"/>
        <v>7785420768.3027191</v>
      </c>
      <c r="P32" s="55">
        <f t="shared" ca="1" si="17"/>
        <v>3519295614.0699439</v>
      </c>
      <c r="Q32" s="55">
        <f t="shared" ca="1" si="18"/>
        <v>49448698.557500392</v>
      </c>
      <c r="R32" s="31">
        <f t="shared" ca="1" si="19"/>
        <v>4.8777514352852797E-3</v>
      </c>
    </row>
    <row r="33" spans="1:18">
      <c r="A33" s="61">
        <v>-6353.5</v>
      </c>
      <c r="B33" s="61">
        <v>1.6929799996432848E-2</v>
      </c>
      <c r="C33" s="61">
        <v>1</v>
      </c>
      <c r="D33" s="62">
        <f t="shared" si="5"/>
        <v>-0.63534999999999997</v>
      </c>
      <c r="E33" s="62">
        <f t="shared" si="6"/>
        <v>1.6929799996432848E-2</v>
      </c>
      <c r="F33" s="55">
        <f t="shared" si="7"/>
        <v>-0.63534999999999997</v>
      </c>
      <c r="G33" s="55">
        <f t="shared" si="8"/>
        <v>1.6929799996432848E-2</v>
      </c>
      <c r="H33" s="55">
        <f t="shared" si="9"/>
        <v>0.40366962249999994</v>
      </c>
      <c r="I33" s="55">
        <f t="shared" si="10"/>
        <v>-0.25647149465537494</v>
      </c>
      <c r="J33" s="55">
        <f t="shared" si="11"/>
        <v>0.16294916412929247</v>
      </c>
      <c r="K33" s="55">
        <f t="shared" si="12"/>
        <v>-1.075634842773361E-2</v>
      </c>
      <c r="L33" s="55">
        <f t="shared" si="13"/>
        <v>6.8340459735605485E-3</v>
      </c>
      <c r="M33" s="55">
        <f t="shared" ca="1" si="14"/>
        <v>1.0631491075148519E-2</v>
      </c>
      <c r="N33" s="55">
        <f t="shared" ca="1" si="15"/>
        <v>3.966869526792977E-5</v>
      </c>
      <c r="O33" s="63">
        <f t="shared" ca="1" si="16"/>
        <v>8588881209.3605328</v>
      </c>
      <c r="P33" s="55">
        <f t="shared" ca="1" si="17"/>
        <v>2050195961.5052733</v>
      </c>
      <c r="Q33" s="55">
        <f t="shared" ca="1" si="18"/>
        <v>13261.608997066391</v>
      </c>
      <c r="R33" s="31">
        <f t="shared" ca="1" si="19"/>
        <v>6.2983089212843291E-3</v>
      </c>
    </row>
    <row r="34" spans="1:18">
      <c r="A34" s="61">
        <v>-5682.5</v>
      </c>
      <c r="B34" s="61">
        <v>2.1410999994259328E-2</v>
      </c>
      <c r="C34" s="61">
        <v>1</v>
      </c>
      <c r="D34" s="62">
        <f t="shared" si="5"/>
        <v>-0.56825000000000003</v>
      </c>
      <c r="E34" s="62">
        <f t="shared" si="6"/>
        <v>2.1410999994259328E-2</v>
      </c>
      <c r="F34" s="55">
        <f t="shared" si="7"/>
        <v>-0.56825000000000003</v>
      </c>
      <c r="G34" s="55">
        <f t="shared" si="8"/>
        <v>2.1410999994259328E-2</v>
      </c>
      <c r="H34" s="55">
        <f t="shared" si="9"/>
        <v>0.32290806250000004</v>
      </c>
      <c r="I34" s="55">
        <f t="shared" si="10"/>
        <v>-0.18349250651562504</v>
      </c>
      <c r="J34" s="55">
        <f t="shared" si="11"/>
        <v>0.10426961682750394</v>
      </c>
      <c r="K34" s="55">
        <f t="shared" si="12"/>
        <v>-1.2166800746737864E-2</v>
      </c>
      <c r="L34" s="55">
        <f t="shared" si="13"/>
        <v>6.9137845243337917E-3</v>
      </c>
      <c r="M34" s="55">
        <f t="shared" ca="1" si="14"/>
        <v>8.2441998651061558E-3</v>
      </c>
      <c r="N34" s="55">
        <f t="shared" ca="1" si="15"/>
        <v>1.7336462564106799E-4</v>
      </c>
      <c r="O34" s="63">
        <f t="shared" ca="1" si="16"/>
        <v>8871889810.1463146</v>
      </c>
      <c r="P34" s="55">
        <f t="shared" ca="1" si="17"/>
        <v>1587388728.0875652</v>
      </c>
      <c r="Q34" s="55">
        <f t="shared" ca="1" si="18"/>
        <v>7912381.8339990284</v>
      </c>
      <c r="R34" s="31">
        <f t="shared" ca="1" si="19"/>
        <v>1.3166800129153172E-2</v>
      </c>
    </row>
    <row r="35" spans="1:18">
      <c r="A35" s="61">
        <v>-5297</v>
      </c>
      <c r="B35" s="61">
        <v>3.0911600006220397E-2</v>
      </c>
      <c r="C35" s="61">
        <v>1</v>
      </c>
      <c r="D35" s="62">
        <f t="shared" si="5"/>
        <v>-0.52969999999999995</v>
      </c>
      <c r="E35" s="62">
        <f t="shared" si="6"/>
        <v>3.0911600006220397E-2</v>
      </c>
      <c r="F35" s="55">
        <f t="shared" si="7"/>
        <v>-0.52969999999999995</v>
      </c>
      <c r="G35" s="55">
        <f t="shared" si="8"/>
        <v>3.0911600006220397E-2</v>
      </c>
      <c r="H35" s="55">
        <f t="shared" si="9"/>
        <v>0.28058208999999995</v>
      </c>
      <c r="I35" s="55">
        <f t="shared" si="10"/>
        <v>-0.14862433307299996</v>
      </c>
      <c r="J35" s="55">
        <f t="shared" si="11"/>
        <v>7.8726309228768068E-2</v>
      </c>
      <c r="K35" s="55">
        <f t="shared" si="12"/>
        <v>-1.6373874523294942E-2</v>
      </c>
      <c r="L35" s="55">
        <f t="shared" si="13"/>
        <v>8.6732413349893296E-3</v>
      </c>
      <c r="M35" s="55">
        <f t="shared" ca="1" si="14"/>
        <v>7.0028932891983541E-3</v>
      </c>
      <c r="N35" s="55">
        <f t="shared" ca="1" si="15"/>
        <v>5.7162625688057485E-4</v>
      </c>
      <c r="O35" s="63">
        <f t="shared" ca="1" si="16"/>
        <v>9021017797.4365387</v>
      </c>
      <c r="P35" s="55">
        <f t="shared" ca="1" si="17"/>
        <v>1354706486.8123112</v>
      </c>
      <c r="Q35" s="55">
        <f t="shared" ca="1" si="18"/>
        <v>18488437.216497868</v>
      </c>
      <c r="R35" s="31">
        <f t="shared" ca="1" si="19"/>
        <v>2.3908706717022041E-2</v>
      </c>
    </row>
    <row r="36" spans="1:18">
      <c r="A36" s="61">
        <v>-4595</v>
      </c>
      <c r="B36" s="61">
        <v>2.0265999999537598E-2</v>
      </c>
      <c r="C36" s="61">
        <v>1</v>
      </c>
      <c r="D36" s="62">
        <f t="shared" si="5"/>
        <v>-0.45950000000000002</v>
      </c>
      <c r="E36" s="62">
        <f t="shared" si="6"/>
        <v>2.0265999999537598E-2</v>
      </c>
      <c r="F36" s="55">
        <f t="shared" si="7"/>
        <v>-0.45950000000000002</v>
      </c>
      <c r="G36" s="55">
        <f t="shared" si="8"/>
        <v>2.0265999999537598E-2</v>
      </c>
      <c r="H36" s="55">
        <f t="shared" si="9"/>
        <v>0.21114025000000003</v>
      </c>
      <c r="I36" s="55">
        <f t="shared" si="10"/>
        <v>-9.7018944875000013E-2</v>
      </c>
      <c r="J36" s="55">
        <f t="shared" si="11"/>
        <v>4.458020517006251E-2</v>
      </c>
      <c r="K36" s="55">
        <f t="shared" si="12"/>
        <v>-9.3122269997875269E-3</v>
      </c>
      <c r="L36" s="55">
        <f t="shared" si="13"/>
        <v>4.2789683064023689E-3</v>
      </c>
      <c r="M36" s="55">
        <f t="shared" ca="1" si="14"/>
        <v>4.9865675951390812E-3</v>
      </c>
      <c r="N36" s="55">
        <f t="shared" ca="1" si="15"/>
        <v>2.3346105460058346E-4</v>
      </c>
      <c r="O36" s="63">
        <f t="shared" ca="1" si="16"/>
        <v>9266241743.7633762</v>
      </c>
      <c r="P36" s="55">
        <f t="shared" ca="1" si="17"/>
        <v>988671309.35461283</v>
      </c>
      <c r="Q36" s="55">
        <f t="shared" ca="1" si="18"/>
        <v>47465065.158385605</v>
      </c>
      <c r="R36" s="31">
        <f t="shared" ca="1" si="19"/>
        <v>1.5279432404398517E-2</v>
      </c>
    </row>
    <row r="37" spans="1:18">
      <c r="A37" s="61">
        <v>-3886.5</v>
      </c>
      <c r="B37" s="61">
        <v>5.8422000001883134E-3</v>
      </c>
      <c r="C37" s="61">
        <v>1</v>
      </c>
      <c r="D37" s="62">
        <f t="shared" si="5"/>
        <v>-0.38865</v>
      </c>
      <c r="E37" s="62">
        <f t="shared" si="6"/>
        <v>5.8422000001883134E-3</v>
      </c>
      <c r="F37" s="55">
        <f t="shared" si="7"/>
        <v>-0.38865</v>
      </c>
      <c r="G37" s="55">
        <f t="shared" si="8"/>
        <v>5.8422000001883134E-3</v>
      </c>
      <c r="H37" s="55">
        <f t="shared" si="9"/>
        <v>0.15104882249999999</v>
      </c>
      <c r="I37" s="55">
        <f t="shared" si="10"/>
        <v>-5.8705124864624994E-2</v>
      </c>
      <c r="J37" s="55">
        <f t="shared" si="11"/>
        <v>2.2815746778636504E-2</v>
      </c>
      <c r="K37" s="55">
        <f t="shared" si="12"/>
        <v>-2.2705710300731882E-3</v>
      </c>
      <c r="L37" s="55">
        <f t="shared" si="13"/>
        <v>8.8245743083794454E-4</v>
      </c>
      <c r="M37" s="55">
        <f t="shared" ca="1" si="14"/>
        <v>3.2711147752603796E-3</v>
      </c>
      <c r="N37" s="55">
        <f t="shared" ca="1" si="15"/>
        <v>6.6104792338427241E-6</v>
      </c>
      <c r="O37" s="63">
        <f t="shared" ca="1" si="16"/>
        <v>9477963788.6206417</v>
      </c>
      <c r="P37" s="55">
        <f t="shared" ca="1" si="17"/>
        <v>688858215.04282928</v>
      </c>
      <c r="Q37" s="55">
        <f t="shared" ca="1" si="18"/>
        <v>87396926.905666277</v>
      </c>
      <c r="R37" s="31">
        <f t="shared" ca="1" si="19"/>
        <v>2.5710852249279338E-3</v>
      </c>
    </row>
    <row r="38" spans="1:18">
      <c r="A38" s="61">
        <v>-3304</v>
      </c>
      <c r="B38" s="61">
        <v>8.4112000040477142E-3</v>
      </c>
      <c r="C38" s="61">
        <v>1</v>
      </c>
      <c r="D38" s="62">
        <f t="shared" si="5"/>
        <v>-0.33040000000000003</v>
      </c>
      <c r="E38" s="62">
        <f t="shared" si="6"/>
        <v>8.4112000040477142E-3</v>
      </c>
      <c r="F38" s="55">
        <f t="shared" si="7"/>
        <v>-0.33040000000000003</v>
      </c>
      <c r="G38" s="55">
        <f t="shared" si="8"/>
        <v>8.4112000040477142E-3</v>
      </c>
      <c r="H38" s="55">
        <f t="shared" si="9"/>
        <v>0.10916416000000002</v>
      </c>
      <c r="I38" s="55">
        <f t="shared" si="10"/>
        <v>-3.606783846400001E-2</v>
      </c>
      <c r="J38" s="55">
        <f t="shared" si="11"/>
        <v>1.1916813828505604E-2</v>
      </c>
      <c r="K38" s="55">
        <f t="shared" si="12"/>
        <v>-2.7790604813373648E-3</v>
      </c>
      <c r="L38" s="55">
        <f t="shared" si="13"/>
        <v>9.1820158303386544E-4</v>
      </c>
      <c r="M38" s="55">
        <f t="shared" ca="1" si="14"/>
        <v>2.1011962377480279E-3</v>
      </c>
      <c r="N38" s="55">
        <f t="shared" ca="1" si="15"/>
        <v>3.9816147530716233E-5</v>
      </c>
      <c r="O38" s="63">
        <f t="shared" ca="1" si="16"/>
        <v>9624178031.3083649</v>
      </c>
      <c r="P38" s="55">
        <f t="shared" ca="1" si="17"/>
        <v>489990098.40023679</v>
      </c>
      <c r="Q38" s="55">
        <f t="shared" ca="1" si="18"/>
        <v>126656409.12146716</v>
      </c>
      <c r="R38" s="31">
        <f t="shared" ca="1" si="19"/>
        <v>6.3100037662996867E-3</v>
      </c>
    </row>
    <row r="39" spans="1:18">
      <c r="A39" s="61">
        <v>-3268.5</v>
      </c>
      <c r="B39" s="61">
        <v>5.5917999998200685E-3</v>
      </c>
      <c r="C39" s="61">
        <v>1</v>
      </c>
      <c r="D39" s="62">
        <f t="shared" si="5"/>
        <v>-0.32684999999999997</v>
      </c>
      <c r="E39" s="62">
        <f t="shared" si="6"/>
        <v>5.5917999998200685E-3</v>
      </c>
      <c r="F39" s="55">
        <f t="shared" si="7"/>
        <v>-0.32684999999999997</v>
      </c>
      <c r="G39" s="55">
        <f t="shared" si="8"/>
        <v>5.5917999998200685E-3</v>
      </c>
      <c r="H39" s="55">
        <f t="shared" si="9"/>
        <v>0.10683092249999998</v>
      </c>
      <c r="I39" s="55">
        <f t="shared" si="10"/>
        <v>-3.4917687019124989E-2</v>
      </c>
      <c r="J39" s="55">
        <f t="shared" si="11"/>
        <v>1.1412846002201002E-2</v>
      </c>
      <c r="K39" s="55">
        <f t="shared" si="12"/>
        <v>-1.8276798299411891E-3</v>
      </c>
      <c r="L39" s="55">
        <f t="shared" si="13"/>
        <v>5.9737715241627758E-4</v>
      </c>
      <c r="M39" s="55">
        <f t="shared" ca="1" si="14"/>
        <v>2.0369115607460778E-3</v>
      </c>
      <c r="N39" s="55">
        <f t="shared" ca="1" si="15"/>
        <v>1.2637231814261915E-5</v>
      </c>
      <c r="O39" s="63">
        <f t="shared" ca="1" si="16"/>
        <v>9632260504.9081154</v>
      </c>
      <c r="P39" s="55">
        <f t="shared" ca="1" si="17"/>
        <v>479170065.99144065</v>
      </c>
      <c r="Q39" s="55">
        <f t="shared" ca="1" si="18"/>
        <v>129206703.41009481</v>
      </c>
      <c r="R39" s="31">
        <f t="shared" ca="1" si="19"/>
        <v>3.5548884390739907E-3</v>
      </c>
    </row>
    <row r="40" spans="1:18">
      <c r="A40" s="61">
        <v>-1528.5</v>
      </c>
      <c r="B40" s="61">
        <v>-1.3801999957649969E-3</v>
      </c>
      <c r="C40" s="61">
        <v>1</v>
      </c>
      <c r="D40" s="62">
        <f t="shared" si="5"/>
        <v>-0.15285000000000001</v>
      </c>
      <c r="E40" s="62">
        <f t="shared" si="6"/>
        <v>-1.3801999957649969E-3</v>
      </c>
      <c r="F40" s="55">
        <f t="shared" si="7"/>
        <v>-0.15285000000000001</v>
      </c>
      <c r="G40" s="55">
        <f t="shared" si="8"/>
        <v>-1.3801999957649969E-3</v>
      </c>
      <c r="H40" s="55">
        <f t="shared" si="9"/>
        <v>2.3363122500000003E-2</v>
      </c>
      <c r="I40" s="55">
        <f t="shared" si="10"/>
        <v>-3.5710532741250007E-3</v>
      </c>
      <c r="J40" s="55">
        <f t="shared" si="11"/>
        <v>5.4583549295000638E-4</v>
      </c>
      <c r="K40" s="55">
        <f t="shared" si="12"/>
        <v>2.109635693526798E-4</v>
      </c>
      <c r="L40" s="55">
        <f t="shared" si="13"/>
        <v>-3.2245781575557109E-5</v>
      </c>
      <c r="M40" s="55">
        <f t="shared" ca="1" si="14"/>
        <v>-1.2610512856547787E-4</v>
      </c>
      <c r="N40" s="55">
        <f t="shared" ca="1" si="15"/>
        <v>1.5727539359361794E-6</v>
      </c>
      <c r="O40" s="63">
        <f t="shared" ca="1" si="16"/>
        <v>9908704314.4168453</v>
      </c>
      <c r="P40" s="55">
        <f t="shared" ca="1" si="17"/>
        <v>110483585.58322389</v>
      </c>
      <c r="Q40" s="55">
        <f t="shared" ca="1" si="18"/>
        <v>269455556.58558053</v>
      </c>
      <c r="R40" s="31">
        <f t="shared" ca="1" si="19"/>
        <v>-1.2540948671995191E-3</v>
      </c>
    </row>
    <row r="41" spans="1:18">
      <c r="A41" s="61">
        <v>1341.5</v>
      </c>
      <c r="B41" s="61">
        <v>2.0083799994608853E-2</v>
      </c>
      <c r="C41" s="61">
        <v>1</v>
      </c>
      <c r="D41" s="62">
        <f t="shared" si="5"/>
        <v>0.13414999999999999</v>
      </c>
      <c r="E41" s="62">
        <f t="shared" si="6"/>
        <v>2.0083799994608853E-2</v>
      </c>
      <c r="F41" s="55">
        <f t="shared" si="7"/>
        <v>0.13414999999999999</v>
      </c>
      <c r="G41" s="55">
        <f t="shared" si="8"/>
        <v>2.0083799994608853E-2</v>
      </c>
      <c r="H41" s="55">
        <f t="shared" si="9"/>
        <v>1.7996222499999999E-2</v>
      </c>
      <c r="I41" s="55">
        <f t="shared" si="10"/>
        <v>2.4141932483749996E-3</v>
      </c>
      <c r="J41" s="55">
        <f t="shared" si="11"/>
        <v>3.2386402426950621E-4</v>
      </c>
      <c r="K41" s="55">
        <f t="shared" si="12"/>
        <v>2.6942417692767773E-3</v>
      </c>
      <c r="L41" s="55">
        <f t="shared" si="13"/>
        <v>3.6143253334847966E-4</v>
      </c>
      <c r="M41" s="55">
        <f t="shared" ca="1" si="14"/>
        <v>5.3672749700935129E-4</v>
      </c>
      <c r="N41" s="55">
        <f t="shared" ca="1" si="15"/>
        <v>3.8208804322641083E-4</v>
      </c>
      <c r="O41" s="63">
        <f t="shared" ca="1" si="16"/>
        <v>9839183768.7024708</v>
      </c>
      <c r="P41" s="55">
        <f t="shared" ca="1" si="17"/>
        <v>29161321.993559528</v>
      </c>
      <c r="Q41" s="55">
        <f t="shared" ca="1" si="18"/>
        <v>515114215.38116962</v>
      </c>
      <c r="R41" s="31">
        <f t="shared" ca="1" si="19"/>
        <v>1.9547072497599502E-2</v>
      </c>
    </row>
    <row r="42" spans="1:18">
      <c r="A42" s="61">
        <v>1413</v>
      </c>
      <c r="B42" s="61">
        <v>-8.7640000128885731E-4</v>
      </c>
      <c r="C42" s="61">
        <v>1</v>
      </c>
      <c r="D42" s="62">
        <f t="shared" si="5"/>
        <v>0.14130000000000001</v>
      </c>
      <c r="E42" s="62">
        <f t="shared" si="6"/>
        <v>-8.7640000128885731E-4</v>
      </c>
      <c r="F42" s="55">
        <f t="shared" si="7"/>
        <v>0.14130000000000001</v>
      </c>
      <c r="G42" s="55">
        <f t="shared" si="8"/>
        <v>-8.7640000128885731E-4</v>
      </c>
      <c r="H42" s="55">
        <f t="shared" si="9"/>
        <v>1.9965690000000001E-2</v>
      </c>
      <c r="I42" s="55">
        <f t="shared" si="10"/>
        <v>2.8211519970000004E-3</v>
      </c>
      <c r="J42" s="55">
        <f t="shared" si="11"/>
        <v>3.9862877717610011E-4</v>
      </c>
      <c r="K42" s="55">
        <f t="shared" si="12"/>
        <v>-1.2383532018211556E-4</v>
      </c>
      <c r="L42" s="55">
        <f t="shared" si="13"/>
        <v>-1.7497930741732931E-5</v>
      </c>
      <c r="M42" s="55">
        <f t="shared" ca="1" si="14"/>
        <v>6.2049032163346294E-4</v>
      </c>
      <c r="N42" s="55">
        <f t="shared" ca="1" si="15"/>
        <v>2.2406806388584881E-6</v>
      </c>
      <c r="O42" s="63">
        <f t="shared" ca="1" si="16"/>
        <v>9829080446.2376213</v>
      </c>
      <c r="P42" s="55">
        <f t="shared" ca="1" si="17"/>
        <v>33075120.23462728</v>
      </c>
      <c r="Q42" s="55">
        <f t="shared" ca="1" si="18"/>
        <v>520756478.93938428</v>
      </c>
      <c r="R42" s="31">
        <f t="shared" ca="1" si="19"/>
        <v>-1.4968903229223202E-3</v>
      </c>
    </row>
    <row r="43" spans="1:18">
      <c r="A43" s="61">
        <v>2037</v>
      </c>
      <c r="B43" s="61">
        <v>4.6164000013959594E-3</v>
      </c>
      <c r="C43" s="61">
        <v>1</v>
      </c>
      <c r="D43" s="62">
        <f t="shared" si="5"/>
        <v>0.20369999999999999</v>
      </c>
      <c r="E43" s="62">
        <f t="shared" si="6"/>
        <v>4.6164000013959594E-3</v>
      </c>
      <c r="F43" s="55">
        <f t="shared" si="7"/>
        <v>0.20369999999999999</v>
      </c>
      <c r="G43" s="55">
        <f t="shared" si="8"/>
        <v>4.6164000013959594E-3</v>
      </c>
      <c r="H43" s="55">
        <f t="shared" si="9"/>
        <v>4.149369E-2</v>
      </c>
      <c r="I43" s="55">
        <f t="shared" si="10"/>
        <v>8.4522646529999988E-3</v>
      </c>
      <c r="J43" s="55">
        <f t="shared" si="11"/>
        <v>1.7217263098160997E-3</v>
      </c>
      <c r="K43" s="55">
        <f t="shared" si="12"/>
        <v>9.4036068028435684E-4</v>
      </c>
      <c r="L43" s="55">
        <f t="shared" si="13"/>
        <v>1.9155147057392348E-4</v>
      </c>
      <c r="M43" s="55">
        <f t="shared" ca="1" si="14"/>
        <v>1.4902819424074886E-3</v>
      </c>
      <c r="N43" s="55">
        <f t="shared" ca="1" si="15"/>
        <v>9.7726141187338448E-6</v>
      </c>
      <c r="O43" s="63">
        <f t="shared" ca="1" si="16"/>
        <v>9723934183.647398</v>
      </c>
      <c r="P43" s="55">
        <f t="shared" ca="1" si="17"/>
        <v>76045831.768223241</v>
      </c>
      <c r="Q43" s="55">
        <f t="shared" ca="1" si="18"/>
        <v>568099460.69129741</v>
      </c>
      <c r="R43" s="31">
        <f t="shared" ca="1" si="19"/>
        <v>3.126118058988471E-3</v>
      </c>
    </row>
    <row r="44" spans="1:18">
      <c r="A44" s="61">
        <v>3183</v>
      </c>
      <c r="B44" s="61">
        <v>2.7676000026986003E-3</v>
      </c>
      <c r="C44" s="61">
        <v>1</v>
      </c>
      <c r="D44" s="62">
        <f t="shared" si="5"/>
        <v>0.31830000000000003</v>
      </c>
      <c r="E44" s="62">
        <f t="shared" si="6"/>
        <v>2.7676000026986003E-3</v>
      </c>
      <c r="F44" s="55">
        <f t="shared" si="7"/>
        <v>0.31830000000000003</v>
      </c>
      <c r="G44" s="55">
        <f t="shared" si="8"/>
        <v>2.7676000026986003E-3</v>
      </c>
      <c r="H44" s="55">
        <f t="shared" si="9"/>
        <v>0.10131489000000002</v>
      </c>
      <c r="I44" s="55">
        <f t="shared" si="10"/>
        <v>3.2248529487000008E-2</v>
      </c>
      <c r="J44" s="55">
        <f t="shared" si="11"/>
        <v>1.0264706935712103E-2</v>
      </c>
      <c r="K44" s="55">
        <f t="shared" si="12"/>
        <v>8.8092708085896459E-4</v>
      </c>
      <c r="L44" s="55">
        <f t="shared" si="13"/>
        <v>2.8039908983740848E-4</v>
      </c>
      <c r="M44" s="55">
        <f t="shared" ca="1" si="14"/>
        <v>3.7362827791991189E-3</v>
      </c>
      <c r="N44" s="55">
        <f t="shared" ca="1" si="15"/>
        <v>9.3834632148875376E-7</v>
      </c>
      <c r="O44" s="63">
        <f t="shared" ca="1" si="16"/>
        <v>9452944923.9545879</v>
      </c>
      <c r="P44" s="55">
        <f t="shared" ca="1" si="17"/>
        <v>188668226.83215907</v>
      </c>
      <c r="Q44" s="55">
        <f t="shared" ca="1" si="18"/>
        <v>644390538.76968336</v>
      </c>
      <c r="R44" s="31">
        <f t="shared" ca="1" si="19"/>
        <v>-9.6868277650051862E-4</v>
      </c>
    </row>
    <row r="45" spans="1:18">
      <c r="A45" s="61">
        <v>5537</v>
      </c>
      <c r="B45" s="61">
        <v>9.0163999993819743E-3</v>
      </c>
      <c r="C45" s="61">
        <v>1</v>
      </c>
      <c r="D45" s="62">
        <f t="shared" si="5"/>
        <v>0.55369999999999997</v>
      </c>
      <c r="E45" s="62">
        <f t="shared" si="6"/>
        <v>9.0163999993819743E-3</v>
      </c>
      <c r="F45" s="55">
        <f t="shared" si="7"/>
        <v>0.55369999999999997</v>
      </c>
      <c r="G45" s="55">
        <f t="shared" si="8"/>
        <v>9.0163999993819743E-3</v>
      </c>
      <c r="H45" s="55">
        <f t="shared" si="9"/>
        <v>0.30658368999999996</v>
      </c>
      <c r="I45" s="55">
        <f t="shared" si="10"/>
        <v>0.16975538915299998</v>
      </c>
      <c r="J45" s="55">
        <f t="shared" si="11"/>
        <v>9.3993558974016081E-2</v>
      </c>
      <c r="K45" s="55">
        <f t="shared" si="12"/>
        <v>4.992380679657799E-3</v>
      </c>
      <c r="L45" s="55">
        <f t="shared" si="13"/>
        <v>2.7642811823265232E-3</v>
      </c>
      <c r="M45" s="55">
        <f t="shared" ca="1" si="14"/>
        <v>1.0984247679185063E-2</v>
      </c>
      <c r="N45" s="55">
        <f t="shared" ca="1" si="15"/>
        <v>3.8724244909063999E-6</v>
      </c>
      <c r="O45" s="63">
        <f t="shared" ca="1" si="16"/>
        <v>8598800861.2424984</v>
      </c>
      <c r="P45" s="55">
        <f t="shared" ca="1" si="17"/>
        <v>495425244.4910841</v>
      </c>
      <c r="Q45" s="55">
        <f t="shared" ca="1" si="18"/>
        <v>745011911.87512207</v>
      </c>
      <c r="R45" s="31">
        <f t="shared" ca="1" si="19"/>
        <v>-1.9678476798030888E-3</v>
      </c>
    </row>
    <row r="46" spans="1:18">
      <c r="A46" s="61">
        <v>5553</v>
      </c>
      <c r="B46" s="61">
        <v>3.3160000020870939E-4</v>
      </c>
      <c r="C46" s="61">
        <v>1</v>
      </c>
      <c r="D46" s="62">
        <f t="shared" si="5"/>
        <v>0.55530000000000002</v>
      </c>
      <c r="E46" s="62">
        <f t="shared" si="6"/>
        <v>3.3160000020870939E-4</v>
      </c>
      <c r="F46" s="55">
        <f t="shared" si="7"/>
        <v>0.55530000000000002</v>
      </c>
      <c r="G46" s="55">
        <f t="shared" si="8"/>
        <v>3.3160000020870939E-4</v>
      </c>
      <c r="H46" s="55">
        <f t="shared" si="9"/>
        <v>0.30835809000000003</v>
      </c>
      <c r="I46" s="55">
        <f t="shared" si="10"/>
        <v>0.17123124737700002</v>
      </c>
      <c r="J46" s="55">
        <f t="shared" si="11"/>
        <v>9.5084711668448119E-2</v>
      </c>
      <c r="K46" s="55">
        <f t="shared" si="12"/>
        <v>1.8413748011589633E-4</v>
      </c>
      <c r="L46" s="55">
        <f t="shared" si="13"/>
        <v>1.0225154270835724E-4</v>
      </c>
      <c r="M46" s="55">
        <f t="shared" ca="1" si="14"/>
        <v>1.1045636737089016E-2</v>
      </c>
      <c r="N46" s="55">
        <f t="shared" ca="1" si="15"/>
        <v>1.147905831992208E-4</v>
      </c>
      <c r="O46" s="63">
        <f t="shared" ca="1" si="16"/>
        <v>8591722219.8104172</v>
      </c>
      <c r="P46" s="55">
        <f t="shared" ca="1" si="17"/>
        <v>497641856.60897446</v>
      </c>
      <c r="Q46" s="55">
        <f t="shared" ca="1" si="18"/>
        <v>745400630.06707776</v>
      </c>
      <c r="R46" s="31">
        <f t="shared" ca="1" si="19"/>
        <v>-1.0714036736880306E-2</v>
      </c>
    </row>
    <row r="47" spans="1:18">
      <c r="A47" s="61">
        <v>6684</v>
      </c>
      <c r="B47" s="61">
        <v>1.6224800005147699E-2</v>
      </c>
      <c r="C47" s="61">
        <v>1</v>
      </c>
      <c r="D47" s="62">
        <f t="shared" si="5"/>
        <v>0.66839999999999999</v>
      </c>
      <c r="E47" s="62">
        <f t="shared" si="6"/>
        <v>1.6224800005147699E-2</v>
      </c>
      <c r="F47" s="55">
        <f t="shared" si="7"/>
        <v>0.66839999999999999</v>
      </c>
      <c r="G47" s="55">
        <f t="shared" si="8"/>
        <v>1.6224800005147699E-2</v>
      </c>
      <c r="H47" s="55">
        <f t="shared" si="9"/>
        <v>0.44675855999999997</v>
      </c>
      <c r="I47" s="55">
        <f t="shared" si="10"/>
        <v>0.298613421504</v>
      </c>
      <c r="J47" s="55">
        <f t="shared" si="11"/>
        <v>0.19959321093327359</v>
      </c>
      <c r="K47" s="55">
        <f t="shared" si="12"/>
        <v>1.0844656323440722E-2</v>
      </c>
      <c r="L47" s="55">
        <f t="shared" si="13"/>
        <v>7.2485682865877782E-3</v>
      </c>
      <c r="M47" s="55">
        <f t="shared" ca="1" si="14"/>
        <v>1.5799878666950453E-2</v>
      </c>
      <c r="N47" s="55">
        <f t="shared" ca="1" si="15"/>
        <v>1.805581436553385E-7</v>
      </c>
      <c r="O47" s="63">
        <f t="shared" ca="1" si="16"/>
        <v>8051925858.5575228</v>
      </c>
      <c r="P47" s="55">
        <f t="shared" ca="1" si="17"/>
        <v>652473752.59504533</v>
      </c>
      <c r="Q47" s="55">
        <f t="shared" ca="1" si="18"/>
        <v>762021567.82467604</v>
      </c>
      <c r="R47" s="31">
        <f t="shared" ca="1" si="19"/>
        <v>4.2492133819724623E-4</v>
      </c>
    </row>
    <row r="48" spans="1:18">
      <c r="A48" s="61">
        <v>7287.5</v>
      </c>
      <c r="B48" s="61">
        <v>2.7095000004919712E-2</v>
      </c>
      <c r="C48" s="61">
        <v>1</v>
      </c>
      <c r="D48" s="62">
        <f t="shared" si="5"/>
        <v>0.72875000000000001</v>
      </c>
      <c r="E48" s="62">
        <f t="shared" si="6"/>
        <v>2.7095000004919712E-2</v>
      </c>
      <c r="F48" s="55">
        <f t="shared" si="7"/>
        <v>0.72875000000000001</v>
      </c>
      <c r="G48" s="55">
        <f t="shared" si="8"/>
        <v>2.7095000004919712E-2</v>
      </c>
      <c r="H48" s="55">
        <f t="shared" si="9"/>
        <v>0.53107656250000002</v>
      </c>
      <c r="I48" s="55">
        <f t="shared" si="10"/>
        <v>0.38702204492187503</v>
      </c>
      <c r="J48" s="55">
        <f t="shared" si="11"/>
        <v>0.28204231523681644</v>
      </c>
      <c r="K48" s="55">
        <f t="shared" si="12"/>
        <v>1.9745481253585238E-2</v>
      </c>
      <c r="L48" s="55">
        <f t="shared" si="13"/>
        <v>1.4389519463550243E-2</v>
      </c>
      <c r="M48" s="55">
        <f t="shared" ca="1" si="14"/>
        <v>1.8671444395511085E-2</v>
      </c>
      <c r="N48" s="55">
        <f t="shared" ca="1" si="15"/>
        <v>7.0956289104799551E-5</v>
      </c>
      <c r="O48" s="63">
        <f t="shared" ca="1" si="16"/>
        <v>7734047314.2138739</v>
      </c>
      <c r="P48" s="55">
        <f t="shared" ca="1" si="17"/>
        <v>731381098.82511318</v>
      </c>
      <c r="Q48" s="55">
        <f t="shared" ca="1" si="18"/>
        <v>762004266.96204638</v>
      </c>
      <c r="R48" s="31">
        <f t="shared" ca="1" si="19"/>
        <v>8.423555609408627E-3</v>
      </c>
    </row>
    <row r="49" spans="1:18">
      <c r="A49" s="61">
        <v>7828</v>
      </c>
      <c r="B49" s="61">
        <v>2.0061600000190083E-2</v>
      </c>
      <c r="C49" s="61">
        <v>1</v>
      </c>
      <c r="D49" s="62">
        <f t="shared" si="5"/>
        <v>0.78280000000000005</v>
      </c>
      <c r="E49" s="62">
        <f t="shared" si="6"/>
        <v>2.0061600000190083E-2</v>
      </c>
      <c r="F49" s="55">
        <f t="shared" si="7"/>
        <v>0.78280000000000005</v>
      </c>
      <c r="G49" s="55">
        <f t="shared" si="8"/>
        <v>2.0061600000190083E-2</v>
      </c>
      <c r="H49" s="55">
        <f t="shared" si="9"/>
        <v>0.61277584000000007</v>
      </c>
      <c r="I49" s="55">
        <f t="shared" si="10"/>
        <v>0.47968092755200009</v>
      </c>
      <c r="J49" s="55">
        <f t="shared" si="11"/>
        <v>0.37549423008770572</v>
      </c>
      <c r="K49" s="55">
        <f t="shared" si="12"/>
        <v>1.5704220480148797E-2</v>
      </c>
      <c r="L49" s="55">
        <f t="shared" si="13"/>
        <v>1.2293263791860479E-2</v>
      </c>
      <c r="M49" s="55">
        <f t="shared" ca="1" si="14"/>
        <v>2.1440958383828552E-2</v>
      </c>
      <c r="N49" s="55">
        <f t="shared" ca="1" si="15"/>
        <v>1.9026295505137296E-6</v>
      </c>
      <c r="O49" s="63">
        <f t="shared" ca="1" si="16"/>
        <v>7433364530.2526197</v>
      </c>
      <c r="P49" s="55">
        <f t="shared" ca="1" si="17"/>
        <v>798309889.92475164</v>
      </c>
      <c r="Q49" s="55">
        <f t="shared" ca="1" si="18"/>
        <v>756720019.5614152</v>
      </c>
      <c r="R49" s="31">
        <f t="shared" ca="1" si="19"/>
        <v>-1.3793583836384689E-3</v>
      </c>
    </row>
    <row r="50" spans="1:18">
      <c r="A50" s="61">
        <v>8447.5</v>
      </c>
      <c r="B50" s="61">
        <v>1.9446999998763204E-2</v>
      </c>
      <c r="C50" s="61">
        <v>1</v>
      </c>
      <c r="D50" s="62">
        <f t="shared" si="5"/>
        <v>0.84475</v>
      </c>
      <c r="E50" s="62">
        <f t="shared" si="6"/>
        <v>1.9446999998763204E-2</v>
      </c>
      <c r="F50" s="55">
        <f t="shared" si="7"/>
        <v>0.84475</v>
      </c>
      <c r="G50" s="55">
        <f t="shared" si="8"/>
        <v>1.9446999998763204E-2</v>
      </c>
      <c r="H50" s="55">
        <f t="shared" si="9"/>
        <v>0.71360256249999998</v>
      </c>
      <c r="I50" s="55">
        <f t="shared" si="10"/>
        <v>0.60281576467187503</v>
      </c>
      <c r="J50" s="55">
        <f t="shared" si="11"/>
        <v>0.50922861720656643</v>
      </c>
      <c r="K50" s="55">
        <f t="shared" si="12"/>
        <v>1.6427853248955217E-2</v>
      </c>
      <c r="L50" s="55">
        <f t="shared" si="13"/>
        <v>1.387742903205492E-2</v>
      </c>
      <c r="M50" s="55">
        <f t="shared" ca="1" si="14"/>
        <v>2.484504870125271E-2</v>
      </c>
      <c r="N50" s="55">
        <f t="shared" ca="1" si="15"/>
        <v>2.9138929794448646E-5</v>
      </c>
      <c r="O50" s="63">
        <f t="shared" ca="1" si="16"/>
        <v>7071778911.1002369</v>
      </c>
      <c r="P50" s="55">
        <f t="shared" ca="1" si="17"/>
        <v>869448162.81704414</v>
      </c>
      <c r="Q50" s="55">
        <f t="shared" ca="1" si="18"/>
        <v>744610122.44319201</v>
      </c>
      <c r="R50" s="31">
        <f t="shared" ca="1" si="19"/>
        <v>-5.3980487024895066E-3</v>
      </c>
    </row>
    <row r="51" spans="1:18">
      <c r="A51" s="61">
        <v>8449.5</v>
      </c>
      <c r="B51" s="61">
        <v>1.4361400004418101E-2</v>
      </c>
      <c r="C51" s="61">
        <v>1</v>
      </c>
      <c r="D51" s="62">
        <f t="shared" si="5"/>
        <v>0.84494999999999998</v>
      </c>
      <c r="E51" s="62">
        <f t="shared" si="6"/>
        <v>1.4361400004418101E-2</v>
      </c>
      <c r="F51" s="55">
        <f t="shared" si="7"/>
        <v>0.84494999999999998</v>
      </c>
      <c r="G51" s="55">
        <f t="shared" si="8"/>
        <v>1.4361400004418101E-2</v>
      </c>
      <c r="H51" s="55">
        <f t="shared" si="9"/>
        <v>0.71394050249999996</v>
      </c>
      <c r="I51" s="55">
        <f t="shared" si="10"/>
        <v>0.60324402758737494</v>
      </c>
      <c r="J51" s="55">
        <f t="shared" si="11"/>
        <v>0.50971104110995247</v>
      </c>
      <c r="K51" s="55">
        <f t="shared" si="12"/>
        <v>1.2134664933733075E-2</v>
      </c>
      <c r="L51" s="55">
        <f t="shared" si="13"/>
        <v>1.0253185135757762E-2</v>
      </c>
      <c r="M51" s="55">
        <f t="shared" ca="1" si="14"/>
        <v>2.4856435954517371E-2</v>
      </c>
      <c r="N51" s="55">
        <f t="shared" ca="1" si="15"/>
        <v>1.1014577959387608E-4</v>
      </c>
      <c r="O51" s="63">
        <f t="shared" ca="1" si="16"/>
        <v>7070584194.0615749</v>
      </c>
      <c r="P51" s="55">
        <f t="shared" ca="1" si="17"/>
        <v>869666909.91515589</v>
      </c>
      <c r="Q51" s="55">
        <f t="shared" ca="1" si="18"/>
        <v>744560697.04911184</v>
      </c>
      <c r="R51" s="31">
        <f t="shared" ca="1" si="19"/>
        <v>-1.049503595009927E-2</v>
      </c>
    </row>
    <row r="52" spans="1:18">
      <c r="A52" s="61">
        <v>8512.5</v>
      </c>
      <c r="B52" s="61">
        <v>9.0650000056484714E-3</v>
      </c>
      <c r="C52" s="61">
        <v>1</v>
      </c>
      <c r="D52" s="62">
        <f t="shared" si="5"/>
        <v>0.85124999999999995</v>
      </c>
      <c r="E52" s="62">
        <f t="shared" si="6"/>
        <v>9.0650000056484714E-3</v>
      </c>
      <c r="F52" s="55">
        <f t="shared" si="7"/>
        <v>0.85124999999999995</v>
      </c>
      <c r="G52" s="55">
        <f t="shared" si="8"/>
        <v>9.0650000056484714E-3</v>
      </c>
      <c r="H52" s="55">
        <f t="shared" si="9"/>
        <v>0.7246265624999999</v>
      </c>
      <c r="I52" s="55">
        <f t="shared" si="10"/>
        <v>0.61683836132812486</v>
      </c>
      <c r="J52" s="55">
        <f t="shared" si="11"/>
        <v>0.52508365508056631</v>
      </c>
      <c r="K52" s="55">
        <f t="shared" si="12"/>
        <v>7.7165812548082606E-3</v>
      </c>
      <c r="L52" s="55">
        <f t="shared" si="13"/>
        <v>6.5687397931555314E-3</v>
      </c>
      <c r="M52" s="55">
        <f t="shared" ca="1" si="14"/>
        <v>2.5216443824303925E-2</v>
      </c>
      <c r="N52" s="55">
        <f t="shared" ca="1" si="15"/>
        <v>2.6086913742718346E-4</v>
      </c>
      <c r="O52" s="63">
        <f t="shared" ca="1" si="16"/>
        <v>7032864371.8565321</v>
      </c>
      <c r="P52" s="55">
        <f t="shared" ca="1" si="17"/>
        <v>876519161.94186318</v>
      </c>
      <c r="Q52" s="55">
        <f t="shared" ca="1" si="18"/>
        <v>742970121.72830439</v>
      </c>
      <c r="R52" s="31">
        <f t="shared" ca="1" si="19"/>
        <v>-1.6151443818655454E-2</v>
      </c>
    </row>
    <row r="53" spans="1:18">
      <c r="A53" s="61">
        <v>8541.5</v>
      </c>
      <c r="B53" s="61">
        <v>1.6423799999756739E-2</v>
      </c>
      <c r="C53" s="61">
        <v>1</v>
      </c>
      <c r="D53" s="62">
        <f t="shared" si="5"/>
        <v>0.85414999999999996</v>
      </c>
      <c r="E53" s="62">
        <f t="shared" si="6"/>
        <v>1.6423799999756739E-2</v>
      </c>
      <c r="F53" s="55">
        <f t="shared" si="7"/>
        <v>0.85414999999999996</v>
      </c>
      <c r="G53" s="55">
        <f t="shared" si="8"/>
        <v>1.6423799999756739E-2</v>
      </c>
      <c r="H53" s="55">
        <f t="shared" si="9"/>
        <v>0.72957222249999998</v>
      </c>
      <c r="I53" s="55">
        <f t="shared" si="10"/>
        <v>0.623164113848375</v>
      </c>
      <c r="J53" s="55">
        <f t="shared" si="11"/>
        <v>0.5322756278435895</v>
      </c>
      <c r="K53" s="55">
        <f t="shared" si="12"/>
        <v>1.4028388769792217E-2</v>
      </c>
      <c r="L53" s="55">
        <f t="shared" si="13"/>
        <v>1.1982348267718022E-2</v>
      </c>
      <c r="M53" s="55">
        <f t="shared" ca="1" si="14"/>
        <v>2.5383014835847161E-2</v>
      </c>
      <c r="N53" s="55">
        <f t="shared" ca="1" si="15"/>
        <v>8.0267530479222733E-5</v>
      </c>
      <c r="O53" s="63">
        <f t="shared" ca="1" si="16"/>
        <v>7015445453.6893005</v>
      </c>
      <c r="P53" s="55">
        <f t="shared" ca="1" si="17"/>
        <v>879648232.69872057</v>
      </c>
      <c r="Q53" s="55">
        <f t="shared" ca="1" si="18"/>
        <v>742216047.78200352</v>
      </c>
      <c r="R53" s="31">
        <f t="shared" ca="1" si="19"/>
        <v>-8.9592148360904227E-3</v>
      </c>
    </row>
    <row r="54" spans="1:18">
      <c r="A54" s="61">
        <v>9070.5</v>
      </c>
      <c r="B54" s="61">
        <v>2.9782600002363324E-2</v>
      </c>
      <c r="C54" s="61">
        <v>1</v>
      </c>
      <c r="D54" s="62">
        <f t="shared" si="5"/>
        <v>0.90705000000000002</v>
      </c>
      <c r="E54" s="62">
        <f t="shared" si="6"/>
        <v>2.9782600002363324E-2</v>
      </c>
      <c r="F54" s="55">
        <f t="shared" si="7"/>
        <v>0.90705000000000002</v>
      </c>
      <c r="G54" s="55">
        <f t="shared" si="8"/>
        <v>2.9782600002363324E-2</v>
      </c>
      <c r="H54" s="55">
        <f t="shared" si="9"/>
        <v>0.82273970250000006</v>
      </c>
      <c r="I54" s="55">
        <f t="shared" si="10"/>
        <v>0.74626604715262512</v>
      </c>
      <c r="J54" s="55">
        <f t="shared" si="11"/>
        <v>0.67690061806978863</v>
      </c>
      <c r="K54" s="55">
        <f t="shared" si="12"/>
        <v>2.7014307332143654E-2</v>
      </c>
      <c r="L54" s="55">
        <f t="shared" si="13"/>
        <v>2.4503327465620901E-2</v>
      </c>
      <c r="M54" s="55">
        <f t="shared" ca="1" si="14"/>
        <v>2.851588541570713E-2</v>
      </c>
      <c r="N54" s="55">
        <f t="shared" ca="1" si="15"/>
        <v>1.6045658440475736E-6</v>
      </c>
      <c r="O54" s="63">
        <f t="shared" ca="1" si="16"/>
        <v>6691791158.0872555</v>
      </c>
      <c r="P54" s="55">
        <f t="shared" ca="1" si="17"/>
        <v>933805144.49013317</v>
      </c>
      <c r="Q54" s="55">
        <f t="shared" ca="1" si="18"/>
        <v>726066331.48089087</v>
      </c>
      <c r="R54" s="31">
        <f t="shared" ca="1" si="19"/>
        <v>1.2667145866561945E-3</v>
      </c>
    </row>
    <row r="55" spans="1:18">
      <c r="A55" s="61">
        <v>9070.5</v>
      </c>
      <c r="B55" s="61">
        <v>3.3782600003178231E-2</v>
      </c>
      <c r="C55" s="61">
        <v>1</v>
      </c>
      <c r="D55" s="62">
        <f t="shared" si="5"/>
        <v>0.90705000000000002</v>
      </c>
      <c r="E55" s="62">
        <f t="shared" si="6"/>
        <v>3.3782600003178231E-2</v>
      </c>
      <c r="F55" s="55">
        <f t="shared" si="7"/>
        <v>0.90705000000000002</v>
      </c>
      <c r="G55" s="55">
        <f t="shared" si="8"/>
        <v>3.3782600003178231E-2</v>
      </c>
      <c r="H55" s="55">
        <f t="shared" si="9"/>
        <v>0.82273970250000006</v>
      </c>
      <c r="I55" s="55">
        <f t="shared" si="10"/>
        <v>0.74626604715262512</v>
      </c>
      <c r="J55" s="55">
        <f t="shared" si="11"/>
        <v>0.67690061806978863</v>
      </c>
      <c r="K55" s="55">
        <f t="shared" si="12"/>
        <v>3.0642507332882814E-2</v>
      </c>
      <c r="L55" s="55">
        <f t="shared" si="13"/>
        <v>2.7794286276291359E-2</v>
      </c>
      <c r="M55" s="55">
        <f t="shared" ca="1" si="14"/>
        <v>2.851588541570713E-2</v>
      </c>
      <c r="N55" s="55">
        <f t="shared" ca="1" si="15"/>
        <v>2.7738282545880899E-5</v>
      </c>
      <c r="O55" s="63">
        <f t="shared" ca="1" si="16"/>
        <v>6691791158.0872555</v>
      </c>
      <c r="P55" s="55">
        <f t="shared" ca="1" si="17"/>
        <v>933805144.49013317</v>
      </c>
      <c r="Q55" s="55">
        <f t="shared" ca="1" si="18"/>
        <v>726066331.48089087</v>
      </c>
      <c r="R55" s="31">
        <f t="shared" ca="1" si="19"/>
        <v>5.2667145874711017E-3</v>
      </c>
    </row>
    <row r="56" spans="1:18">
      <c r="A56" s="61">
        <v>9569</v>
      </c>
      <c r="B56" s="61">
        <v>5.2446800000325311E-2</v>
      </c>
      <c r="C56" s="61">
        <v>1</v>
      </c>
      <c r="D56" s="62">
        <f t="shared" si="5"/>
        <v>0.95689999999999997</v>
      </c>
      <c r="E56" s="62">
        <f t="shared" si="6"/>
        <v>5.2446800000325311E-2</v>
      </c>
      <c r="F56" s="55">
        <f t="shared" si="7"/>
        <v>0.95689999999999997</v>
      </c>
      <c r="G56" s="55">
        <f t="shared" si="8"/>
        <v>5.2446800000325311E-2</v>
      </c>
      <c r="H56" s="55">
        <f t="shared" si="9"/>
        <v>0.9156576099999999</v>
      </c>
      <c r="I56" s="55">
        <f t="shared" si="10"/>
        <v>0.87619276700899984</v>
      </c>
      <c r="J56" s="55">
        <f t="shared" si="11"/>
        <v>0.83842885875091189</v>
      </c>
      <c r="K56" s="55">
        <f t="shared" si="12"/>
        <v>5.0186342920311287E-2</v>
      </c>
      <c r="L56" s="55">
        <f t="shared" si="13"/>
        <v>4.8023311540445868E-2</v>
      </c>
      <c r="M56" s="55">
        <f t="shared" ca="1" si="14"/>
        <v>3.1631908063107422E-2</v>
      </c>
      <c r="N56" s="55">
        <f t="shared" ca="1" si="15"/>
        <v>4.3325972635805825E-4</v>
      </c>
      <c r="O56" s="63">
        <f t="shared" ca="1" si="16"/>
        <v>6377356877.4617767</v>
      </c>
      <c r="P56" s="55">
        <f t="shared" ca="1" si="17"/>
        <v>979384320.6611203</v>
      </c>
      <c r="Q56" s="55">
        <f t="shared" ca="1" si="18"/>
        <v>706793307.60470915</v>
      </c>
      <c r="R56" s="31">
        <f t="shared" ca="1" si="19"/>
        <v>2.0814891937217889E-2</v>
      </c>
    </row>
    <row r="57" spans="1:18">
      <c r="A57" s="61">
        <v>9638.5</v>
      </c>
      <c r="B57" s="61">
        <v>1.5772200000355951E-2</v>
      </c>
      <c r="C57" s="61">
        <v>1</v>
      </c>
      <c r="D57" s="62">
        <f t="shared" si="5"/>
        <v>0.96384999999999998</v>
      </c>
      <c r="E57" s="62">
        <f t="shared" si="6"/>
        <v>1.5772200000355951E-2</v>
      </c>
      <c r="F57" s="55">
        <f t="shared" si="7"/>
        <v>0.96384999999999998</v>
      </c>
      <c r="G57" s="55">
        <f t="shared" si="8"/>
        <v>1.5772200000355951E-2</v>
      </c>
      <c r="H57" s="55">
        <f t="shared" si="9"/>
        <v>0.9290068225</v>
      </c>
      <c r="I57" s="55">
        <f t="shared" si="10"/>
        <v>0.89542322586662493</v>
      </c>
      <c r="J57" s="55">
        <f t="shared" si="11"/>
        <v>0.86305367625154639</v>
      </c>
      <c r="K57" s="55">
        <f t="shared" si="12"/>
        <v>1.5202034970343083E-2</v>
      </c>
      <c r="L57" s="55">
        <f t="shared" si="13"/>
        <v>1.465248140616518E-2</v>
      </c>
      <c r="M57" s="55">
        <f t="shared" ca="1" si="14"/>
        <v>3.2078961104760183E-2</v>
      </c>
      <c r="N57" s="55">
        <f t="shared" ca="1" si="15"/>
        <v>2.6591045771611068E-4</v>
      </c>
      <c r="O57" s="63">
        <f t="shared" ca="1" si="16"/>
        <v>6332858456.8811026</v>
      </c>
      <c r="P57" s="55">
        <f t="shared" ca="1" si="17"/>
        <v>985289874.50054204</v>
      </c>
      <c r="Q57" s="55">
        <f t="shared" ca="1" si="18"/>
        <v>703803015.96626222</v>
      </c>
      <c r="R57" s="31">
        <f t="shared" ca="1" si="19"/>
        <v>-1.6306761104404231E-2</v>
      </c>
    </row>
    <row r="58" spans="1:18">
      <c r="A58" s="61">
        <v>9658</v>
      </c>
      <c r="B58" s="61">
        <v>2.9637599996931385E-2</v>
      </c>
      <c r="C58" s="61">
        <v>1</v>
      </c>
      <c r="D58" s="62">
        <f t="shared" si="5"/>
        <v>0.96579999999999999</v>
      </c>
      <c r="E58" s="62">
        <f t="shared" si="6"/>
        <v>2.9637599996931385E-2</v>
      </c>
      <c r="F58" s="55">
        <f t="shared" si="7"/>
        <v>0.96579999999999999</v>
      </c>
      <c r="G58" s="55">
        <f t="shared" si="8"/>
        <v>2.9637599996931385E-2</v>
      </c>
      <c r="H58" s="55">
        <f t="shared" si="9"/>
        <v>0.93276963999999996</v>
      </c>
      <c r="I58" s="55">
        <f t="shared" si="10"/>
        <v>0.900868918312</v>
      </c>
      <c r="J58" s="55">
        <f t="shared" si="11"/>
        <v>0.87005920130572956</v>
      </c>
      <c r="K58" s="55">
        <f t="shared" si="12"/>
        <v>2.8623994077036332E-2</v>
      </c>
      <c r="L58" s="55">
        <f t="shared" si="13"/>
        <v>2.7645053479601688E-2</v>
      </c>
      <c r="M58" s="55">
        <f t="shared" ca="1" si="14"/>
        <v>3.2204948185916266E-2</v>
      </c>
      <c r="N58" s="55">
        <f t="shared" ca="1" si="15"/>
        <v>6.5912767234839449E-6</v>
      </c>
      <c r="O58" s="63">
        <f t="shared" ca="1" si="16"/>
        <v>6320345873.2761116</v>
      </c>
      <c r="P58" s="55">
        <f t="shared" ca="1" si="17"/>
        <v>986926468.45767772</v>
      </c>
      <c r="Q58" s="55">
        <f t="shared" ca="1" si="18"/>
        <v>702950923.75641084</v>
      </c>
      <c r="R58" s="31">
        <f t="shared" ca="1" si="19"/>
        <v>-2.5673481889848804E-3</v>
      </c>
    </row>
    <row r="59" spans="1:18">
      <c r="A59" s="61">
        <v>9666</v>
      </c>
      <c r="B59" s="61">
        <v>2.9295200001797639E-2</v>
      </c>
      <c r="C59" s="61">
        <v>1</v>
      </c>
      <c r="D59" s="62">
        <f t="shared" si="5"/>
        <v>0.96660000000000001</v>
      </c>
      <c r="E59" s="62">
        <f t="shared" si="6"/>
        <v>2.9295200001797639E-2</v>
      </c>
      <c r="F59" s="55">
        <f t="shared" si="7"/>
        <v>0.96660000000000001</v>
      </c>
      <c r="G59" s="55">
        <f t="shared" si="8"/>
        <v>2.9295200001797639E-2</v>
      </c>
      <c r="H59" s="55">
        <f t="shared" si="9"/>
        <v>0.93431556000000004</v>
      </c>
      <c r="I59" s="55">
        <f t="shared" si="10"/>
        <v>0.90310942029600005</v>
      </c>
      <c r="J59" s="55">
        <f t="shared" si="11"/>
        <v>0.87294556565811365</v>
      </c>
      <c r="K59" s="55">
        <f t="shared" si="12"/>
        <v>2.8316740321737598E-2</v>
      </c>
      <c r="L59" s="55">
        <f t="shared" si="13"/>
        <v>2.7370961194991564E-2</v>
      </c>
      <c r="M59" s="55">
        <f t="shared" ca="1" si="14"/>
        <v>3.2256705539413504E-2</v>
      </c>
      <c r="N59" s="55">
        <f t="shared" ca="1" si="15"/>
        <v>8.7705150493294314E-6</v>
      </c>
      <c r="O59" s="63">
        <f t="shared" ca="1" si="16"/>
        <v>6315209064.8719664</v>
      </c>
      <c r="P59" s="55">
        <f t="shared" ca="1" si="17"/>
        <v>987595298.31377172</v>
      </c>
      <c r="Q59" s="55">
        <f t="shared" ca="1" si="18"/>
        <v>702599693.58187592</v>
      </c>
      <c r="R59" s="31">
        <f t="shared" ca="1" si="19"/>
        <v>-2.9615055376158647E-3</v>
      </c>
    </row>
    <row r="60" spans="1:18">
      <c r="A60" s="61">
        <v>10227.5</v>
      </c>
      <c r="B60" s="61">
        <v>3.2263000000966713E-2</v>
      </c>
      <c r="C60" s="61">
        <v>1</v>
      </c>
      <c r="D60" s="62">
        <f t="shared" si="5"/>
        <v>1.02275</v>
      </c>
      <c r="E60" s="62">
        <f t="shared" si="6"/>
        <v>3.2263000000966713E-2</v>
      </c>
      <c r="F60" s="55">
        <f t="shared" si="7"/>
        <v>1.02275</v>
      </c>
      <c r="G60" s="55">
        <f t="shared" si="8"/>
        <v>3.2263000000966713E-2</v>
      </c>
      <c r="H60" s="55">
        <f t="shared" si="9"/>
        <v>1.0460175625000001</v>
      </c>
      <c r="I60" s="55">
        <f t="shared" si="10"/>
        <v>1.0698144620468752</v>
      </c>
      <c r="J60" s="55">
        <f t="shared" si="11"/>
        <v>1.0941527410584417</v>
      </c>
      <c r="K60" s="55">
        <f t="shared" si="12"/>
        <v>3.299698325098871E-2</v>
      </c>
      <c r="L60" s="55">
        <f t="shared" si="13"/>
        <v>3.3747664619948707E-2</v>
      </c>
      <c r="M60" s="55">
        <f t="shared" ca="1" si="14"/>
        <v>3.5991673830413753E-2</v>
      </c>
      <c r="N60" s="55">
        <f t="shared" ca="1" si="15"/>
        <v>1.3903008526403259E-5</v>
      </c>
      <c r="O60" s="63">
        <f t="shared" ca="1" si="16"/>
        <v>5949977693.6122398</v>
      </c>
      <c r="P60" s="55">
        <f t="shared" ca="1" si="17"/>
        <v>1030665906.3224155</v>
      </c>
      <c r="Q60" s="55">
        <f t="shared" ca="1" si="18"/>
        <v>675594441.19444656</v>
      </c>
      <c r="R60" s="31">
        <f t="shared" ca="1" si="19"/>
        <v>-3.7286738294470406E-3</v>
      </c>
    </row>
    <row r="61" spans="1:18">
      <c r="A61" s="61">
        <v>11510.5</v>
      </c>
      <c r="B61" s="61">
        <v>3.2350600005884189E-2</v>
      </c>
      <c r="C61" s="61">
        <v>1</v>
      </c>
      <c r="D61" s="62">
        <f t="shared" si="5"/>
        <v>1.1510499999999999</v>
      </c>
      <c r="E61" s="62">
        <f t="shared" si="6"/>
        <v>3.2350600005884189E-2</v>
      </c>
      <c r="F61" s="55">
        <f t="shared" si="7"/>
        <v>1.1510499999999999</v>
      </c>
      <c r="G61" s="55">
        <f t="shared" si="8"/>
        <v>3.2350600005884189E-2</v>
      </c>
      <c r="H61" s="55">
        <f t="shared" si="9"/>
        <v>1.3249161024999998</v>
      </c>
      <c r="I61" s="55">
        <f t="shared" si="10"/>
        <v>1.5250446797826247</v>
      </c>
      <c r="J61" s="55">
        <f t="shared" si="11"/>
        <v>1.75540267866379</v>
      </c>
      <c r="K61" s="55">
        <f t="shared" si="12"/>
        <v>3.7237158136772995E-2</v>
      </c>
      <c r="L61" s="55">
        <f t="shared" si="13"/>
        <v>4.2861830873332556E-2</v>
      </c>
      <c r="M61" s="55">
        <f t="shared" ca="1" si="14"/>
        <v>4.5282588821176001E-2</v>
      </c>
      <c r="N61" s="55">
        <f t="shared" ca="1" si="15"/>
        <v>1.6723633471883251E-4</v>
      </c>
      <c r="O61" s="63">
        <f t="shared" ca="1" si="16"/>
        <v>5088258329.8852463</v>
      </c>
      <c r="P61" s="55">
        <f t="shared" ca="1" si="17"/>
        <v>1098393244.2384102</v>
      </c>
      <c r="Q61" s="55">
        <f t="shared" ca="1" si="18"/>
        <v>597848733.50212193</v>
      </c>
      <c r="R61" s="31">
        <f t="shared" ca="1" si="19"/>
        <v>-1.2931988815291812E-2</v>
      </c>
    </row>
    <row r="62" spans="1:18">
      <c r="A62" s="61">
        <v>12038</v>
      </c>
      <c r="B62" s="61">
        <v>4.8473599999852013E-2</v>
      </c>
      <c r="C62" s="61">
        <v>1</v>
      </c>
      <c r="D62" s="62">
        <f t="shared" si="5"/>
        <v>1.2038</v>
      </c>
      <c r="E62" s="62">
        <f t="shared" si="6"/>
        <v>4.8473599999852013E-2</v>
      </c>
      <c r="F62" s="55">
        <f t="shared" si="7"/>
        <v>1.2038</v>
      </c>
      <c r="G62" s="55">
        <f t="shared" si="8"/>
        <v>4.8473599999852013E-2</v>
      </c>
      <c r="H62" s="55">
        <f t="shared" si="9"/>
        <v>1.4491344399999999</v>
      </c>
      <c r="I62" s="55">
        <f t="shared" si="10"/>
        <v>1.744468038872</v>
      </c>
      <c r="J62" s="55">
        <f t="shared" si="11"/>
        <v>2.0999906251941134</v>
      </c>
      <c r="K62" s="55">
        <f t="shared" si="12"/>
        <v>5.835251967982185E-2</v>
      </c>
      <c r="L62" s="55">
        <f t="shared" si="13"/>
        <v>7.0244763190569548E-2</v>
      </c>
      <c r="M62" s="55">
        <f t="shared" ca="1" si="14"/>
        <v>4.9407886354968691E-2</v>
      </c>
      <c r="N62" s="55">
        <f t="shared" ca="1" si="15"/>
        <v>8.7289099335720838E-7</v>
      </c>
      <c r="O62" s="63">
        <f t="shared" ca="1" si="16"/>
        <v>4727107637.292696</v>
      </c>
      <c r="P62" s="55">
        <f t="shared" ca="1" si="17"/>
        <v>1113059611.5234265</v>
      </c>
      <c r="Q62" s="55">
        <f t="shared" ca="1" si="18"/>
        <v>560250335.94766092</v>
      </c>
      <c r="R62" s="31">
        <f t="shared" ca="1" si="19"/>
        <v>-9.3428635511667857E-4</v>
      </c>
    </row>
    <row r="63" spans="1:18">
      <c r="A63" s="61">
        <v>12038</v>
      </c>
      <c r="B63" s="61">
        <v>4.8873599997023121E-2</v>
      </c>
      <c r="C63" s="61">
        <v>1</v>
      </c>
      <c r="D63" s="62">
        <f t="shared" si="5"/>
        <v>1.2038</v>
      </c>
      <c r="E63" s="62">
        <f t="shared" si="6"/>
        <v>4.8873599997023121E-2</v>
      </c>
      <c r="F63" s="55">
        <f t="shared" si="7"/>
        <v>1.2038</v>
      </c>
      <c r="G63" s="55">
        <f t="shared" si="8"/>
        <v>4.8873599997023121E-2</v>
      </c>
      <c r="H63" s="55">
        <f t="shared" si="9"/>
        <v>1.4491344399999999</v>
      </c>
      <c r="I63" s="55">
        <f t="shared" si="10"/>
        <v>1.744468038872</v>
      </c>
      <c r="J63" s="55">
        <f t="shared" si="11"/>
        <v>2.0999906251941134</v>
      </c>
      <c r="K63" s="55">
        <f t="shared" si="12"/>
        <v>5.8834039676416434E-2</v>
      </c>
      <c r="L63" s="55">
        <f t="shared" si="13"/>
        <v>7.0824416962470105E-2</v>
      </c>
      <c r="M63" s="55">
        <f t="shared" ca="1" si="14"/>
        <v>4.9407886354968691E-2</v>
      </c>
      <c r="N63" s="55">
        <f t="shared" ca="1" si="15"/>
        <v>2.8546191228674269E-7</v>
      </c>
      <c r="O63" s="63">
        <f t="shared" ca="1" si="16"/>
        <v>4727107637.292696</v>
      </c>
      <c r="P63" s="55">
        <f t="shared" ca="1" si="17"/>
        <v>1113059611.5234265</v>
      </c>
      <c r="Q63" s="55">
        <f t="shared" ca="1" si="18"/>
        <v>560250335.94766092</v>
      </c>
      <c r="R63" s="31">
        <f t="shared" ca="1" si="19"/>
        <v>-5.3428635794557089E-4</v>
      </c>
    </row>
    <row r="64" spans="1:18">
      <c r="A64" s="61">
        <v>12078.5</v>
      </c>
      <c r="B64" s="61">
        <v>3.9840199999161996E-2</v>
      </c>
      <c r="C64" s="61">
        <v>1</v>
      </c>
      <c r="D64" s="62">
        <f t="shared" si="5"/>
        <v>1.2078500000000001</v>
      </c>
      <c r="E64" s="62">
        <f t="shared" si="6"/>
        <v>3.9840199999161996E-2</v>
      </c>
      <c r="F64" s="55">
        <f t="shared" si="7"/>
        <v>1.2078500000000001</v>
      </c>
      <c r="G64" s="55">
        <f t="shared" si="8"/>
        <v>3.9840199999161996E-2</v>
      </c>
      <c r="H64" s="55">
        <f t="shared" si="9"/>
        <v>1.4589016225000002</v>
      </c>
      <c r="I64" s="55">
        <f t="shared" si="10"/>
        <v>1.7621343247366255</v>
      </c>
      <c r="J64" s="55">
        <f t="shared" si="11"/>
        <v>2.1283939441331334</v>
      </c>
      <c r="K64" s="55">
        <f t="shared" si="12"/>
        <v>4.812098556898782E-2</v>
      </c>
      <c r="L64" s="55">
        <f t="shared" si="13"/>
        <v>5.8122932419501942E-2</v>
      </c>
      <c r="M64" s="55">
        <f t="shared" ca="1" si="14"/>
        <v>4.9731970977127428E-2</v>
      </c>
      <c r="N64" s="55">
        <f t="shared" ca="1" si="15"/>
        <v>9.7847133080519193E-5</v>
      </c>
      <c r="O64" s="63">
        <f t="shared" ca="1" si="16"/>
        <v>4699295711.4876509</v>
      </c>
      <c r="P64" s="55">
        <f t="shared" ca="1" si="17"/>
        <v>1113858045.6448684</v>
      </c>
      <c r="Q64" s="55">
        <f t="shared" ca="1" si="18"/>
        <v>557246176.24617636</v>
      </c>
      <c r="R64" s="31">
        <f t="shared" ca="1" si="19"/>
        <v>-9.891770977965432E-3</v>
      </c>
    </row>
    <row r="65" spans="1:18">
      <c r="A65" s="61">
        <v>12080</v>
      </c>
      <c r="B65" s="61">
        <v>4.7275999997509643E-2</v>
      </c>
      <c r="C65" s="61">
        <v>1</v>
      </c>
      <c r="D65" s="62">
        <f t="shared" si="5"/>
        <v>1.208</v>
      </c>
      <c r="E65" s="62">
        <f t="shared" si="6"/>
        <v>4.7275999997509643E-2</v>
      </c>
      <c r="F65" s="55">
        <f t="shared" si="7"/>
        <v>1.208</v>
      </c>
      <c r="G65" s="55">
        <f t="shared" si="8"/>
        <v>4.7275999997509643E-2</v>
      </c>
      <c r="H65" s="55">
        <f t="shared" si="9"/>
        <v>1.4592639999999999</v>
      </c>
      <c r="I65" s="55">
        <f t="shared" si="10"/>
        <v>1.7627909119999998</v>
      </c>
      <c r="J65" s="55">
        <f t="shared" si="11"/>
        <v>2.1294514216959999</v>
      </c>
      <c r="K65" s="55">
        <f t="shared" si="12"/>
        <v>5.710940799699165E-2</v>
      </c>
      <c r="L65" s="55">
        <f t="shared" si="13"/>
        <v>6.8988164860365908E-2</v>
      </c>
      <c r="M65" s="55">
        <f t="shared" ca="1" si="14"/>
        <v>4.9743994255772979E-2</v>
      </c>
      <c r="N65" s="55">
        <f t="shared" ca="1" si="15"/>
        <v>6.0909956588207918E-6</v>
      </c>
      <c r="O65" s="63">
        <f t="shared" ca="1" si="16"/>
        <v>4698265482.042099</v>
      </c>
      <c r="P65" s="55">
        <f t="shared" ca="1" si="17"/>
        <v>1113886714.612638</v>
      </c>
      <c r="Q65" s="55">
        <f t="shared" ca="1" si="18"/>
        <v>557134606.3510561</v>
      </c>
      <c r="R65" s="31">
        <f t="shared" ca="1" si="19"/>
        <v>-2.4679942582633355E-3</v>
      </c>
    </row>
    <row r="66" spans="1:18">
      <c r="A66" s="61">
        <v>12080</v>
      </c>
      <c r="B66" s="61">
        <v>4.9275999997917097E-2</v>
      </c>
      <c r="C66" s="61">
        <v>1</v>
      </c>
      <c r="D66" s="62">
        <f t="shared" si="5"/>
        <v>1.208</v>
      </c>
      <c r="E66" s="62">
        <f t="shared" si="6"/>
        <v>4.9275999997917097E-2</v>
      </c>
      <c r="F66" s="55">
        <f t="shared" si="7"/>
        <v>1.208</v>
      </c>
      <c r="G66" s="55">
        <f t="shared" si="8"/>
        <v>4.9275999997917097E-2</v>
      </c>
      <c r="H66" s="55">
        <f t="shared" si="9"/>
        <v>1.4592639999999999</v>
      </c>
      <c r="I66" s="55">
        <f t="shared" si="10"/>
        <v>1.7627909119999998</v>
      </c>
      <c r="J66" s="55">
        <f t="shared" si="11"/>
        <v>2.1294514216959999</v>
      </c>
      <c r="K66" s="55">
        <f t="shared" si="12"/>
        <v>5.9525407997483855E-2</v>
      </c>
      <c r="L66" s="55">
        <f t="shared" si="13"/>
        <v>7.1906692860960492E-2</v>
      </c>
      <c r="M66" s="55">
        <f t="shared" ca="1" si="14"/>
        <v>4.9743994255772979E-2</v>
      </c>
      <c r="N66" s="55">
        <f t="shared" ca="1" si="15"/>
        <v>2.1901862538607762E-7</v>
      </c>
      <c r="O66" s="63">
        <f t="shared" ca="1" si="16"/>
        <v>4698265482.042099</v>
      </c>
      <c r="P66" s="55">
        <f t="shared" ca="1" si="17"/>
        <v>1113886714.612638</v>
      </c>
      <c r="Q66" s="55">
        <f t="shared" ca="1" si="18"/>
        <v>557134606.3510561</v>
      </c>
      <c r="R66" s="31">
        <f t="shared" ca="1" si="19"/>
        <v>-4.6799425785588183E-4</v>
      </c>
    </row>
    <row r="67" spans="1:18">
      <c r="A67" s="61">
        <v>12086.5</v>
      </c>
      <c r="B67" s="61">
        <v>4.459780000615865E-2</v>
      </c>
      <c r="C67" s="61">
        <v>0.1</v>
      </c>
      <c r="D67" s="62">
        <f t="shared" si="5"/>
        <v>1.20865</v>
      </c>
      <c r="E67" s="62">
        <f t="shared" si="6"/>
        <v>4.459780000615865E-2</v>
      </c>
      <c r="F67" s="55">
        <f t="shared" si="7"/>
        <v>0.120865</v>
      </c>
      <c r="G67" s="55">
        <f t="shared" si="8"/>
        <v>4.459780000615865E-3</v>
      </c>
      <c r="H67" s="55">
        <f t="shared" si="9"/>
        <v>0.14608348225000001</v>
      </c>
      <c r="I67" s="55">
        <f t="shared" si="10"/>
        <v>0.1765638008214625</v>
      </c>
      <c r="J67" s="55">
        <f t="shared" si="11"/>
        <v>0.21340383786286066</v>
      </c>
      <c r="K67" s="55">
        <f t="shared" si="12"/>
        <v>5.3903130977443654E-3</v>
      </c>
      <c r="L67" s="55">
        <f t="shared" si="13"/>
        <v>6.5150019255887275E-3</v>
      </c>
      <c r="M67" s="55">
        <f t="shared" ca="1" si="14"/>
        <v>4.9796111757103113E-2</v>
      </c>
      <c r="N67" s="55">
        <f t="shared" ca="1" si="15"/>
        <v>2.7022445060007297E-6</v>
      </c>
      <c r="O67" s="63">
        <f t="shared" ca="1" si="16"/>
        <v>46938010.290033758</v>
      </c>
      <c r="P67" s="55">
        <f t="shared" ca="1" si="17"/>
        <v>11140102.014324591</v>
      </c>
      <c r="Q67" s="55">
        <f t="shared" ca="1" si="18"/>
        <v>5566508.8651641104</v>
      </c>
      <c r="R67" s="31">
        <f t="shared" ca="1" si="19"/>
        <v>-5.1983117509444635E-3</v>
      </c>
    </row>
    <row r="68" spans="1:18">
      <c r="A68" s="61">
        <v>13174.5</v>
      </c>
      <c r="B68" s="61">
        <v>5.9131399997568224E-2</v>
      </c>
      <c r="C68" s="61">
        <v>1</v>
      </c>
      <c r="D68" s="62">
        <f t="shared" si="5"/>
        <v>1.31745</v>
      </c>
      <c r="E68" s="62">
        <f t="shared" si="6"/>
        <v>5.9131399997568224E-2</v>
      </c>
      <c r="F68" s="55">
        <f t="shared" si="7"/>
        <v>1.31745</v>
      </c>
      <c r="G68" s="55">
        <f t="shared" si="8"/>
        <v>5.9131399997568224E-2</v>
      </c>
      <c r="H68" s="55">
        <f t="shared" si="9"/>
        <v>1.7356745025</v>
      </c>
      <c r="I68" s="55">
        <f t="shared" si="10"/>
        <v>2.2866643733186249</v>
      </c>
      <c r="J68" s="55">
        <f t="shared" si="11"/>
        <v>3.0125659786286225</v>
      </c>
      <c r="K68" s="55">
        <f t="shared" si="12"/>
        <v>7.7902662926796262E-2</v>
      </c>
      <c r="L68" s="55">
        <f t="shared" si="13"/>
        <v>0.10263286327290774</v>
      </c>
      <c r="M68" s="55">
        <f t="shared" ca="1" si="14"/>
        <v>5.8900547653497684E-2</v>
      </c>
      <c r="N68" s="55">
        <f t="shared" ca="1" si="15"/>
        <v>5.3292804762862784E-8</v>
      </c>
      <c r="O68" s="63">
        <f t="shared" ca="1" si="16"/>
        <v>3946331117.932879</v>
      </c>
      <c r="P68" s="55">
        <f t="shared" ca="1" si="17"/>
        <v>1117516403.3063042</v>
      </c>
      <c r="Q68" s="55">
        <f t="shared" ca="1" si="18"/>
        <v>470622159.58367342</v>
      </c>
      <c r="R68" s="31">
        <f t="shared" ca="1" si="19"/>
        <v>2.3085234407053956E-4</v>
      </c>
    </row>
    <row r="69" spans="1:18">
      <c r="A69" s="61">
        <v>13174.5</v>
      </c>
      <c r="B69" s="61">
        <v>6.3831399995251559E-2</v>
      </c>
      <c r="C69" s="61">
        <v>1</v>
      </c>
      <c r="D69" s="62">
        <f t="shared" si="5"/>
        <v>1.31745</v>
      </c>
      <c r="E69" s="62">
        <f t="shared" si="6"/>
        <v>6.3831399995251559E-2</v>
      </c>
      <c r="F69" s="55">
        <f t="shared" si="7"/>
        <v>1.31745</v>
      </c>
      <c r="G69" s="55">
        <f t="shared" si="8"/>
        <v>6.3831399995251559E-2</v>
      </c>
      <c r="H69" s="55">
        <f t="shared" si="9"/>
        <v>1.7356745025</v>
      </c>
      <c r="I69" s="55">
        <f t="shared" si="10"/>
        <v>2.2866643733186249</v>
      </c>
      <c r="J69" s="55">
        <f t="shared" si="11"/>
        <v>3.0125659786286225</v>
      </c>
      <c r="K69" s="55">
        <f t="shared" si="12"/>
        <v>8.4094677923744171E-2</v>
      </c>
      <c r="L69" s="55">
        <f t="shared" si="13"/>
        <v>0.11079053343063676</v>
      </c>
      <c r="M69" s="55">
        <f t="shared" ca="1" si="14"/>
        <v>5.8900547653497684E-2</v>
      </c>
      <c r="N69" s="55">
        <f t="shared" ca="1" si="15"/>
        <v>2.4313304816179668E-5</v>
      </c>
      <c r="O69" s="63">
        <f t="shared" ca="1" si="16"/>
        <v>3946331117.932879</v>
      </c>
      <c r="P69" s="55">
        <f t="shared" ca="1" si="17"/>
        <v>1117516403.3063042</v>
      </c>
      <c r="Q69" s="55">
        <f t="shared" ca="1" si="18"/>
        <v>470622159.58367342</v>
      </c>
      <c r="R69" s="31">
        <f t="shared" ca="1" si="19"/>
        <v>4.9308523417538747E-3</v>
      </c>
    </row>
    <row r="70" spans="1:18">
      <c r="A70" s="61">
        <v>13848.5</v>
      </c>
      <c r="B70" s="61">
        <v>6.4284200001566205E-2</v>
      </c>
      <c r="C70" s="61">
        <v>0.5</v>
      </c>
      <c r="D70" s="62">
        <f t="shared" si="5"/>
        <v>1.3848499999999999</v>
      </c>
      <c r="E70" s="62">
        <f t="shared" si="6"/>
        <v>6.4284200001566205E-2</v>
      </c>
      <c r="F70" s="55">
        <f t="shared" si="7"/>
        <v>0.69242499999999996</v>
      </c>
      <c r="G70" s="55">
        <f t="shared" si="8"/>
        <v>3.2142100000783103E-2</v>
      </c>
      <c r="H70" s="55">
        <f t="shared" si="9"/>
        <v>0.9589047612499999</v>
      </c>
      <c r="I70" s="55">
        <f t="shared" si="10"/>
        <v>1.3279392586170622</v>
      </c>
      <c r="J70" s="55">
        <f t="shared" si="11"/>
        <v>1.8389966822958386</v>
      </c>
      <c r="K70" s="55">
        <f t="shared" si="12"/>
        <v>4.4511987186084477E-2</v>
      </c>
      <c r="L70" s="55">
        <f t="shared" si="13"/>
        <v>6.1642425454649083E-2</v>
      </c>
      <c r="M70" s="55">
        <f t="shared" ca="1" si="14"/>
        <v>6.4920347618619284E-2</v>
      </c>
      <c r="N70" s="55">
        <f t="shared" ca="1" si="15"/>
        <v>2.0234189534115535E-7</v>
      </c>
      <c r="O70" s="63">
        <f t="shared" ca="1" si="16"/>
        <v>871891007.90462923</v>
      </c>
      <c r="P70" s="55">
        <f t="shared" ca="1" si="17"/>
        <v>275648250.66071123</v>
      </c>
      <c r="Q70" s="55">
        <f t="shared" ca="1" si="18"/>
        <v>103362072.23148777</v>
      </c>
      <c r="R70" s="31">
        <f t="shared" ca="1" si="19"/>
        <v>-6.3614761705307887E-4</v>
      </c>
    </row>
    <row r="71" spans="1:18">
      <c r="A71" s="61">
        <v>13848.5</v>
      </c>
      <c r="B71" s="61">
        <v>5.6984200004080776E-2</v>
      </c>
      <c r="C71" s="61">
        <v>1</v>
      </c>
      <c r="D71" s="62">
        <f t="shared" si="5"/>
        <v>1.3848499999999999</v>
      </c>
      <c r="E71" s="62">
        <f t="shared" si="6"/>
        <v>5.6984200004080776E-2</v>
      </c>
      <c r="F71" s="55">
        <f t="shared" si="7"/>
        <v>1.3848499999999999</v>
      </c>
      <c r="G71" s="55">
        <f t="shared" si="8"/>
        <v>5.6984200004080776E-2</v>
      </c>
      <c r="H71" s="55">
        <f t="shared" si="9"/>
        <v>1.9178095224999998</v>
      </c>
      <c r="I71" s="55">
        <f t="shared" si="10"/>
        <v>2.6558785172341244</v>
      </c>
      <c r="J71" s="55">
        <f t="shared" si="11"/>
        <v>3.6779933645916771</v>
      </c>
      <c r="K71" s="55">
        <f t="shared" si="12"/>
        <v>7.8914569375651264E-2</v>
      </c>
      <c r="L71" s="55">
        <f t="shared" si="13"/>
        <v>0.10928484139987064</v>
      </c>
      <c r="M71" s="55">
        <f t="shared" ca="1" si="14"/>
        <v>6.4920347618619284E-2</v>
      </c>
      <c r="N71" s="55">
        <f t="shared" ca="1" si="15"/>
        <v>6.2982438959745249E-5</v>
      </c>
      <c r="O71" s="63">
        <f t="shared" ca="1" si="16"/>
        <v>3487564031.6185169</v>
      </c>
      <c r="P71" s="55">
        <f t="shared" ca="1" si="17"/>
        <v>1102593002.6428449</v>
      </c>
      <c r="Q71" s="55">
        <f t="shared" ca="1" si="18"/>
        <v>413448288.92595106</v>
      </c>
      <c r="R71" s="31">
        <f t="shared" ca="1" si="19"/>
        <v>-7.9361476145385079E-3</v>
      </c>
    </row>
    <row r="72" spans="1:18">
      <c r="A72" s="61">
        <v>13848.5</v>
      </c>
      <c r="B72" s="61">
        <v>6.2584200000856072E-2</v>
      </c>
      <c r="C72" s="61">
        <v>1</v>
      </c>
      <c r="D72" s="62">
        <f t="shared" si="5"/>
        <v>1.3848499999999999</v>
      </c>
      <c r="E72" s="62">
        <f t="shared" si="6"/>
        <v>6.2584200000856072E-2</v>
      </c>
      <c r="F72" s="55">
        <f t="shared" si="7"/>
        <v>1.3848499999999999</v>
      </c>
      <c r="G72" s="55">
        <f t="shared" si="8"/>
        <v>6.2584200000856072E-2</v>
      </c>
      <c r="H72" s="55">
        <f t="shared" si="9"/>
        <v>1.9178095224999998</v>
      </c>
      <c r="I72" s="55">
        <f t="shared" si="10"/>
        <v>2.6558785172341244</v>
      </c>
      <c r="J72" s="55">
        <f t="shared" si="11"/>
        <v>3.6779933645916771</v>
      </c>
      <c r="K72" s="55">
        <f t="shared" si="12"/>
        <v>8.6669729371185528E-2</v>
      </c>
      <c r="L72" s="55">
        <f t="shared" si="13"/>
        <v>0.12002457471968626</v>
      </c>
      <c r="M72" s="55">
        <f t="shared" ca="1" si="14"/>
        <v>6.4920347618619284E-2</v>
      </c>
      <c r="N72" s="55">
        <f t="shared" ca="1" si="15"/>
        <v>5.4575856919807319E-6</v>
      </c>
      <c r="O72" s="63">
        <f t="shared" ca="1" si="16"/>
        <v>3487564031.6185169</v>
      </c>
      <c r="P72" s="55">
        <f t="shared" ca="1" si="17"/>
        <v>1102593002.6428449</v>
      </c>
      <c r="Q72" s="55">
        <f t="shared" ca="1" si="18"/>
        <v>413448288.92595106</v>
      </c>
      <c r="R72" s="31">
        <f t="shared" ca="1" si="19"/>
        <v>-2.3361476177632123E-3</v>
      </c>
    </row>
    <row r="73" spans="1:18">
      <c r="A73" s="61">
        <v>16073.5</v>
      </c>
      <c r="B73" s="61">
        <v>8.4654199999931734E-2</v>
      </c>
      <c r="C73" s="61">
        <v>1</v>
      </c>
      <c r="D73" s="62">
        <f t="shared" si="5"/>
        <v>1.6073500000000001</v>
      </c>
      <c r="E73" s="62">
        <f t="shared" si="6"/>
        <v>8.4654199999931734E-2</v>
      </c>
      <c r="F73" s="55">
        <f t="shared" si="7"/>
        <v>1.6073500000000001</v>
      </c>
      <c r="G73" s="55">
        <f t="shared" si="8"/>
        <v>8.4654199999931734E-2</v>
      </c>
      <c r="H73" s="55">
        <f t="shared" si="9"/>
        <v>2.5835740225000001</v>
      </c>
      <c r="I73" s="55">
        <f t="shared" si="10"/>
        <v>4.1527077050653753</v>
      </c>
      <c r="J73" s="55">
        <f t="shared" si="11"/>
        <v>6.6748547297368317</v>
      </c>
      <c r="K73" s="55">
        <f t="shared" si="12"/>
        <v>0.13606892836989029</v>
      </c>
      <c r="L73" s="55">
        <f t="shared" si="13"/>
        <v>0.21871039201534317</v>
      </c>
      <c r="M73" s="55">
        <f t="shared" ca="1" si="14"/>
        <v>8.6855332827505946E-2</v>
      </c>
      <c r="N73" s="55">
        <f t="shared" ca="1" si="15"/>
        <v>4.8449857246248457E-6</v>
      </c>
      <c r="O73" s="63">
        <f t="shared" ca="1" si="16"/>
        <v>2055184020.1122792</v>
      </c>
      <c r="P73" s="55">
        <f t="shared" ca="1" si="17"/>
        <v>965530419.10527754</v>
      </c>
      <c r="Q73" s="55">
        <f t="shared" ca="1" si="18"/>
        <v>220380670.32909498</v>
      </c>
      <c r="R73" s="31">
        <f t="shared" ca="1" si="19"/>
        <v>-2.201132827574212E-3</v>
      </c>
    </row>
    <row r="74" spans="1:18">
      <c r="A74" s="61">
        <v>16144.5</v>
      </c>
      <c r="B74" s="61">
        <v>8.5015399999974761E-2</v>
      </c>
      <c r="C74" s="61">
        <v>1</v>
      </c>
      <c r="D74" s="62">
        <f t="shared" si="5"/>
        <v>1.6144499999999999</v>
      </c>
      <c r="E74" s="62">
        <f t="shared" si="6"/>
        <v>8.5015399999974761E-2</v>
      </c>
      <c r="F74" s="55">
        <f t="shared" si="7"/>
        <v>1.6144499999999999</v>
      </c>
      <c r="G74" s="55">
        <f t="shared" si="8"/>
        <v>8.5015399999974761E-2</v>
      </c>
      <c r="H74" s="55">
        <f t="shared" si="9"/>
        <v>2.6064488024999997</v>
      </c>
      <c r="I74" s="55">
        <f t="shared" si="10"/>
        <v>4.2079812691961243</v>
      </c>
      <c r="J74" s="55">
        <f t="shared" si="11"/>
        <v>6.7935753600536826</v>
      </c>
      <c r="K74" s="55">
        <f t="shared" si="12"/>
        <v>0.13725311252995925</v>
      </c>
      <c r="L74" s="55">
        <f t="shared" si="13"/>
        <v>0.22158828752399271</v>
      </c>
      <c r="M74" s="55">
        <f t="shared" ca="1" si="14"/>
        <v>8.7607405661110152E-2</v>
      </c>
      <c r="N74" s="55">
        <f t="shared" ca="1" si="15"/>
        <v>6.7184933473579144E-6</v>
      </c>
      <c r="O74" s="63">
        <f t="shared" ca="1" si="16"/>
        <v>2012738555.4940391</v>
      </c>
      <c r="P74" s="55">
        <f t="shared" ca="1" si="17"/>
        <v>959124642.83989191</v>
      </c>
      <c r="Q74" s="55">
        <f t="shared" ca="1" si="18"/>
        <v>214472829.16220665</v>
      </c>
      <c r="R74" s="31">
        <f t="shared" ca="1" si="19"/>
        <v>-2.5920056611353909E-3</v>
      </c>
    </row>
    <row r="75" spans="1:18">
      <c r="A75" s="61">
        <v>17324</v>
      </c>
      <c r="B75" s="61">
        <v>9.8532800002431031E-2</v>
      </c>
      <c r="C75" s="61">
        <v>1</v>
      </c>
      <c r="D75" s="62">
        <f t="shared" si="5"/>
        <v>1.7323999999999999</v>
      </c>
      <c r="E75" s="62">
        <f t="shared" si="6"/>
        <v>9.8532800002431031E-2</v>
      </c>
      <c r="F75" s="55">
        <f t="shared" si="7"/>
        <v>1.7323999999999999</v>
      </c>
      <c r="G75" s="55">
        <f t="shared" si="8"/>
        <v>9.8532800002431031E-2</v>
      </c>
      <c r="H75" s="55">
        <f t="shared" si="9"/>
        <v>3.0012097599999996</v>
      </c>
      <c r="I75" s="55">
        <f t="shared" si="10"/>
        <v>5.1992957882239992</v>
      </c>
      <c r="J75" s="55">
        <f t="shared" si="11"/>
        <v>9.0072600235192564</v>
      </c>
      <c r="K75" s="55">
        <f t="shared" si="12"/>
        <v>0.17069822272421151</v>
      </c>
      <c r="L75" s="55">
        <f t="shared" si="13"/>
        <v>0.29571760104742401</v>
      </c>
      <c r="M75" s="55">
        <f t="shared" ca="1" si="14"/>
        <v>0.10057297365019782</v>
      </c>
      <c r="N75" s="55">
        <f t="shared" ca="1" si="15"/>
        <v>4.1623085130420541E-6</v>
      </c>
      <c r="O75" s="63">
        <f t="shared" ca="1" si="16"/>
        <v>1350546772.0331578</v>
      </c>
      <c r="P75" s="55">
        <f t="shared" ca="1" si="17"/>
        <v>837291031.07699347</v>
      </c>
      <c r="Q75" s="55">
        <f t="shared" ca="1" si="18"/>
        <v>122961088.29428366</v>
      </c>
      <c r="R75" s="31">
        <f t="shared" ca="1" si="19"/>
        <v>-2.0401736477667909E-3</v>
      </c>
    </row>
    <row r="76" spans="1:18">
      <c r="A76" s="61">
        <v>17324</v>
      </c>
      <c r="B76" s="61">
        <v>9.8532800002431031E-2</v>
      </c>
      <c r="C76" s="61">
        <v>1</v>
      </c>
      <c r="D76" s="62">
        <f t="shared" si="5"/>
        <v>1.7323999999999999</v>
      </c>
      <c r="E76" s="62">
        <f t="shared" si="6"/>
        <v>9.8532800002431031E-2</v>
      </c>
      <c r="F76" s="55">
        <f t="shared" si="7"/>
        <v>1.7323999999999999</v>
      </c>
      <c r="G76" s="55">
        <f t="shared" si="8"/>
        <v>9.8532800002431031E-2</v>
      </c>
      <c r="H76" s="55">
        <f t="shared" si="9"/>
        <v>3.0012097599999996</v>
      </c>
      <c r="I76" s="55">
        <f t="shared" si="10"/>
        <v>5.1992957882239992</v>
      </c>
      <c r="J76" s="55">
        <f t="shared" si="11"/>
        <v>9.0072600235192564</v>
      </c>
      <c r="K76" s="55">
        <f t="shared" si="12"/>
        <v>0.17069822272421151</v>
      </c>
      <c r="L76" s="55">
        <f t="shared" si="13"/>
        <v>0.29571760104742401</v>
      </c>
      <c r="M76" s="55">
        <f t="shared" ca="1" si="14"/>
        <v>0.10057297365019782</v>
      </c>
      <c r="N76" s="55">
        <f t="shared" ca="1" si="15"/>
        <v>4.1623085130420541E-6</v>
      </c>
      <c r="O76" s="63">
        <f t="shared" ca="1" si="16"/>
        <v>1350546772.0331578</v>
      </c>
      <c r="P76" s="55">
        <f t="shared" ca="1" si="17"/>
        <v>837291031.07699347</v>
      </c>
      <c r="Q76" s="55">
        <f t="shared" ca="1" si="18"/>
        <v>122961088.29428366</v>
      </c>
      <c r="R76" s="31">
        <f t="shared" ca="1" si="19"/>
        <v>-2.0401736477667909E-3</v>
      </c>
    </row>
    <row r="77" spans="1:18">
      <c r="A77" s="61">
        <v>17327.5</v>
      </c>
      <c r="B77" s="61">
        <v>9.6382999996421859E-2</v>
      </c>
      <c r="C77" s="61">
        <v>1</v>
      </c>
      <c r="D77" s="62">
        <f t="shared" si="5"/>
        <v>1.73275</v>
      </c>
      <c r="E77" s="62">
        <f t="shared" si="6"/>
        <v>9.6382999996421859E-2</v>
      </c>
      <c r="F77" s="55">
        <f t="shared" si="7"/>
        <v>1.73275</v>
      </c>
      <c r="G77" s="55">
        <f t="shared" si="8"/>
        <v>9.6382999996421859E-2</v>
      </c>
      <c r="H77" s="55">
        <f t="shared" si="9"/>
        <v>3.0024225625000001</v>
      </c>
      <c r="I77" s="55">
        <f t="shared" si="10"/>
        <v>5.202447695171875</v>
      </c>
      <c r="J77" s="55">
        <f t="shared" si="11"/>
        <v>9.0145412438090666</v>
      </c>
      <c r="K77" s="55">
        <f t="shared" si="12"/>
        <v>0.16700764324379996</v>
      </c>
      <c r="L77" s="55">
        <f t="shared" si="13"/>
        <v>0.28938249383069437</v>
      </c>
      <c r="M77" s="55">
        <f t="shared" ca="1" si="14"/>
        <v>0.10061277108646359</v>
      </c>
      <c r="N77" s="55">
        <f t="shared" ca="1" si="15"/>
        <v>1.7890963474152815E-5</v>
      </c>
      <c r="O77" s="63">
        <f t="shared" ca="1" si="16"/>
        <v>1348716682.3965566</v>
      </c>
      <c r="P77" s="55">
        <f t="shared" ca="1" si="17"/>
        <v>836890080.43307841</v>
      </c>
      <c r="Q77" s="55">
        <f t="shared" ca="1" si="18"/>
        <v>122712993.17791207</v>
      </c>
      <c r="R77" s="31">
        <f t="shared" ca="1" si="19"/>
        <v>-4.2297710900417312E-3</v>
      </c>
    </row>
    <row r="78" spans="1:18">
      <c r="A78" s="61">
        <v>17327.5</v>
      </c>
      <c r="B78" s="61">
        <v>9.7383000000263564E-2</v>
      </c>
      <c r="C78" s="61">
        <v>1</v>
      </c>
      <c r="D78" s="62">
        <f t="shared" si="5"/>
        <v>1.73275</v>
      </c>
      <c r="E78" s="62">
        <f t="shared" si="6"/>
        <v>9.7383000000263564E-2</v>
      </c>
      <c r="F78" s="55">
        <f t="shared" si="7"/>
        <v>1.73275</v>
      </c>
      <c r="G78" s="55">
        <f t="shared" si="8"/>
        <v>9.7383000000263564E-2</v>
      </c>
      <c r="H78" s="55">
        <f t="shared" si="9"/>
        <v>3.0024225625000001</v>
      </c>
      <c r="I78" s="55">
        <f t="shared" si="10"/>
        <v>5.202447695171875</v>
      </c>
      <c r="J78" s="55">
        <f t="shared" si="11"/>
        <v>9.0145412438090666</v>
      </c>
      <c r="K78" s="55">
        <f t="shared" si="12"/>
        <v>0.1687403932504567</v>
      </c>
      <c r="L78" s="55">
        <f t="shared" si="13"/>
        <v>0.29238491640472886</v>
      </c>
      <c r="M78" s="55">
        <f t="shared" ca="1" si="14"/>
        <v>0.10061277108646359</v>
      </c>
      <c r="N78" s="55">
        <f t="shared" ca="1" si="15"/>
        <v>1.0431421269253694E-5</v>
      </c>
      <c r="O78" s="63">
        <f t="shared" ca="1" si="16"/>
        <v>1348716682.3965566</v>
      </c>
      <c r="P78" s="55">
        <f t="shared" ca="1" si="17"/>
        <v>836890080.43307841</v>
      </c>
      <c r="Q78" s="55">
        <f t="shared" ca="1" si="18"/>
        <v>122712993.17791207</v>
      </c>
      <c r="R78" s="31">
        <f t="shared" ca="1" si="19"/>
        <v>-3.2297710862000256E-3</v>
      </c>
    </row>
    <row r="79" spans="1:18">
      <c r="A79" s="61">
        <v>17329</v>
      </c>
      <c r="B79" s="61">
        <v>9.9418799996783491E-2</v>
      </c>
      <c r="C79" s="61">
        <v>1</v>
      </c>
      <c r="D79" s="62">
        <f t="shared" si="5"/>
        <v>1.7329000000000001</v>
      </c>
      <c r="E79" s="62">
        <f t="shared" si="6"/>
        <v>9.9418799996783491E-2</v>
      </c>
      <c r="F79" s="55">
        <f t="shared" si="7"/>
        <v>1.7329000000000001</v>
      </c>
      <c r="G79" s="55">
        <f t="shared" si="8"/>
        <v>9.9418799996783491E-2</v>
      </c>
      <c r="H79" s="55">
        <f t="shared" si="9"/>
        <v>3.0029424100000002</v>
      </c>
      <c r="I79" s="55">
        <f t="shared" si="10"/>
        <v>5.2037989022890008</v>
      </c>
      <c r="J79" s="55">
        <f t="shared" si="11"/>
        <v>9.0176631177766104</v>
      </c>
      <c r="K79" s="55">
        <f t="shared" si="12"/>
        <v>0.17228283851442613</v>
      </c>
      <c r="L79" s="55">
        <f t="shared" si="13"/>
        <v>0.29854893086164908</v>
      </c>
      <c r="M79" s="55">
        <f t="shared" ca="1" si="14"/>
        <v>0.10062982952873123</v>
      </c>
      <c r="N79" s="55">
        <f t="shared" ca="1" si="15"/>
        <v>1.4665925272495579E-6</v>
      </c>
      <c r="O79" s="63">
        <f t="shared" ca="1" si="16"/>
        <v>1347932627.5332139</v>
      </c>
      <c r="P79" s="55">
        <f t="shared" ca="1" si="17"/>
        <v>836718180.1347971</v>
      </c>
      <c r="Q79" s="55">
        <f t="shared" ca="1" si="18"/>
        <v>122606717.716124</v>
      </c>
      <c r="R79" s="31">
        <f t="shared" ca="1" si="19"/>
        <v>-1.2110295319477382E-3</v>
      </c>
    </row>
    <row r="80" spans="1:18">
      <c r="A80" s="61">
        <v>17329</v>
      </c>
      <c r="B80" s="61">
        <v>0.1019187999991118</v>
      </c>
      <c r="C80" s="61">
        <v>1</v>
      </c>
      <c r="D80" s="62">
        <f t="shared" si="5"/>
        <v>1.7329000000000001</v>
      </c>
      <c r="E80" s="62">
        <f t="shared" si="6"/>
        <v>0.1019187999991118</v>
      </c>
      <c r="F80" s="55">
        <f t="shared" si="7"/>
        <v>1.7329000000000001</v>
      </c>
      <c r="G80" s="55">
        <f t="shared" si="8"/>
        <v>0.1019187999991118</v>
      </c>
      <c r="H80" s="55">
        <f t="shared" si="9"/>
        <v>3.0029424100000002</v>
      </c>
      <c r="I80" s="55">
        <f t="shared" si="10"/>
        <v>5.2037989022890008</v>
      </c>
      <c r="J80" s="55">
        <f t="shared" si="11"/>
        <v>9.0176631177766104</v>
      </c>
      <c r="K80" s="55">
        <f t="shared" si="12"/>
        <v>0.17661508851846083</v>
      </c>
      <c r="L80" s="55">
        <f t="shared" si="13"/>
        <v>0.30605628689364078</v>
      </c>
      <c r="M80" s="55">
        <f t="shared" ca="1" si="14"/>
        <v>0.10062982952873123</v>
      </c>
      <c r="N80" s="55">
        <f t="shared" ca="1" si="15"/>
        <v>1.6614448735131033E-6</v>
      </c>
      <c r="O80" s="63">
        <f t="shared" ca="1" si="16"/>
        <v>1347932627.5332139</v>
      </c>
      <c r="P80" s="55">
        <f t="shared" ca="1" si="17"/>
        <v>836718180.1347971</v>
      </c>
      <c r="Q80" s="55">
        <f t="shared" ca="1" si="18"/>
        <v>122606717.716124</v>
      </c>
      <c r="R80" s="31">
        <f t="shared" ca="1" si="19"/>
        <v>1.2889704703805682E-3</v>
      </c>
    </row>
    <row r="81" spans="1:18">
      <c r="A81" s="61">
        <v>17332</v>
      </c>
      <c r="B81" s="61">
        <v>9.6390399994561449E-2</v>
      </c>
      <c r="C81" s="61">
        <v>1</v>
      </c>
      <c r="D81" s="62">
        <f t="shared" si="5"/>
        <v>1.7332000000000001</v>
      </c>
      <c r="E81" s="62">
        <f t="shared" si="6"/>
        <v>9.6390399994561449E-2</v>
      </c>
      <c r="F81" s="55">
        <f t="shared" si="7"/>
        <v>1.7332000000000001</v>
      </c>
      <c r="G81" s="55">
        <f t="shared" si="8"/>
        <v>9.6390399994561449E-2</v>
      </c>
      <c r="H81" s="55">
        <f t="shared" si="9"/>
        <v>3.0039822400000005</v>
      </c>
      <c r="I81" s="55">
        <f t="shared" si="10"/>
        <v>5.2065020183680009</v>
      </c>
      <c r="J81" s="55">
        <f t="shared" si="11"/>
        <v>9.0239092982354201</v>
      </c>
      <c r="K81" s="55">
        <f t="shared" si="12"/>
        <v>0.16706384127057392</v>
      </c>
      <c r="L81" s="55">
        <f t="shared" si="13"/>
        <v>0.28955504969015872</v>
      </c>
      <c r="M81" s="55">
        <f t="shared" ca="1" si="14"/>
        <v>0.1006639507299433</v>
      </c>
      <c r="N81" s="55">
        <f t="shared" ca="1" si="15"/>
        <v>1.8263235887882782E-5</v>
      </c>
      <c r="O81" s="63">
        <f t="shared" ca="1" si="16"/>
        <v>1346365002.7951188</v>
      </c>
      <c r="P81" s="55">
        <f t="shared" ca="1" si="17"/>
        <v>836374263.87616897</v>
      </c>
      <c r="Q81" s="55">
        <f t="shared" ca="1" si="18"/>
        <v>122394258.7293473</v>
      </c>
      <c r="R81" s="31">
        <f t="shared" ca="1" si="19"/>
        <v>-4.2735507353818536E-3</v>
      </c>
    </row>
    <row r="82" spans="1:18">
      <c r="A82" s="61">
        <v>17332</v>
      </c>
      <c r="B82" s="61">
        <v>9.6390399994561449E-2</v>
      </c>
      <c r="C82" s="61">
        <v>1</v>
      </c>
      <c r="D82" s="62">
        <f t="shared" si="5"/>
        <v>1.7332000000000001</v>
      </c>
      <c r="E82" s="62">
        <f t="shared" si="6"/>
        <v>9.6390399994561449E-2</v>
      </c>
      <c r="F82" s="55">
        <f t="shared" si="7"/>
        <v>1.7332000000000001</v>
      </c>
      <c r="G82" s="55">
        <f t="shared" si="8"/>
        <v>9.6390399994561449E-2</v>
      </c>
      <c r="H82" s="55">
        <f t="shared" si="9"/>
        <v>3.0039822400000005</v>
      </c>
      <c r="I82" s="55">
        <f t="shared" si="10"/>
        <v>5.2065020183680009</v>
      </c>
      <c r="J82" s="55">
        <f t="shared" si="11"/>
        <v>9.0239092982354201</v>
      </c>
      <c r="K82" s="55">
        <f t="shared" si="12"/>
        <v>0.16706384127057392</v>
      </c>
      <c r="L82" s="55">
        <f t="shared" si="13"/>
        <v>0.28955504969015872</v>
      </c>
      <c r="M82" s="55">
        <f t="shared" ca="1" si="14"/>
        <v>0.1006639507299433</v>
      </c>
      <c r="N82" s="55">
        <f t="shared" ca="1" si="15"/>
        <v>1.8263235887882782E-5</v>
      </c>
      <c r="O82" s="63">
        <f t="shared" ca="1" si="16"/>
        <v>1346365002.7951188</v>
      </c>
      <c r="P82" s="55">
        <f t="shared" ca="1" si="17"/>
        <v>836374263.87616897</v>
      </c>
      <c r="Q82" s="55">
        <f t="shared" ca="1" si="18"/>
        <v>122394258.7293473</v>
      </c>
      <c r="R82" s="31">
        <f t="shared" ca="1" si="19"/>
        <v>-4.2735507353818536E-3</v>
      </c>
    </row>
    <row r="83" spans="1:18">
      <c r="A83" s="61">
        <v>17332</v>
      </c>
      <c r="B83" s="61">
        <v>9.7190399996179622E-2</v>
      </c>
      <c r="C83" s="61">
        <v>1</v>
      </c>
      <c r="D83" s="62">
        <f t="shared" si="5"/>
        <v>1.7332000000000001</v>
      </c>
      <c r="E83" s="62">
        <f t="shared" si="6"/>
        <v>9.7190399996179622E-2</v>
      </c>
      <c r="F83" s="55">
        <f t="shared" si="7"/>
        <v>1.7332000000000001</v>
      </c>
      <c r="G83" s="55">
        <f t="shared" si="8"/>
        <v>9.7190399996179622E-2</v>
      </c>
      <c r="H83" s="55">
        <f t="shared" si="9"/>
        <v>3.0039822400000005</v>
      </c>
      <c r="I83" s="55">
        <f t="shared" si="10"/>
        <v>5.2065020183680009</v>
      </c>
      <c r="J83" s="55">
        <f t="shared" si="11"/>
        <v>9.0239092982354201</v>
      </c>
      <c r="K83" s="55">
        <f t="shared" si="12"/>
        <v>0.16845040127337851</v>
      </c>
      <c r="L83" s="55">
        <f t="shared" si="13"/>
        <v>0.29195823548701966</v>
      </c>
      <c r="M83" s="55">
        <f t="shared" ca="1" si="14"/>
        <v>0.1006639507299433</v>
      </c>
      <c r="N83" s="55">
        <f t="shared" ca="1" si="15"/>
        <v>1.2065554700030204E-5</v>
      </c>
      <c r="O83" s="63">
        <f t="shared" ca="1" si="16"/>
        <v>1346365002.7951188</v>
      </c>
      <c r="P83" s="55">
        <f t="shared" ca="1" si="17"/>
        <v>836374263.87616897</v>
      </c>
      <c r="Q83" s="55">
        <f t="shared" ca="1" si="18"/>
        <v>122394258.7293473</v>
      </c>
      <c r="R83" s="31">
        <f t="shared" ca="1" si="19"/>
        <v>-3.4735507337636806E-3</v>
      </c>
    </row>
    <row r="84" spans="1:18">
      <c r="A84" s="61">
        <v>17379</v>
      </c>
      <c r="B84" s="61">
        <v>0.10077879999880679</v>
      </c>
      <c r="C84" s="61">
        <v>1</v>
      </c>
      <c r="D84" s="62">
        <f t="shared" si="5"/>
        <v>1.7379</v>
      </c>
      <c r="E84" s="62">
        <f t="shared" si="6"/>
        <v>0.10077879999880679</v>
      </c>
      <c r="F84" s="55">
        <f t="shared" si="7"/>
        <v>1.7379</v>
      </c>
      <c r="G84" s="55">
        <f t="shared" si="8"/>
        <v>0.10077879999880679</v>
      </c>
      <c r="H84" s="55">
        <f t="shared" si="9"/>
        <v>3.0202964099999998</v>
      </c>
      <c r="I84" s="55">
        <f t="shared" si="10"/>
        <v>5.2489731309389995</v>
      </c>
      <c r="J84" s="55">
        <f t="shared" si="11"/>
        <v>9.1221904042588875</v>
      </c>
      <c r="K84" s="55">
        <f t="shared" si="12"/>
        <v>0.17514347651792633</v>
      </c>
      <c r="L84" s="55">
        <f t="shared" si="13"/>
        <v>0.30438184784050415</v>
      </c>
      <c r="M84" s="55">
        <f t="shared" ca="1" si="14"/>
        <v>0.10119926763710843</v>
      </c>
      <c r="N84" s="55">
        <f t="shared" ca="1" si="15"/>
        <v>1.7679303485896E-7</v>
      </c>
      <c r="O84" s="63">
        <f t="shared" ca="1" si="16"/>
        <v>1321890318.6606448</v>
      </c>
      <c r="P84" s="55">
        <f t="shared" ca="1" si="17"/>
        <v>830966212.57540333</v>
      </c>
      <c r="Q84" s="55">
        <f t="shared" ca="1" si="18"/>
        <v>119081858.27580416</v>
      </c>
      <c r="R84" s="31">
        <f t="shared" ca="1" si="19"/>
        <v>-4.2046763830164147E-4</v>
      </c>
    </row>
    <row r="85" spans="1:18">
      <c r="A85" s="61">
        <v>17881</v>
      </c>
      <c r="B85" s="61">
        <v>0.105693199999223</v>
      </c>
      <c r="C85" s="61">
        <v>0.5</v>
      </c>
      <c r="D85" s="62">
        <f t="shared" ref="D85:D148" si="20">A85/A$18</f>
        <v>1.7881</v>
      </c>
      <c r="E85" s="62">
        <f t="shared" ref="E85:E148" si="21">B85/B$18</f>
        <v>0.105693199999223</v>
      </c>
      <c r="F85" s="55">
        <f t="shared" ref="F85:F148" si="22">$C85*D85</f>
        <v>0.89405000000000001</v>
      </c>
      <c r="G85" s="55">
        <f t="shared" ref="G85:G148" si="23">$C85*E85</f>
        <v>5.2846599999611499E-2</v>
      </c>
      <c r="H85" s="55">
        <f t="shared" ref="H85:H148" si="24">C85*D85*D85</f>
        <v>1.5986508050000001</v>
      </c>
      <c r="I85" s="55">
        <f t="shared" ref="I85:I148" si="25">C85*D85*D85*D85</f>
        <v>2.8585475044205002</v>
      </c>
      <c r="J85" s="55">
        <f t="shared" ref="J85:J148" si="26">C85*D85*D85*D85*D85</f>
        <v>5.1113687926542966</v>
      </c>
      <c r="K85" s="55">
        <f t="shared" ref="K85:K148" si="27">C85*E85*D85</f>
        <v>9.4495005459305323E-2</v>
      </c>
      <c r="L85" s="55">
        <f t="shared" ref="L85:L148" si="28">C85*E85*D85*D85</f>
        <v>0.16896651926178385</v>
      </c>
      <c r="M85" s="55">
        <f t="shared" ref="M85:M148" ca="1" si="29">+E$4+E$5*D85+E$6*D85^2</f>
        <v>0.10700503131159879</v>
      </c>
      <c r="N85" s="55">
        <f t="shared" ref="N85:N148" ca="1" si="30">C85*(M85-E85)^2</f>
        <v>8.6045069606479552E-7</v>
      </c>
      <c r="O85" s="63">
        <f t="shared" ref="O85:O148" ca="1" si="31">(C85*O$1-O$2*F85+O$3*H85)^2</f>
        <v>267714963.7981067</v>
      </c>
      <c r="P85" s="55">
        <f t="shared" ref="P85:P148" ca="1" si="32">(-C85*O$2+O$4*F85-O$5*H85)^2</f>
        <v>192747266.98203266</v>
      </c>
      <c r="Q85" s="55">
        <f t="shared" ref="Q85:Q148" ca="1" si="33">+(C85*O$3-F85*O$5+H85*O$6)^2</f>
        <v>21436548.924083941</v>
      </c>
      <c r="R85" s="31">
        <f t="shared" ref="R85:R148" ca="1" si="34">+E85-M85</f>
        <v>-1.3118313123757913E-3</v>
      </c>
    </row>
    <row r="86" spans="1:18">
      <c r="A86" s="61">
        <v>18545.5</v>
      </c>
      <c r="B86" s="61">
        <v>0.11255260000325507</v>
      </c>
      <c r="C86" s="61">
        <v>1</v>
      </c>
      <c r="D86" s="62">
        <f t="shared" si="20"/>
        <v>1.8545499999999999</v>
      </c>
      <c r="E86" s="62">
        <f t="shared" si="21"/>
        <v>0.11255260000325507</v>
      </c>
      <c r="F86" s="55">
        <f t="shared" si="22"/>
        <v>1.8545499999999999</v>
      </c>
      <c r="G86" s="55">
        <f t="shared" si="23"/>
        <v>0.11255260000325507</v>
      </c>
      <c r="H86" s="55">
        <f t="shared" si="24"/>
        <v>3.4393557024999999</v>
      </c>
      <c r="I86" s="55">
        <f t="shared" si="25"/>
        <v>6.3784571180713749</v>
      </c>
      <c r="J86" s="55">
        <f t="shared" si="26"/>
        <v>11.829167648319268</v>
      </c>
      <c r="K86" s="55">
        <f t="shared" si="27"/>
        <v>0.20873442433603667</v>
      </c>
      <c r="L86" s="55">
        <f t="shared" si="28"/>
        <v>0.38710842665239681</v>
      </c>
      <c r="M86" s="55">
        <f t="shared" ca="1" si="29"/>
        <v>0.11493800450419137</v>
      </c>
      <c r="N86" s="55">
        <f t="shared" ca="1" si="30"/>
        <v>5.6901546330871591E-6</v>
      </c>
      <c r="O86" s="63">
        <f t="shared" ca="1" si="31"/>
        <v>770521513.32915401</v>
      </c>
      <c r="P86" s="55">
        <f t="shared" ca="1" si="32"/>
        <v>686253217.58846307</v>
      </c>
      <c r="Q86" s="55">
        <f t="shared" ca="1" si="33"/>
        <v>48338729.652670205</v>
      </c>
      <c r="R86" s="31">
        <f t="shared" ca="1" si="34"/>
        <v>-2.3854045009363001E-3</v>
      </c>
    </row>
    <row r="87" spans="1:18">
      <c r="A87" s="61">
        <v>20980.5</v>
      </c>
      <c r="B87" s="61">
        <v>0.14663460000156192</v>
      </c>
      <c r="C87" s="61">
        <v>1</v>
      </c>
      <c r="D87" s="62">
        <f t="shared" si="20"/>
        <v>2.0980500000000002</v>
      </c>
      <c r="E87" s="62">
        <f t="shared" si="21"/>
        <v>0.14663460000156192</v>
      </c>
      <c r="F87" s="55">
        <f t="shared" si="22"/>
        <v>2.0980500000000002</v>
      </c>
      <c r="G87" s="55">
        <f t="shared" si="23"/>
        <v>0.14663460000156192</v>
      </c>
      <c r="H87" s="55">
        <f t="shared" si="24"/>
        <v>4.4018138025000004</v>
      </c>
      <c r="I87" s="55">
        <f t="shared" si="25"/>
        <v>9.235225448335127</v>
      </c>
      <c r="J87" s="55">
        <f t="shared" si="26"/>
        <v>19.375964751879515</v>
      </c>
      <c r="K87" s="55">
        <f t="shared" si="27"/>
        <v>0.30764672253327702</v>
      </c>
      <c r="L87" s="55">
        <f t="shared" si="28"/>
        <v>0.64545820621094185</v>
      </c>
      <c r="M87" s="55">
        <f t="shared" ca="1" si="29"/>
        <v>0.14642093800307493</v>
      </c>
      <c r="N87" s="55">
        <f t="shared" ca="1" si="30"/>
        <v>4.5651449597455123E-8</v>
      </c>
      <c r="O87" s="63">
        <f t="shared" ca="1" si="31"/>
        <v>64746636.576730013</v>
      </c>
      <c r="P87" s="55">
        <f t="shared" ca="1" si="32"/>
        <v>353908984.85834867</v>
      </c>
      <c r="Q87" s="55">
        <f t="shared" ca="1" si="33"/>
        <v>7124786.0760329645</v>
      </c>
      <c r="R87" s="31">
        <f t="shared" ca="1" si="34"/>
        <v>2.1366199848699141E-4</v>
      </c>
    </row>
    <row r="88" spans="1:18">
      <c r="A88" s="61">
        <v>21010</v>
      </c>
      <c r="B88" s="61">
        <v>0.14587200000096345</v>
      </c>
      <c r="C88" s="61">
        <v>1</v>
      </c>
      <c r="D88" s="62">
        <f t="shared" si="20"/>
        <v>2.101</v>
      </c>
      <c r="E88" s="62">
        <f t="shared" si="21"/>
        <v>0.14587200000096345</v>
      </c>
      <c r="F88" s="55">
        <f t="shared" si="22"/>
        <v>2.101</v>
      </c>
      <c r="G88" s="55">
        <f t="shared" si="23"/>
        <v>0.14587200000096345</v>
      </c>
      <c r="H88" s="55">
        <f t="shared" si="24"/>
        <v>4.4142010000000003</v>
      </c>
      <c r="I88" s="55">
        <f t="shared" si="25"/>
        <v>9.2742363010000002</v>
      </c>
      <c r="J88" s="55">
        <f t="shared" si="26"/>
        <v>19.485170468401002</v>
      </c>
      <c r="K88" s="55">
        <f t="shared" si="27"/>
        <v>0.30647707200202423</v>
      </c>
      <c r="L88" s="55">
        <f t="shared" si="28"/>
        <v>0.64390832827625288</v>
      </c>
      <c r="M88" s="55">
        <f t="shared" ca="1" si="29"/>
        <v>0.14682560040222653</v>
      </c>
      <c r="N88" s="55">
        <f t="shared" ca="1" si="30"/>
        <v>9.0935372528910186E-7</v>
      </c>
      <c r="O88" s="63">
        <f t="shared" ca="1" si="31"/>
        <v>60732800.790774457</v>
      </c>
      <c r="P88" s="55">
        <f t="shared" ca="1" si="32"/>
        <v>349963496.50004518</v>
      </c>
      <c r="Q88" s="55">
        <f t="shared" ca="1" si="33"/>
        <v>7823423.929766139</v>
      </c>
      <c r="R88" s="31">
        <f t="shared" ca="1" si="34"/>
        <v>-9.5360040126307721E-4</v>
      </c>
    </row>
    <row r="89" spans="1:18">
      <c r="A89" s="61">
        <v>21480.5</v>
      </c>
      <c r="B89" s="61">
        <v>0.15183460000116611</v>
      </c>
      <c r="C89" s="61">
        <v>1</v>
      </c>
      <c r="D89" s="62">
        <f t="shared" si="20"/>
        <v>2.14805</v>
      </c>
      <c r="E89" s="62">
        <f t="shared" si="21"/>
        <v>0.15183460000116611</v>
      </c>
      <c r="F89" s="55">
        <f t="shared" si="22"/>
        <v>2.14805</v>
      </c>
      <c r="G89" s="55">
        <f t="shared" si="23"/>
        <v>0.15183460000116611</v>
      </c>
      <c r="H89" s="55">
        <f t="shared" si="24"/>
        <v>4.6141188025000002</v>
      </c>
      <c r="I89" s="55">
        <f t="shared" si="25"/>
        <v>9.9113578937101252</v>
      </c>
      <c r="J89" s="55">
        <f t="shared" si="26"/>
        <v>21.290092323584034</v>
      </c>
      <c r="K89" s="55">
        <f t="shared" si="27"/>
        <v>0.32614831253250487</v>
      </c>
      <c r="L89" s="55">
        <f t="shared" si="28"/>
        <v>0.70058288273544711</v>
      </c>
      <c r="M89" s="55">
        <f t="shared" ca="1" si="29"/>
        <v>0.15335484482387784</v>
      </c>
      <c r="N89" s="55">
        <f t="shared" ca="1" si="30"/>
        <v>2.3111443209818374E-6</v>
      </c>
      <c r="O89" s="63">
        <f t="shared" ca="1" si="31"/>
        <v>13721915.984191716</v>
      </c>
      <c r="P89" s="55">
        <f t="shared" ca="1" si="32"/>
        <v>288297744.16210693</v>
      </c>
      <c r="Q89" s="55">
        <f t="shared" ca="1" si="33"/>
        <v>23734964.210719965</v>
      </c>
      <c r="R89" s="31">
        <f t="shared" ca="1" si="34"/>
        <v>-1.520244822711736E-3</v>
      </c>
    </row>
    <row r="90" spans="1:18">
      <c r="A90" s="61">
        <v>22014.5</v>
      </c>
      <c r="B90" s="61">
        <v>0.15877940000063973</v>
      </c>
      <c r="C90" s="61">
        <v>1</v>
      </c>
      <c r="D90" s="62">
        <f t="shared" si="20"/>
        <v>2.2014499999999999</v>
      </c>
      <c r="E90" s="62">
        <f t="shared" si="21"/>
        <v>0.15877940000063973</v>
      </c>
      <c r="F90" s="55">
        <f t="shared" si="22"/>
        <v>2.2014499999999999</v>
      </c>
      <c r="G90" s="55">
        <f t="shared" si="23"/>
        <v>0.15877940000063973</v>
      </c>
      <c r="H90" s="55">
        <f t="shared" si="24"/>
        <v>4.8463821024999998</v>
      </c>
      <c r="I90" s="55">
        <f t="shared" si="25"/>
        <v>10.669067879548624</v>
      </c>
      <c r="J90" s="55">
        <f t="shared" si="26"/>
        <v>23.487419483432319</v>
      </c>
      <c r="K90" s="55">
        <f t="shared" si="27"/>
        <v>0.34954491013140832</v>
      </c>
      <c r="L90" s="55">
        <f t="shared" si="28"/>
        <v>0.76950564240878883</v>
      </c>
      <c r="M90" s="55">
        <f t="shared" ca="1" si="29"/>
        <v>0.16093681130639453</v>
      </c>
      <c r="N90" s="55">
        <f t="shared" ca="1" si="30"/>
        <v>4.6544235421986673E-6</v>
      </c>
      <c r="O90" s="63">
        <f t="shared" ca="1" si="31"/>
        <v>1090013.8019306918</v>
      </c>
      <c r="P90" s="55">
        <f t="shared" ca="1" si="32"/>
        <v>222078546.35509631</v>
      </c>
      <c r="Q90" s="55">
        <f t="shared" ca="1" si="33"/>
        <v>53430629.425049864</v>
      </c>
      <c r="R90" s="31">
        <f t="shared" ca="1" si="34"/>
        <v>-2.1574113057548083E-3</v>
      </c>
    </row>
    <row r="91" spans="1:18">
      <c r="A91" s="61">
        <v>22023</v>
      </c>
      <c r="B91" s="61">
        <v>0.15791560000070604</v>
      </c>
      <c r="C91" s="61">
        <v>1</v>
      </c>
      <c r="D91" s="62">
        <f t="shared" si="20"/>
        <v>2.2023000000000001</v>
      </c>
      <c r="E91" s="62">
        <f t="shared" si="21"/>
        <v>0.15791560000070604</v>
      </c>
      <c r="F91" s="55">
        <f t="shared" si="22"/>
        <v>2.2023000000000001</v>
      </c>
      <c r="G91" s="55">
        <f t="shared" si="23"/>
        <v>0.15791560000070604</v>
      </c>
      <c r="H91" s="55">
        <f t="shared" si="24"/>
        <v>4.8501252900000003</v>
      </c>
      <c r="I91" s="55">
        <f t="shared" si="25"/>
        <v>10.681430926167002</v>
      </c>
      <c r="J91" s="55">
        <f t="shared" si="26"/>
        <v>23.523715328697588</v>
      </c>
      <c r="K91" s="55">
        <f t="shared" si="27"/>
        <v>0.34777752588155492</v>
      </c>
      <c r="L91" s="55">
        <f t="shared" si="28"/>
        <v>0.76591044524894847</v>
      </c>
      <c r="M91" s="55">
        <f t="shared" ca="1" si="29"/>
        <v>0.16105897250366064</v>
      </c>
      <c r="N91" s="55">
        <f t="shared" ca="1" si="30"/>
        <v>9.8807906923310662E-6</v>
      </c>
      <c r="O91" s="63">
        <f t="shared" ca="1" si="31"/>
        <v>1255621.9654635261</v>
      </c>
      <c r="P91" s="55">
        <f t="shared" ca="1" si="32"/>
        <v>221064644.16261294</v>
      </c>
      <c r="Q91" s="55">
        <f t="shared" ca="1" si="33"/>
        <v>54009891.452129118</v>
      </c>
      <c r="R91" s="31">
        <f t="shared" ca="1" si="34"/>
        <v>-3.1433725029546E-3</v>
      </c>
    </row>
    <row r="92" spans="1:18">
      <c r="A92" s="61">
        <v>22029.5</v>
      </c>
      <c r="B92" s="61">
        <v>0.15293740000197431</v>
      </c>
      <c r="C92" s="61">
        <v>1</v>
      </c>
      <c r="D92" s="62">
        <f t="shared" si="20"/>
        <v>2.20295</v>
      </c>
      <c r="E92" s="62">
        <f t="shared" si="21"/>
        <v>0.15293740000197431</v>
      </c>
      <c r="F92" s="55">
        <f t="shared" si="22"/>
        <v>2.20295</v>
      </c>
      <c r="G92" s="55">
        <f t="shared" si="23"/>
        <v>0.15293740000197431</v>
      </c>
      <c r="H92" s="55">
        <f t="shared" si="24"/>
        <v>4.8529887025000003</v>
      </c>
      <c r="I92" s="55">
        <f t="shared" si="25"/>
        <v>10.690891462172376</v>
      </c>
      <c r="J92" s="55">
        <f t="shared" si="26"/>
        <v>23.551499346592635</v>
      </c>
      <c r="K92" s="55">
        <f t="shared" si="27"/>
        <v>0.3369134453343493</v>
      </c>
      <c r="L92" s="55">
        <f t="shared" si="28"/>
        <v>0.74220347439930479</v>
      </c>
      <c r="M92" s="55">
        <f t="shared" ca="1" si="29"/>
        <v>0.16115242106580407</v>
      </c>
      <c r="N92" s="55">
        <f t="shared" ca="1" si="30"/>
        <v>6.74865710791667E-5</v>
      </c>
      <c r="O92" s="63">
        <f t="shared" ca="1" si="31"/>
        <v>1390208.8413342633</v>
      </c>
      <c r="P92" s="55">
        <f t="shared" ca="1" si="32"/>
        <v>220290247.4109723</v>
      </c>
      <c r="Q92" s="55">
        <f t="shared" ca="1" si="33"/>
        <v>54455186.288798258</v>
      </c>
      <c r="R92" s="31">
        <f t="shared" ca="1" si="34"/>
        <v>-8.2150210638297638E-3</v>
      </c>
    </row>
    <row r="93" spans="1:18">
      <c r="A93" s="61">
        <v>22033</v>
      </c>
      <c r="B93" s="61">
        <v>0.16268760000093607</v>
      </c>
      <c r="C93" s="61">
        <v>1</v>
      </c>
      <c r="D93" s="62">
        <f t="shared" si="20"/>
        <v>2.2033</v>
      </c>
      <c r="E93" s="62">
        <f t="shared" si="21"/>
        <v>0.16268760000093607</v>
      </c>
      <c r="F93" s="55">
        <f t="shared" si="22"/>
        <v>2.2033</v>
      </c>
      <c r="G93" s="55">
        <f t="shared" si="23"/>
        <v>0.16268760000093607</v>
      </c>
      <c r="H93" s="55">
        <f t="shared" si="24"/>
        <v>4.8545308900000004</v>
      </c>
      <c r="I93" s="55">
        <f t="shared" si="25"/>
        <v>10.695987909937001</v>
      </c>
      <c r="J93" s="55">
        <f t="shared" si="26"/>
        <v>23.566470161964194</v>
      </c>
      <c r="K93" s="55">
        <f t="shared" si="27"/>
        <v>0.35844958908206248</v>
      </c>
      <c r="L93" s="55">
        <f t="shared" si="28"/>
        <v>0.78977197962450829</v>
      </c>
      <c r="M93" s="55">
        <f t="shared" ca="1" si="29"/>
        <v>0.16120275071372706</v>
      </c>
      <c r="N93" s="55">
        <f t="shared" ca="1" si="30"/>
        <v>2.2047774057251256E-6</v>
      </c>
      <c r="O93" s="63">
        <f t="shared" ca="1" si="31"/>
        <v>1465533.2114713204</v>
      </c>
      <c r="P93" s="55">
        <f t="shared" ca="1" si="32"/>
        <v>219873603.18055677</v>
      </c>
      <c r="Q93" s="55">
        <f t="shared" ca="1" si="33"/>
        <v>54695797.685896032</v>
      </c>
      <c r="R93" s="31">
        <f t="shared" ca="1" si="34"/>
        <v>1.4848492872090169E-3</v>
      </c>
    </row>
    <row r="94" spans="1:18">
      <c r="A94" s="61">
        <v>22036</v>
      </c>
      <c r="B94" s="61">
        <v>0.1619591999988188</v>
      </c>
      <c r="C94" s="61">
        <v>1</v>
      </c>
      <c r="D94" s="62">
        <f t="shared" si="20"/>
        <v>2.2035999999999998</v>
      </c>
      <c r="E94" s="62">
        <f t="shared" si="21"/>
        <v>0.1619591999988188</v>
      </c>
      <c r="F94" s="55">
        <f t="shared" si="22"/>
        <v>2.2035999999999998</v>
      </c>
      <c r="G94" s="55">
        <f t="shared" si="23"/>
        <v>0.1619591999988188</v>
      </c>
      <c r="H94" s="55">
        <f t="shared" si="24"/>
        <v>4.8558529599999991</v>
      </c>
      <c r="I94" s="55">
        <f t="shared" si="25"/>
        <v>10.700357582655997</v>
      </c>
      <c r="J94" s="55">
        <f t="shared" si="26"/>
        <v>23.579307969140753</v>
      </c>
      <c r="K94" s="55">
        <f t="shared" si="27"/>
        <v>0.35689329311739709</v>
      </c>
      <c r="L94" s="55">
        <f t="shared" si="28"/>
        <v>0.7864500607134961</v>
      </c>
      <c r="M94" s="55">
        <f t="shared" ca="1" si="29"/>
        <v>0.16124589664714647</v>
      </c>
      <c r="N94" s="55">
        <f t="shared" ca="1" si="30"/>
        <v>5.0880167150697773E-7</v>
      </c>
      <c r="O94" s="63">
        <f t="shared" ca="1" si="31"/>
        <v>1531688.2460304867</v>
      </c>
      <c r="P94" s="55">
        <f t="shared" ca="1" si="32"/>
        <v>219516668.66228747</v>
      </c>
      <c r="Q94" s="55">
        <f t="shared" ca="1" si="33"/>
        <v>54902502.861205652</v>
      </c>
      <c r="R94" s="31">
        <f t="shared" ca="1" si="34"/>
        <v>7.1330335167232861E-4</v>
      </c>
    </row>
    <row r="95" spans="1:18">
      <c r="A95" s="61">
        <v>22057</v>
      </c>
      <c r="B95" s="61">
        <v>0.1602603999999701</v>
      </c>
      <c r="C95" s="61">
        <v>1</v>
      </c>
      <c r="D95" s="62">
        <f t="shared" si="20"/>
        <v>2.2057000000000002</v>
      </c>
      <c r="E95" s="62">
        <f t="shared" si="21"/>
        <v>0.1602603999999701</v>
      </c>
      <c r="F95" s="55">
        <f t="shared" si="22"/>
        <v>2.2057000000000002</v>
      </c>
      <c r="G95" s="55">
        <f t="shared" si="23"/>
        <v>0.1602603999999701</v>
      </c>
      <c r="H95" s="55">
        <f t="shared" si="24"/>
        <v>4.8651124900000013</v>
      </c>
      <c r="I95" s="55">
        <f t="shared" si="25"/>
        <v>10.730978619193005</v>
      </c>
      <c r="J95" s="55">
        <f t="shared" si="26"/>
        <v>23.669319540354014</v>
      </c>
      <c r="K95" s="55">
        <f t="shared" si="27"/>
        <v>0.35348636427993407</v>
      </c>
      <c r="L95" s="55">
        <f t="shared" si="28"/>
        <v>0.7796848736922507</v>
      </c>
      <c r="M95" s="55">
        <f t="shared" ca="1" si="29"/>
        <v>0.16154807933701495</v>
      </c>
      <c r="N95" s="55">
        <f t="shared" ca="1" si="30"/>
        <v>1.6581180750522652E-6</v>
      </c>
      <c r="O95" s="63">
        <f t="shared" ca="1" si="31"/>
        <v>2035952.3202601627</v>
      </c>
      <c r="P95" s="55">
        <f t="shared" ca="1" si="32"/>
        <v>217023038.78166559</v>
      </c>
      <c r="Q95" s="55">
        <f t="shared" ca="1" si="33"/>
        <v>56361524.927187301</v>
      </c>
      <c r="R95" s="31">
        <f t="shared" ca="1" si="34"/>
        <v>-1.2876793370448503E-3</v>
      </c>
    </row>
    <row r="96" spans="1:18">
      <c r="A96" s="61">
        <v>22079.5</v>
      </c>
      <c r="B96" s="61">
        <v>0.16219740000087768</v>
      </c>
      <c r="C96" s="61">
        <v>1</v>
      </c>
      <c r="D96" s="62">
        <f t="shared" si="20"/>
        <v>2.2079499999999999</v>
      </c>
      <c r="E96" s="62">
        <f t="shared" si="21"/>
        <v>0.16219740000087768</v>
      </c>
      <c r="F96" s="55">
        <f t="shared" si="22"/>
        <v>2.2079499999999999</v>
      </c>
      <c r="G96" s="55">
        <f t="shared" si="23"/>
        <v>0.16219740000087768</v>
      </c>
      <c r="H96" s="55">
        <f t="shared" si="24"/>
        <v>4.8750432024999997</v>
      </c>
      <c r="I96" s="55">
        <f t="shared" si="25"/>
        <v>10.763851638959874</v>
      </c>
      <c r="J96" s="55">
        <f t="shared" si="26"/>
        <v>23.766046226241453</v>
      </c>
      <c r="K96" s="55">
        <f t="shared" si="27"/>
        <v>0.35812374933193786</v>
      </c>
      <c r="L96" s="55">
        <f t="shared" si="28"/>
        <v>0.79071933233745217</v>
      </c>
      <c r="M96" s="55">
        <f t="shared" ca="1" si="29"/>
        <v>0.16187215946379596</v>
      </c>
      <c r="N96" s="55">
        <f t="shared" ca="1" si="30"/>
        <v>1.0578140696120363E-7</v>
      </c>
      <c r="O96" s="63">
        <f t="shared" ca="1" si="31"/>
        <v>2656367.8112029359</v>
      </c>
      <c r="P96" s="55">
        <f t="shared" ca="1" si="32"/>
        <v>214360909.95805177</v>
      </c>
      <c r="Q96" s="55">
        <f t="shared" ca="1" si="33"/>
        <v>57948298.689957812</v>
      </c>
      <c r="R96" s="31">
        <f t="shared" ca="1" si="34"/>
        <v>3.2524053708171685E-4</v>
      </c>
    </row>
    <row r="97" spans="1:18">
      <c r="A97" s="61">
        <v>22105</v>
      </c>
      <c r="B97" s="61">
        <v>0.16490600000543054</v>
      </c>
      <c r="C97" s="61">
        <v>1</v>
      </c>
      <c r="D97" s="62">
        <f t="shared" si="20"/>
        <v>2.2105000000000001</v>
      </c>
      <c r="E97" s="62">
        <f t="shared" si="21"/>
        <v>0.16490600000543054</v>
      </c>
      <c r="F97" s="55">
        <f t="shared" si="22"/>
        <v>2.2105000000000001</v>
      </c>
      <c r="G97" s="55">
        <f t="shared" si="23"/>
        <v>0.16490600000543054</v>
      </c>
      <c r="H97" s="55">
        <f t="shared" si="24"/>
        <v>4.8863102500000002</v>
      </c>
      <c r="I97" s="55">
        <f t="shared" si="25"/>
        <v>10.801188807625001</v>
      </c>
      <c r="J97" s="55">
        <f t="shared" si="26"/>
        <v>23.876027859255068</v>
      </c>
      <c r="K97" s="55">
        <f t="shared" si="27"/>
        <v>0.36452471301200423</v>
      </c>
      <c r="L97" s="55">
        <f t="shared" si="28"/>
        <v>0.80578187811303537</v>
      </c>
      <c r="M97" s="55">
        <f t="shared" ca="1" si="29"/>
        <v>0.16223984165284053</v>
      </c>
      <c r="N97" s="55">
        <f t="shared" ca="1" si="30"/>
        <v>7.1084003610855007E-6</v>
      </c>
      <c r="O97" s="63">
        <f t="shared" ca="1" si="31"/>
        <v>3460023.0516079324</v>
      </c>
      <c r="P97" s="55">
        <f t="shared" ca="1" si="32"/>
        <v>211356004.95433113</v>
      </c>
      <c r="Q97" s="55">
        <f t="shared" ca="1" si="33"/>
        <v>59776197.426364526</v>
      </c>
      <c r="R97" s="31">
        <f t="shared" ca="1" si="34"/>
        <v>2.6661583525900145E-3</v>
      </c>
    </row>
    <row r="98" spans="1:18">
      <c r="A98" s="61">
        <v>22105</v>
      </c>
      <c r="B98" s="61">
        <v>0.16970600000058766</v>
      </c>
      <c r="C98" s="61">
        <v>1</v>
      </c>
      <c r="D98" s="62">
        <f t="shared" si="20"/>
        <v>2.2105000000000001</v>
      </c>
      <c r="E98" s="62">
        <f t="shared" si="21"/>
        <v>0.16970600000058766</v>
      </c>
      <c r="F98" s="55">
        <f t="shared" si="22"/>
        <v>2.2105000000000001</v>
      </c>
      <c r="G98" s="55">
        <f t="shared" si="23"/>
        <v>0.16970600000058766</v>
      </c>
      <c r="H98" s="55">
        <f t="shared" si="24"/>
        <v>4.8863102500000002</v>
      </c>
      <c r="I98" s="55">
        <f t="shared" si="25"/>
        <v>10.801188807625001</v>
      </c>
      <c r="J98" s="55">
        <f t="shared" si="26"/>
        <v>23.876027859255068</v>
      </c>
      <c r="K98" s="55">
        <f t="shared" si="27"/>
        <v>0.37513511300129904</v>
      </c>
      <c r="L98" s="55">
        <f t="shared" si="28"/>
        <v>0.82923616728937155</v>
      </c>
      <c r="M98" s="55">
        <f t="shared" ca="1" si="29"/>
        <v>0.16223984165284053</v>
      </c>
      <c r="N98" s="55">
        <f t="shared" ca="1" si="30"/>
        <v>5.5743520473634262E-5</v>
      </c>
      <c r="O98" s="63">
        <f t="shared" ca="1" si="31"/>
        <v>3460023.0516079324</v>
      </c>
      <c r="P98" s="55">
        <f t="shared" ca="1" si="32"/>
        <v>211356004.95433113</v>
      </c>
      <c r="Q98" s="55">
        <f t="shared" ca="1" si="33"/>
        <v>59776197.426364526</v>
      </c>
      <c r="R98" s="31">
        <f t="shared" ca="1" si="34"/>
        <v>7.4661583477471372E-3</v>
      </c>
    </row>
    <row r="99" spans="1:18">
      <c r="A99" s="61">
        <v>22137.5</v>
      </c>
      <c r="B99" s="61">
        <v>0.16281499999604421</v>
      </c>
      <c r="C99" s="61">
        <v>1</v>
      </c>
      <c r="D99" s="62">
        <f t="shared" si="20"/>
        <v>2.2137500000000001</v>
      </c>
      <c r="E99" s="62">
        <f t="shared" si="21"/>
        <v>0.16281499999604421</v>
      </c>
      <c r="F99" s="55">
        <f t="shared" si="22"/>
        <v>2.2137500000000001</v>
      </c>
      <c r="G99" s="55">
        <f t="shared" si="23"/>
        <v>0.16281499999604421</v>
      </c>
      <c r="H99" s="55">
        <f t="shared" si="24"/>
        <v>4.9006890625000006</v>
      </c>
      <c r="I99" s="55">
        <f t="shared" si="25"/>
        <v>10.848900412109376</v>
      </c>
      <c r="J99" s="55">
        <f t="shared" si="26"/>
        <v>24.016753287307132</v>
      </c>
      <c r="K99" s="55">
        <f t="shared" si="27"/>
        <v>0.36043170624124288</v>
      </c>
      <c r="L99" s="55">
        <f t="shared" si="28"/>
        <v>0.79790568969155151</v>
      </c>
      <c r="M99" s="55">
        <f t="shared" ca="1" si="29"/>
        <v>0.16270905894348203</v>
      </c>
      <c r="N99" s="55">
        <f t="shared" ca="1" si="30"/>
        <v>1.1223506617981552E-8</v>
      </c>
      <c r="O99" s="63">
        <f t="shared" ca="1" si="31"/>
        <v>4639640.3538039066</v>
      </c>
      <c r="P99" s="55">
        <f t="shared" ca="1" si="32"/>
        <v>207545237.68790707</v>
      </c>
      <c r="Q99" s="55">
        <f t="shared" ca="1" si="33"/>
        <v>62151607.405999318</v>
      </c>
      <c r="R99" s="31">
        <f t="shared" ca="1" si="34"/>
        <v>1.0594105256217512E-4</v>
      </c>
    </row>
    <row r="100" spans="1:18">
      <c r="A100" s="61">
        <v>22139</v>
      </c>
      <c r="B100" s="61">
        <v>0.16485079999984009</v>
      </c>
      <c r="C100" s="61">
        <v>1</v>
      </c>
      <c r="D100" s="62">
        <f t="shared" si="20"/>
        <v>2.2139000000000002</v>
      </c>
      <c r="E100" s="62">
        <f t="shared" si="21"/>
        <v>0.16485079999984009</v>
      </c>
      <c r="F100" s="55">
        <f t="shared" si="22"/>
        <v>2.2139000000000002</v>
      </c>
      <c r="G100" s="55">
        <f t="shared" si="23"/>
        <v>0.16485079999984009</v>
      </c>
      <c r="H100" s="55">
        <f t="shared" si="24"/>
        <v>4.9013532100000008</v>
      </c>
      <c r="I100" s="55">
        <f t="shared" si="25"/>
        <v>10.851105871619003</v>
      </c>
      <c r="J100" s="55">
        <f t="shared" si="26"/>
        <v>24.023263289177315</v>
      </c>
      <c r="K100" s="55">
        <f t="shared" si="27"/>
        <v>0.36496318611964601</v>
      </c>
      <c r="L100" s="55">
        <f t="shared" si="28"/>
        <v>0.80799199775028441</v>
      </c>
      <c r="M100" s="55">
        <f t="shared" ca="1" si="29"/>
        <v>0.16273073143357253</v>
      </c>
      <c r="N100" s="55">
        <f t="shared" ca="1" si="30"/>
        <v>4.4946907256758015E-6</v>
      </c>
      <c r="O100" s="63">
        <f t="shared" ca="1" si="31"/>
        <v>4698298.3696879465</v>
      </c>
      <c r="P100" s="55">
        <f t="shared" ca="1" si="32"/>
        <v>207369875.85473228</v>
      </c>
      <c r="Q100" s="55">
        <f t="shared" ca="1" si="33"/>
        <v>62262483.498804346</v>
      </c>
      <c r="R100" s="31">
        <f t="shared" ca="1" si="34"/>
        <v>2.1200685662675633E-3</v>
      </c>
    </row>
    <row r="101" spans="1:18">
      <c r="A101" s="61">
        <v>23310.5</v>
      </c>
      <c r="B101" s="61">
        <v>0.18071059999783756</v>
      </c>
      <c r="C101" s="61">
        <v>1</v>
      </c>
      <c r="D101" s="62">
        <f t="shared" si="20"/>
        <v>2.3310499999999998</v>
      </c>
      <c r="E101" s="62">
        <f t="shared" si="21"/>
        <v>0.18071059999783756</v>
      </c>
      <c r="F101" s="55">
        <f t="shared" si="22"/>
        <v>2.3310499999999998</v>
      </c>
      <c r="G101" s="55">
        <f t="shared" si="23"/>
        <v>0.18071059999783756</v>
      </c>
      <c r="H101" s="55">
        <f t="shared" si="24"/>
        <v>5.4337941024999994</v>
      </c>
      <c r="I101" s="55">
        <f t="shared" si="25"/>
        <v>12.666445742632623</v>
      </c>
      <c r="J101" s="55">
        <f t="shared" si="26"/>
        <v>29.526118348363774</v>
      </c>
      <c r="K101" s="55">
        <f t="shared" si="27"/>
        <v>0.42124544412495923</v>
      </c>
      <c r="L101" s="55">
        <f t="shared" si="28"/>
        <v>0.9819441925274861</v>
      </c>
      <c r="M101" s="55">
        <f t="shared" ca="1" si="29"/>
        <v>0.18009634216029208</v>
      </c>
      <c r="N101" s="55">
        <f t="shared" ca="1" si="30"/>
        <v>3.7731269098605466E-7</v>
      </c>
      <c r="O101" s="63">
        <f t="shared" ca="1" si="31"/>
        <v>170153385.77778757</v>
      </c>
      <c r="P101" s="55">
        <f t="shared" ca="1" si="32"/>
        <v>87407982.195674971</v>
      </c>
      <c r="Q101" s="55">
        <f t="shared" ca="1" si="33"/>
        <v>184761437.55134341</v>
      </c>
      <c r="R101" s="31">
        <f t="shared" ca="1" si="34"/>
        <v>6.1425783754548435E-4</v>
      </c>
    </row>
    <row r="102" spans="1:18">
      <c r="A102" s="61">
        <v>23325</v>
      </c>
      <c r="B102" s="61">
        <v>0.18218999999953667</v>
      </c>
      <c r="C102" s="61">
        <v>1</v>
      </c>
      <c r="D102" s="62">
        <f t="shared" si="20"/>
        <v>2.3325</v>
      </c>
      <c r="E102" s="62">
        <f t="shared" si="21"/>
        <v>0.18218999999953667</v>
      </c>
      <c r="F102" s="55">
        <f t="shared" si="22"/>
        <v>2.3325</v>
      </c>
      <c r="G102" s="55">
        <f t="shared" si="23"/>
        <v>0.18218999999953667</v>
      </c>
      <c r="H102" s="55">
        <f t="shared" si="24"/>
        <v>5.4405562500000002</v>
      </c>
      <c r="I102" s="55">
        <f t="shared" si="25"/>
        <v>12.690097453125</v>
      </c>
      <c r="J102" s="55">
        <f t="shared" si="26"/>
        <v>29.599652309414065</v>
      </c>
      <c r="K102" s="55">
        <f t="shared" si="27"/>
        <v>0.4249581749989193</v>
      </c>
      <c r="L102" s="55">
        <f t="shared" si="28"/>
        <v>0.99121494318497927</v>
      </c>
      <c r="M102" s="55">
        <f t="shared" ca="1" si="29"/>
        <v>0.18031678023759851</v>
      </c>
      <c r="N102" s="55">
        <f t="shared" ca="1" si="30"/>
        <v>3.5089522765156596E-6</v>
      </c>
      <c r="O102" s="63">
        <f t="shared" ca="1" si="31"/>
        <v>173774687.12761357</v>
      </c>
      <c r="P102" s="55">
        <f t="shared" ca="1" si="32"/>
        <v>86173913.797850028</v>
      </c>
      <c r="Q102" s="55">
        <f t="shared" ca="1" si="33"/>
        <v>186757713.40046236</v>
      </c>
      <c r="R102" s="31">
        <f t="shared" ca="1" si="34"/>
        <v>1.8732197619381608E-3</v>
      </c>
    </row>
    <row r="103" spans="1:18">
      <c r="A103" s="61">
        <v>23388</v>
      </c>
      <c r="B103" s="61">
        <v>0.18209360000037123</v>
      </c>
      <c r="C103" s="61">
        <v>1</v>
      </c>
      <c r="D103" s="62">
        <f t="shared" si="20"/>
        <v>2.3388</v>
      </c>
      <c r="E103" s="62">
        <f t="shared" si="21"/>
        <v>0.18209360000037123</v>
      </c>
      <c r="F103" s="55">
        <f t="shared" si="22"/>
        <v>2.3388</v>
      </c>
      <c r="G103" s="55">
        <f t="shared" si="23"/>
        <v>0.18209360000037123</v>
      </c>
      <c r="H103" s="55">
        <f t="shared" si="24"/>
        <v>5.4699854400000003</v>
      </c>
      <c r="I103" s="55">
        <f t="shared" si="25"/>
        <v>12.793201947072001</v>
      </c>
      <c r="J103" s="55">
        <f t="shared" si="26"/>
        <v>29.920740713811995</v>
      </c>
      <c r="K103" s="55">
        <f t="shared" si="27"/>
        <v>0.42588051168086821</v>
      </c>
      <c r="L103" s="55">
        <f t="shared" si="28"/>
        <v>0.99604934071921458</v>
      </c>
      <c r="M103" s="55">
        <f t="shared" ca="1" si="29"/>
        <v>0.18127610687502377</v>
      </c>
      <c r="N103" s="55">
        <f t="shared" ca="1" si="30"/>
        <v>6.6829500999035317E-7</v>
      </c>
      <c r="O103" s="63">
        <f t="shared" ca="1" si="31"/>
        <v>189978380.1357398</v>
      </c>
      <c r="P103" s="55">
        <f t="shared" ca="1" si="32"/>
        <v>80895003.157840475</v>
      </c>
      <c r="Q103" s="55">
        <f t="shared" ca="1" si="33"/>
        <v>195576849.68928072</v>
      </c>
      <c r="R103" s="31">
        <f t="shared" ca="1" si="34"/>
        <v>8.1749312534745711E-4</v>
      </c>
    </row>
    <row r="104" spans="1:18">
      <c r="A104" s="61">
        <v>24317</v>
      </c>
      <c r="B104" s="61">
        <v>0.19593240000540391</v>
      </c>
      <c r="C104" s="61">
        <v>1</v>
      </c>
      <c r="D104" s="62">
        <f t="shared" si="20"/>
        <v>2.4317000000000002</v>
      </c>
      <c r="E104" s="62">
        <f t="shared" si="21"/>
        <v>0.19593240000540391</v>
      </c>
      <c r="F104" s="55">
        <f t="shared" si="22"/>
        <v>2.4317000000000002</v>
      </c>
      <c r="G104" s="55">
        <f t="shared" si="23"/>
        <v>0.19593240000540391</v>
      </c>
      <c r="H104" s="55">
        <f t="shared" si="24"/>
        <v>5.9131648900000009</v>
      </c>
      <c r="I104" s="55">
        <f t="shared" si="25"/>
        <v>14.379043063013004</v>
      </c>
      <c r="J104" s="55">
        <f t="shared" si="26"/>
        <v>34.965519016328727</v>
      </c>
      <c r="K104" s="55">
        <f t="shared" si="27"/>
        <v>0.47644881709314074</v>
      </c>
      <c r="L104" s="55">
        <f t="shared" si="28"/>
        <v>1.1585805885253904</v>
      </c>
      <c r="M104" s="55">
        <f t="shared" ca="1" si="29"/>
        <v>0.19571704282649061</v>
      </c>
      <c r="N104" s="55">
        <f t="shared" ca="1" si="30"/>
        <v>4.6378714509495191E-8</v>
      </c>
      <c r="O104" s="63">
        <f t="shared" ca="1" si="31"/>
        <v>521172675.79080075</v>
      </c>
      <c r="P104" s="55">
        <f t="shared" ca="1" si="32"/>
        <v>20576308.085007932</v>
      </c>
      <c r="Q104" s="55">
        <f t="shared" ca="1" si="33"/>
        <v>354590015.50634634</v>
      </c>
      <c r="R104" s="31">
        <f t="shared" ca="1" si="34"/>
        <v>2.153571789133002E-4</v>
      </c>
    </row>
    <row r="105" spans="1:18">
      <c r="A105" s="61">
        <v>24371</v>
      </c>
      <c r="B105" s="61">
        <v>0.20002119999844581</v>
      </c>
      <c r="C105" s="61">
        <v>1</v>
      </c>
      <c r="D105" s="62">
        <f t="shared" si="20"/>
        <v>2.4371</v>
      </c>
      <c r="E105" s="62">
        <f t="shared" si="21"/>
        <v>0.20002119999844581</v>
      </c>
      <c r="F105" s="55">
        <f t="shared" si="22"/>
        <v>2.4371</v>
      </c>
      <c r="G105" s="55">
        <f t="shared" si="23"/>
        <v>0.20002119999844581</v>
      </c>
      <c r="H105" s="55">
        <f t="shared" si="24"/>
        <v>5.93945641</v>
      </c>
      <c r="I105" s="55">
        <f t="shared" si="25"/>
        <v>14.475049216811</v>
      </c>
      <c r="J105" s="55">
        <f t="shared" si="26"/>
        <v>35.277142446290085</v>
      </c>
      <c r="K105" s="55">
        <f t="shared" si="27"/>
        <v>0.48747166651621227</v>
      </c>
      <c r="L105" s="55">
        <f t="shared" si="28"/>
        <v>1.188017198466661</v>
      </c>
      <c r="M105" s="55">
        <f t="shared" ca="1" si="29"/>
        <v>0.19657342454780966</v>
      </c>
      <c r="N105" s="55">
        <f t="shared" ca="1" si="30"/>
        <v>1.1887155558009331E-5</v>
      </c>
      <c r="O105" s="63">
        <f t="shared" ca="1" si="31"/>
        <v>545954894.24054182</v>
      </c>
      <c r="P105" s="55">
        <f t="shared" ca="1" si="32"/>
        <v>18194615.019666903</v>
      </c>
      <c r="Q105" s="55">
        <f t="shared" ca="1" si="33"/>
        <v>365590944.27215415</v>
      </c>
      <c r="R105" s="31">
        <f t="shared" ca="1" si="34"/>
        <v>3.4477754506361535E-3</v>
      </c>
    </row>
    <row r="106" spans="1:18">
      <c r="A106" s="61">
        <v>24443</v>
      </c>
      <c r="B106" s="61">
        <v>0.19923959999869112</v>
      </c>
      <c r="C106" s="61">
        <v>1</v>
      </c>
      <c r="D106" s="62">
        <f t="shared" si="20"/>
        <v>2.4443000000000001</v>
      </c>
      <c r="E106" s="62">
        <f t="shared" si="21"/>
        <v>0.19923959999869112</v>
      </c>
      <c r="F106" s="55">
        <f t="shared" si="22"/>
        <v>2.4443000000000001</v>
      </c>
      <c r="G106" s="55">
        <f t="shared" si="23"/>
        <v>0.19923959999869112</v>
      </c>
      <c r="H106" s="55">
        <f t="shared" si="24"/>
        <v>5.9746024900000005</v>
      </c>
      <c r="I106" s="55">
        <f t="shared" si="25"/>
        <v>14.603720866307002</v>
      </c>
      <c r="J106" s="55">
        <f t="shared" si="26"/>
        <v>35.69587491351421</v>
      </c>
      <c r="K106" s="55">
        <f t="shared" si="27"/>
        <v>0.48700135427680075</v>
      </c>
      <c r="L106" s="55">
        <f t="shared" si="28"/>
        <v>1.1903774102587841</v>
      </c>
      <c r="M106" s="55">
        <f t="shared" ca="1" si="29"/>
        <v>0.19771816764968278</v>
      </c>
      <c r="N106" s="55">
        <f t="shared" ca="1" si="30"/>
        <v>2.3147563926090328E-6</v>
      </c>
      <c r="O106" s="63">
        <f t="shared" ca="1" si="31"/>
        <v>579980959.60368073</v>
      </c>
      <c r="P106" s="55">
        <f t="shared" ca="1" si="32"/>
        <v>15231531.90502342</v>
      </c>
      <c r="Q106" s="55">
        <f t="shared" ca="1" si="33"/>
        <v>380574986.01548189</v>
      </c>
      <c r="R106" s="31">
        <f t="shared" ca="1" si="34"/>
        <v>1.5214323490083392E-3</v>
      </c>
    </row>
    <row r="107" spans="1:18">
      <c r="A107" s="61">
        <v>24451</v>
      </c>
      <c r="B107" s="61">
        <v>0.19929719999345252</v>
      </c>
      <c r="C107" s="61">
        <v>1</v>
      </c>
      <c r="D107" s="62">
        <f t="shared" si="20"/>
        <v>2.4451000000000001</v>
      </c>
      <c r="E107" s="62">
        <f t="shared" si="21"/>
        <v>0.19929719999345252</v>
      </c>
      <c r="F107" s="55">
        <f t="shared" si="22"/>
        <v>2.4451000000000001</v>
      </c>
      <c r="G107" s="55">
        <f t="shared" si="23"/>
        <v>0.19929719999345252</v>
      </c>
      <c r="H107" s="55">
        <f t="shared" si="24"/>
        <v>5.9785140100000005</v>
      </c>
      <c r="I107" s="55">
        <f t="shared" si="25"/>
        <v>14.618064605851002</v>
      </c>
      <c r="J107" s="55">
        <f t="shared" si="26"/>
        <v>35.742629767766282</v>
      </c>
      <c r="K107" s="55">
        <f t="shared" si="27"/>
        <v>0.48730158370399079</v>
      </c>
      <c r="L107" s="55">
        <f t="shared" si="28"/>
        <v>1.1915011023146278</v>
      </c>
      <c r="M107" s="55">
        <f t="shared" ca="1" si="29"/>
        <v>0.19784556597012237</v>
      </c>
      <c r="N107" s="55">
        <f t="shared" ca="1" si="30"/>
        <v>2.1072413376896803E-6</v>
      </c>
      <c r="O107" s="63">
        <f t="shared" ca="1" si="31"/>
        <v>583831331.38134444</v>
      </c>
      <c r="P107" s="55">
        <f t="shared" ca="1" si="32"/>
        <v>14917478.609042469</v>
      </c>
      <c r="Q107" s="55">
        <f t="shared" ca="1" si="33"/>
        <v>382262324.73047674</v>
      </c>
      <c r="R107" s="31">
        <f t="shared" ca="1" si="34"/>
        <v>1.4516340233301506E-3</v>
      </c>
    </row>
    <row r="108" spans="1:18">
      <c r="A108" s="61">
        <v>25012.5</v>
      </c>
      <c r="B108" s="61">
        <v>0.20746499999950174</v>
      </c>
      <c r="C108" s="61">
        <v>1</v>
      </c>
      <c r="D108" s="62">
        <f t="shared" si="20"/>
        <v>2.5012500000000002</v>
      </c>
      <c r="E108" s="62">
        <f t="shared" si="21"/>
        <v>0.20746499999950174</v>
      </c>
      <c r="F108" s="55">
        <f t="shared" si="22"/>
        <v>2.5012500000000002</v>
      </c>
      <c r="G108" s="55">
        <f t="shared" si="23"/>
        <v>0.20746499999950174</v>
      </c>
      <c r="H108" s="55">
        <f t="shared" si="24"/>
        <v>6.256251562500001</v>
      </c>
      <c r="I108" s="55">
        <f t="shared" si="25"/>
        <v>15.648449220703128</v>
      </c>
      <c r="J108" s="55">
        <f t="shared" si="26"/>
        <v>39.140683613283699</v>
      </c>
      <c r="K108" s="55">
        <f t="shared" si="27"/>
        <v>0.5189218312487538</v>
      </c>
      <c r="L108" s="55">
        <f t="shared" si="28"/>
        <v>1.2979532304109456</v>
      </c>
      <c r="M108" s="55">
        <f t="shared" ca="1" si="29"/>
        <v>0.20688958462838866</v>
      </c>
      <c r="N108" s="55">
        <f t="shared" ca="1" si="30"/>
        <v>3.3110284931320415E-7</v>
      </c>
      <c r="O108" s="63">
        <f t="shared" ca="1" si="31"/>
        <v>889729421.94533575</v>
      </c>
      <c r="P108" s="55">
        <f t="shared" ca="1" si="32"/>
        <v>911203.67673128191</v>
      </c>
      <c r="Q108" s="55">
        <f t="shared" ca="1" si="33"/>
        <v>512252008.09308594</v>
      </c>
      <c r="R108" s="31">
        <f t="shared" ca="1" si="34"/>
        <v>5.754153711130805E-4</v>
      </c>
    </row>
    <row r="109" spans="1:18">
      <c r="A109" s="61">
        <v>25036</v>
      </c>
      <c r="B109" s="61">
        <v>0.20765920000121696</v>
      </c>
      <c r="C109" s="61">
        <v>1</v>
      </c>
      <c r="D109" s="62">
        <f t="shared" si="20"/>
        <v>2.5036</v>
      </c>
      <c r="E109" s="62">
        <f t="shared" si="21"/>
        <v>0.20765920000121696</v>
      </c>
      <c r="F109" s="55">
        <f t="shared" si="22"/>
        <v>2.5036</v>
      </c>
      <c r="G109" s="55">
        <f t="shared" si="23"/>
        <v>0.20765920000121696</v>
      </c>
      <c r="H109" s="55">
        <f t="shared" si="24"/>
        <v>6.2680129600000001</v>
      </c>
      <c r="I109" s="55">
        <f t="shared" si="25"/>
        <v>15.692597246656</v>
      </c>
      <c r="J109" s="55">
        <f t="shared" si="26"/>
        <v>39.287986466727965</v>
      </c>
      <c r="K109" s="55">
        <f t="shared" si="27"/>
        <v>0.51989557312304679</v>
      </c>
      <c r="L109" s="55">
        <f t="shared" si="28"/>
        <v>1.30161055687086</v>
      </c>
      <c r="M109" s="55">
        <f t="shared" ca="1" si="29"/>
        <v>0.20727249235600842</v>
      </c>
      <c r="N109" s="55">
        <f t="shared" ca="1" si="30"/>
        <v>1.4954280286273358E-7</v>
      </c>
      <c r="O109" s="63">
        <f t="shared" ca="1" si="31"/>
        <v>904097604.16400862</v>
      </c>
      <c r="P109" s="55">
        <f t="shared" ca="1" si="32"/>
        <v>688743.13531205547</v>
      </c>
      <c r="Q109" s="55">
        <f t="shared" ca="1" si="33"/>
        <v>518203158.72194332</v>
      </c>
      <c r="R109" s="31">
        <f t="shared" ca="1" si="34"/>
        <v>3.867076452085394E-4</v>
      </c>
    </row>
    <row r="110" spans="1:18">
      <c r="A110" s="61">
        <v>25045</v>
      </c>
      <c r="B110" s="61">
        <v>0.2108040000020992</v>
      </c>
      <c r="C110" s="61">
        <v>1</v>
      </c>
      <c r="D110" s="62">
        <f t="shared" si="20"/>
        <v>2.5045000000000002</v>
      </c>
      <c r="E110" s="62">
        <f t="shared" si="21"/>
        <v>0.2108040000020992</v>
      </c>
      <c r="F110" s="55">
        <f t="shared" si="22"/>
        <v>2.5045000000000002</v>
      </c>
      <c r="G110" s="55">
        <f t="shared" si="23"/>
        <v>0.2108040000020992</v>
      </c>
      <c r="H110" s="55">
        <f t="shared" si="24"/>
        <v>6.2725202500000012</v>
      </c>
      <c r="I110" s="55">
        <f t="shared" si="25"/>
        <v>15.709526966125004</v>
      </c>
      <c r="J110" s="55">
        <f t="shared" si="26"/>
        <v>39.344510286660075</v>
      </c>
      <c r="K110" s="55">
        <f t="shared" si="27"/>
        <v>0.52795861800525745</v>
      </c>
      <c r="L110" s="55">
        <f t="shared" si="28"/>
        <v>1.3222723587941674</v>
      </c>
      <c r="M110" s="55">
        <f t="shared" ca="1" si="29"/>
        <v>0.20741923139671031</v>
      </c>
      <c r="N110" s="55">
        <f t="shared" ca="1" si="30"/>
        <v>1.1456658512026238E-5</v>
      </c>
      <c r="O110" s="63">
        <f t="shared" ca="1" si="31"/>
        <v>909634332.87599754</v>
      </c>
      <c r="P110" s="55">
        <f t="shared" ca="1" si="32"/>
        <v>611678.09406150365</v>
      </c>
      <c r="Q110" s="55">
        <f t="shared" ca="1" si="33"/>
        <v>520493488.25407231</v>
      </c>
      <c r="R110" s="31">
        <f t="shared" ca="1" si="34"/>
        <v>3.3847686053888881E-3</v>
      </c>
    </row>
    <row r="111" spans="1:18">
      <c r="A111" s="61">
        <v>25046.5</v>
      </c>
      <c r="B111" s="61">
        <v>0.20909979999851203</v>
      </c>
      <c r="C111" s="61">
        <v>1</v>
      </c>
      <c r="D111" s="62">
        <f t="shared" si="20"/>
        <v>2.5046499999999998</v>
      </c>
      <c r="E111" s="62">
        <f t="shared" si="21"/>
        <v>0.20909979999851203</v>
      </c>
      <c r="F111" s="55">
        <f t="shared" si="22"/>
        <v>2.5046499999999998</v>
      </c>
      <c r="G111" s="55">
        <f t="shared" si="23"/>
        <v>0.20909979999851203</v>
      </c>
      <c r="H111" s="55">
        <f t="shared" si="24"/>
        <v>6.2732716224999994</v>
      </c>
      <c r="I111" s="55">
        <f t="shared" si="25"/>
        <v>15.712349769294622</v>
      </c>
      <c r="J111" s="55">
        <f t="shared" si="26"/>
        <v>39.353936849663775</v>
      </c>
      <c r="K111" s="55">
        <f t="shared" si="27"/>
        <v>0.52372181406627316</v>
      </c>
      <c r="L111" s="55">
        <f t="shared" si="28"/>
        <v>1.311739841601091</v>
      </c>
      <c r="M111" s="55">
        <f t="shared" ca="1" si="29"/>
        <v>0.20744369293961676</v>
      </c>
      <c r="N111" s="55">
        <f t="shared" ca="1" si="30"/>
        <v>2.7426905905227332E-6</v>
      </c>
      <c r="O111" s="63">
        <f t="shared" ca="1" si="31"/>
        <v>910558955.07052732</v>
      </c>
      <c r="P111" s="55">
        <f t="shared" ca="1" si="32"/>
        <v>599273.05849876325</v>
      </c>
      <c r="Q111" s="55">
        <f t="shared" ca="1" si="33"/>
        <v>520875811.98416436</v>
      </c>
      <c r="R111" s="31">
        <f t="shared" ca="1" si="34"/>
        <v>1.6561070588952675E-3</v>
      </c>
    </row>
    <row r="112" spans="1:18">
      <c r="A112" s="61">
        <v>25087</v>
      </c>
      <c r="B112" s="61">
        <v>0.21107639999536332</v>
      </c>
      <c r="C112" s="61">
        <v>1</v>
      </c>
      <c r="D112" s="62">
        <f t="shared" si="20"/>
        <v>2.5087000000000002</v>
      </c>
      <c r="E112" s="62">
        <f t="shared" si="21"/>
        <v>0.21107639999536332</v>
      </c>
      <c r="F112" s="55">
        <f t="shared" si="22"/>
        <v>2.5087000000000002</v>
      </c>
      <c r="G112" s="55">
        <f t="shared" si="23"/>
        <v>0.21107639999536332</v>
      </c>
      <c r="H112" s="55">
        <f t="shared" si="24"/>
        <v>6.2935756900000008</v>
      </c>
      <c r="I112" s="55">
        <f t="shared" si="25"/>
        <v>15.788693333503003</v>
      </c>
      <c r="J112" s="55">
        <f t="shared" si="26"/>
        <v>39.609094965758985</v>
      </c>
      <c r="K112" s="55">
        <f t="shared" si="27"/>
        <v>0.52952736466836803</v>
      </c>
      <c r="L112" s="55">
        <f t="shared" si="28"/>
        <v>1.3284252997435348</v>
      </c>
      <c r="M112" s="55">
        <f t="shared" ca="1" si="29"/>
        <v>0.20810469849936447</v>
      </c>
      <c r="N112" s="55">
        <f t="shared" ca="1" si="30"/>
        <v>8.8310097813217815E-6</v>
      </c>
      <c r="O112" s="63">
        <f t="shared" ca="1" si="31"/>
        <v>935722190.51068914</v>
      </c>
      <c r="P112" s="55">
        <f t="shared" ca="1" si="32"/>
        <v>311963.24603980017</v>
      </c>
      <c r="Q112" s="55">
        <f t="shared" ca="1" si="33"/>
        <v>531263733.85088181</v>
      </c>
      <c r="R112" s="31">
        <f t="shared" ca="1" si="34"/>
        <v>2.9717014959988464E-3</v>
      </c>
    </row>
    <row r="113" spans="1:18">
      <c r="A113" s="61">
        <v>25143.5</v>
      </c>
      <c r="B113" s="61">
        <v>0.21105820000229869</v>
      </c>
      <c r="C113" s="61">
        <v>1</v>
      </c>
      <c r="D113" s="62">
        <f t="shared" si="20"/>
        <v>2.5143499999999999</v>
      </c>
      <c r="E113" s="62">
        <f t="shared" si="21"/>
        <v>0.21105820000229869</v>
      </c>
      <c r="F113" s="55">
        <f t="shared" si="22"/>
        <v>2.5143499999999999</v>
      </c>
      <c r="G113" s="55">
        <f t="shared" si="23"/>
        <v>0.21105820000229869</v>
      </c>
      <c r="H113" s="55">
        <f t="shared" si="24"/>
        <v>6.321955922499999</v>
      </c>
      <c r="I113" s="55">
        <f t="shared" si="25"/>
        <v>15.895609873737872</v>
      </c>
      <c r="J113" s="55">
        <f t="shared" si="26"/>
        <v>39.967126686032813</v>
      </c>
      <c r="K113" s="55">
        <f t="shared" si="27"/>
        <v>0.53067418517577969</v>
      </c>
      <c r="L113" s="55">
        <f t="shared" si="28"/>
        <v>1.3343006374967217</v>
      </c>
      <c r="M113" s="55">
        <f t="shared" ca="1" si="29"/>
        <v>0.20902859446891126</v>
      </c>
      <c r="N113" s="55">
        <f t="shared" ca="1" si="30"/>
        <v>4.1192986211568956E-6</v>
      </c>
      <c r="O113" s="63">
        <f t="shared" ca="1" si="31"/>
        <v>971468021.99943328</v>
      </c>
      <c r="P113" s="55">
        <f t="shared" ca="1" si="32"/>
        <v>65838.918035047216</v>
      </c>
      <c r="Q113" s="55">
        <f t="shared" ca="1" si="33"/>
        <v>545966469.15616691</v>
      </c>
      <c r="R113" s="31">
        <f t="shared" ca="1" si="34"/>
        <v>2.0296055333874352E-3</v>
      </c>
    </row>
    <row r="114" spans="1:18">
      <c r="A114" s="61">
        <v>25550.5</v>
      </c>
      <c r="B114" s="61">
        <v>0.21643860000040149</v>
      </c>
      <c r="C114" s="61">
        <v>1</v>
      </c>
      <c r="D114" s="62">
        <f t="shared" si="20"/>
        <v>2.55505</v>
      </c>
      <c r="E114" s="62">
        <f t="shared" si="21"/>
        <v>0.21643860000040149</v>
      </c>
      <c r="F114" s="55">
        <f t="shared" si="22"/>
        <v>2.55505</v>
      </c>
      <c r="G114" s="55">
        <f t="shared" si="23"/>
        <v>0.21643860000040149</v>
      </c>
      <c r="H114" s="55">
        <f t="shared" si="24"/>
        <v>6.5282805025000004</v>
      </c>
      <c r="I114" s="55">
        <f t="shared" si="25"/>
        <v>16.680083097912625</v>
      </c>
      <c r="J114" s="55">
        <f t="shared" si="26"/>
        <v>42.618446319321656</v>
      </c>
      <c r="K114" s="55">
        <f t="shared" si="27"/>
        <v>0.55301144493102583</v>
      </c>
      <c r="L114" s="55">
        <f t="shared" si="28"/>
        <v>1.4129718923710175</v>
      </c>
      <c r="M114" s="55">
        <f t="shared" ca="1" si="29"/>
        <v>0.21574423567997453</v>
      </c>
      <c r="N114" s="55">
        <f t="shared" ca="1" si="30"/>
        <v>4.8214180948200182E-7</v>
      </c>
      <c r="O114" s="63">
        <f t="shared" ca="1" si="31"/>
        <v>1251440377.3701944</v>
      </c>
      <c r="P114" s="55">
        <f t="shared" ca="1" si="32"/>
        <v>3838570.0420174217</v>
      </c>
      <c r="Q114" s="55">
        <f t="shared" ca="1" si="33"/>
        <v>659304748.4292748</v>
      </c>
      <c r="R114" s="31">
        <f t="shared" ca="1" si="34"/>
        <v>6.9436432042696561E-4</v>
      </c>
    </row>
    <row r="115" spans="1:18">
      <c r="A115" s="61">
        <v>25605</v>
      </c>
      <c r="B115" s="61">
        <v>0.21780600000056438</v>
      </c>
      <c r="C115" s="61">
        <v>1</v>
      </c>
      <c r="D115" s="62">
        <f t="shared" si="20"/>
        <v>2.5605000000000002</v>
      </c>
      <c r="E115" s="62">
        <f t="shared" si="21"/>
        <v>0.21780600000056438</v>
      </c>
      <c r="F115" s="55">
        <f t="shared" si="22"/>
        <v>2.5605000000000002</v>
      </c>
      <c r="G115" s="55">
        <f t="shared" si="23"/>
        <v>0.21780600000056438</v>
      </c>
      <c r="H115" s="55">
        <f t="shared" si="24"/>
        <v>6.5561602500000014</v>
      </c>
      <c r="I115" s="55">
        <f t="shared" si="25"/>
        <v>16.787048320125006</v>
      </c>
      <c r="J115" s="55">
        <f t="shared" si="26"/>
        <v>42.983237223680085</v>
      </c>
      <c r="K115" s="55">
        <f t="shared" si="27"/>
        <v>0.55769226300144514</v>
      </c>
      <c r="L115" s="55">
        <f t="shared" si="28"/>
        <v>1.4279710394152003</v>
      </c>
      <c r="M115" s="55">
        <f t="shared" ca="1" si="29"/>
        <v>0.21665154695756395</v>
      </c>
      <c r="N115" s="55">
        <f t="shared" ca="1" si="30"/>
        <v>1.3327618284929672E-6</v>
      </c>
      <c r="O115" s="63">
        <f t="shared" ca="1" si="31"/>
        <v>1291981289.5882573</v>
      </c>
      <c r="P115" s="55">
        <f t="shared" ca="1" si="32"/>
        <v>5113800.5124715324</v>
      </c>
      <c r="Q115" s="55">
        <f t="shared" ca="1" si="33"/>
        <v>675494542.55808377</v>
      </c>
      <c r="R115" s="31">
        <f t="shared" ca="1" si="34"/>
        <v>1.1544530430004363E-3</v>
      </c>
    </row>
    <row r="116" spans="1:18">
      <c r="A116" s="61">
        <v>25616</v>
      </c>
      <c r="B116" s="61">
        <v>0.21883520000119461</v>
      </c>
      <c r="C116" s="61">
        <v>1</v>
      </c>
      <c r="D116" s="62">
        <f t="shared" si="20"/>
        <v>2.5615999999999999</v>
      </c>
      <c r="E116" s="62">
        <f t="shared" si="21"/>
        <v>0.21883520000119461</v>
      </c>
      <c r="F116" s="55">
        <f t="shared" si="22"/>
        <v>2.5615999999999999</v>
      </c>
      <c r="G116" s="55">
        <f t="shared" si="23"/>
        <v>0.21883520000119461</v>
      </c>
      <c r="H116" s="55">
        <f t="shared" si="24"/>
        <v>6.5617945599999992</v>
      </c>
      <c r="I116" s="55">
        <f t="shared" si="25"/>
        <v>16.808692944895999</v>
      </c>
      <c r="J116" s="55">
        <f t="shared" si="26"/>
        <v>43.057147847645588</v>
      </c>
      <c r="K116" s="55">
        <f t="shared" si="27"/>
        <v>0.56056824832306007</v>
      </c>
      <c r="L116" s="55">
        <f t="shared" si="28"/>
        <v>1.4359516249043507</v>
      </c>
      <c r="M116" s="55">
        <f t="shared" ca="1" si="29"/>
        <v>0.21683490438705411</v>
      </c>
      <c r="N116" s="55">
        <f t="shared" ca="1" si="30"/>
        <v>4.0011825439497262E-6</v>
      </c>
      <c r="O116" s="63">
        <f t="shared" ca="1" si="31"/>
        <v>1300252671.71856</v>
      </c>
      <c r="P116" s="55">
        <f t="shared" ca="1" si="32"/>
        <v>5394053.9416965125</v>
      </c>
      <c r="Q116" s="55">
        <f t="shared" ca="1" si="33"/>
        <v>678791829.30323339</v>
      </c>
      <c r="R116" s="31">
        <f t="shared" ca="1" si="34"/>
        <v>2.0002956141405015E-3</v>
      </c>
    </row>
    <row r="117" spans="1:18">
      <c r="A117" s="61">
        <v>25663</v>
      </c>
      <c r="B117" s="61">
        <v>0.21772359999886248</v>
      </c>
      <c r="C117" s="61">
        <v>1</v>
      </c>
      <c r="D117" s="62">
        <f t="shared" si="20"/>
        <v>2.5663</v>
      </c>
      <c r="E117" s="62">
        <f t="shared" si="21"/>
        <v>0.21772359999886248</v>
      </c>
      <c r="F117" s="55">
        <f t="shared" si="22"/>
        <v>2.5663</v>
      </c>
      <c r="G117" s="55">
        <f t="shared" si="23"/>
        <v>0.21772359999886248</v>
      </c>
      <c r="H117" s="55">
        <f t="shared" si="24"/>
        <v>6.5858956900000001</v>
      </c>
      <c r="I117" s="55">
        <f t="shared" si="25"/>
        <v>16.901384109247001</v>
      </c>
      <c r="J117" s="55">
        <f t="shared" si="26"/>
        <v>43.374022039560579</v>
      </c>
      <c r="K117" s="55">
        <f t="shared" si="27"/>
        <v>0.55874407467708076</v>
      </c>
      <c r="L117" s="55">
        <f t="shared" si="28"/>
        <v>1.4339049188437925</v>
      </c>
      <c r="M117" s="55">
        <f t="shared" ca="1" si="29"/>
        <v>0.21761921232564532</v>
      </c>
      <c r="N117" s="55">
        <f t="shared" ca="1" si="30"/>
        <v>1.0896786319692589E-8</v>
      </c>
      <c r="O117" s="63">
        <f t="shared" ca="1" si="31"/>
        <v>1335931339.0252888</v>
      </c>
      <c r="P117" s="55">
        <f t="shared" ca="1" si="32"/>
        <v>6678755.1948529528</v>
      </c>
      <c r="Q117" s="55">
        <f t="shared" ca="1" si="33"/>
        <v>692992856.31316245</v>
      </c>
      <c r="R117" s="31">
        <f t="shared" ca="1" si="34"/>
        <v>1.0438767321716003E-4</v>
      </c>
    </row>
    <row r="118" spans="1:18">
      <c r="A118" s="61">
        <v>26146</v>
      </c>
      <c r="B118" s="61">
        <v>0.227751200000057</v>
      </c>
      <c r="C118" s="61">
        <v>1</v>
      </c>
      <c r="D118" s="62">
        <f t="shared" si="20"/>
        <v>2.6145999999999998</v>
      </c>
      <c r="E118" s="62">
        <f t="shared" si="21"/>
        <v>0.227751200000057</v>
      </c>
      <c r="F118" s="55">
        <f t="shared" si="22"/>
        <v>2.6145999999999998</v>
      </c>
      <c r="G118" s="55">
        <f t="shared" si="23"/>
        <v>0.227751200000057</v>
      </c>
      <c r="H118" s="55">
        <f t="shared" si="24"/>
        <v>6.8361331599999993</v>
      </c>
      <c r="I118" s="55">
        <f t="shared" si="25"/>
        <v>17.873753760135997</v>
      </c>
      <c r="J118" s="55">
        <f t="shared" si="26"/>
        <v>46.732716581251573</v>
      </c>
      <c r="K118" s="55">
        <f t="shared" si="27"/>
        <v>0.59547828752014897</v>
      </c>
      <c r="L118" s="55">
        <f t="shared" si="28"/>
        <v>1.5569375305501814</v>
      </c>
      <c r="M118" s="55">
        <f t="shared" ca="1" si="29"/>
        <v>0.22576108173382536</v>
      </c>
      <c r="N118" s="55">
        <f t="shared" ca="1" si="30"/>
        <v>3.9605707135888012E-6</v>
      </c>
      <c r="O118" s="63">
        <f t="shared" ca="1" si="31"/>
        <v>1734846067.9258001</v>
      </c>
      <c r="P118" s="55">
        <f t="shared" ca="1" si="32"/>
        <v>28411194.759326987</v>
      </c>
      <c r="Q118" s="55">
        <f t="shared" ca="1" si="33"/>
        <v>849755452.49635351</v>
      </c>
      <c r="R118" s="31">
        <f t="shared" ca="1" si="34"/>
        <v>1.990118266231633E-3</v>
      </c>
    </row>
    <row r="119" spans="1:18">
      <c r="A119" s="61">
        <v>26241</v>
      </c>
      <c r="B119" s="61">
        <v>0.2317851999978302</v>
      </c>
      <c r="C119" s="61">
        <v>1</v>
      </c>
      <c r="D119" s="62">
        <f t="shared" si="20"/>
        <v>2.6240999999999999</v>
      </c>
      <c r="E119" s="62">
        <f t="shared" si="21"/>
        <v>0.2317851999978302</v>
      </c>
      <c r="F119" s="55">
        <f t="shared" si="22"/>
        <v>2.6240999999999999</v>
      </c>
      <c r="G119" s="55">
        <f t="shared" si="23"/>
        <v>0.2317851999978302</v>
      </c>
      <c r="H119" s="55">
        <f t="shared" si="24"/>
        <v>6.885900809999999</v>
      </c>
      <c r="I119" s="55">
        <f t="shared" si="25"/>
        <v>18.069292315520997</v>
      </c>
      <c r="J119" s="55">
        <f t="shared" si="26"/>
        <v>47.415629965158644</v>
      </c>
      <c r="K119" s="55">
        <f t="shared" si="27"/>
        <v>0.60822754331430617</v>
      </c>
      <c r="L119" s="55">
        <f t="shared" si="28"/>
        <v>1.5960498964110708</v>
      </c>
      <c r="M119" s="55">
        <f t="shared" ca="1" si="29"/>
        <v>0.22738004230251052</v>
      </c>
      <c r="N119" s="55">
        <f t="shared" ca="1" si="30"/>
        <v>1.9405414320634226E-5</v>
      </c>
      <c r="O119" s="63">
        <f t="shared" ca="1" si="31"/>
        <v>1820372841.7431653</v>
      </c>
      <c r="P119" s="55">
        <f t="shared" ca="1" si="32"/>
        <v>34599745.285303921</v>
      </c>
      <c r="Q119" s="55">
        <f t="shared" ca="1" si="33"/>
        <v>882972636.56922174</v>
      </c>
      <c r="R119" s="31">
        <f t="shared" ca="1" si="34"/>
        <v>4.4051576953196836E-3</v>
      </c>
    </row>
    <row r="120" spans="1:18">
      <c r="A120" s="61">
        <v>26812</v>
      </c>
      <c r="B120" s="61">
        <v>0.24314640000375221</v>
      </c>
      <c r="C120" s="61">
        <v>1</v>
      </c>
      <c r="D120" s="62">
        <f t="shared" si="20"/>
        <v>2.6812</v>
      </c>
      <c r="E120" s="62">
        <f t="shared" si="21"/>
        <v>0.24314640000375221</v>
      </c>
      <c r="F120" s="55">
        <f t="shared" si="22"/>
        <v>2.6812</v>
      </c>
      <c r="G120" s="55">
        <f t="shared" si="23"/>
        <v>0.24314640000375221</v>
      </c>
      <c r="H120" s="55">
        <f t="shared" si="24"/>
        <v>7.1888334399999998</v>
      </c>
      <c r="I120" s="55">
        <f t="shared" si="25"/>
        <v>19.274700219328</v>
      </c>
      <c r="J120" s="55">
        <f t="shared" si="26"/>
        <v>51.679326228062237</v>
      </c>
      <c r="K120" s="55">
        <f t="shared" si="27"/>
        <v>0.65192412769006047</v>
      </c>
      <c r="L120" s="55">
        <f t="shared" si="28"/>
        <v>1.7479389711625901</v>
      </c>
      <c r="M120" s="55">
        <f t="shared" ca="1" si="29"/>
        <v>0.23723244531128865</v>
      </c>
      <c r="N120" s="55">
        <f t="shared" ca="1" si="30"/>
        <v>3.4974860104511736E-5</v>
      </c>
      <c r="O120" s="63">
        <f t="shared" ca="1" si="31"/>
        <v>2385240203.0853119</v>
      </c>
      <c r="P120" s="55">
        <f t="shared" ca="1" si="32"/>
        <v>86150484.877873287</v>
      </c>
      <c r="Q120" s="55">
        <f t="shared" ca="1" si="33"/>
        <v>1099939286.3364573</v>
      </c>
      <c r="R120" s="31">
        <f t="shared" ca="1" si="34"/>
        <v>5.9139546924635578E-3</v>
      </c>
    </row>
    <row r="121" spans="1:18">
      <c r="A121" s="61">
        <v>26855.5</v>
      </c>
      <c r="B121" s="61">
        <v>0.24158460000762716</v>
      </c>
      <c r="C121" s="61">
        <v>1</v>
      </c>
      <c r="D121" s="62">
        <f t="shared" si="20"/>
        <v>2.6855500000000001</v>
      </c>
      <c r="E121" s="62">
        <f t="shared" si="21"/>
        <v>0.24158460000762716</v>
      </c>
      <c r="F121" s="55">
        <f t="shared" si="22"/>
        <v>2.6855500000000001</v>
      </c>
      <c r="G121" s="55">
        <f t="shared" si="23"/>
        <v>0.24158460000762716</v>
      </c>
      <c r="H121" s="55">
        <f t="shared" si="24"/>
        <v>7.2121788025000004</v>
      </c>
      <c r="I121" s="55">
        <f t="shared" si="25"/>
        <v>19.368666783053875</v>
      </c>
      <c r="J121" s="55">
        <f t="shared" si="26"/>
        <v>52.015523079230334</v>
      </c>
      <c r="K121" s="55">
        <f t="shared" si="27"/>
        <v>0.64878752255048311</v>
      </c>
      <c r="L121" s="55">
        <f t="shared" si="28"/>
        <v>1.7423513311854499</v>
      </c>
      <c r="M121" s="55">
        <f t="shared" ca="1" si="29"/>
        <v>0.23799156968296076</v>
      </c>
      <c r="N121" s="55">
        <f t="shared" ca="1" si="30"/>
        <v>1.290986691397235E-5</v>
      </c>
      <c r="O121" s="63">
        <f t="shared" ca="1" si="31"/>
        <v>2431926541.620986</v>
      </c>
      <c r="P121" s="55">
        <f t="shared" ca="1" si="32"/>
        <v>91135435.250806794</v>
      </c>
      <c r="Q121" s="55">
        <f t="shared" ca="1" si="33"/>
        <v>1117720697.828511</v>
      </c>
      <c r="R121" s="31">
        <f t="shared" ca="1" si="34"/>
        <v>3.5930303246664019E-3</v>
      </c>
    </row>
    <row r="122" spans="1:18">
      <c r="A122" s="61">
        <v>27327</v>
      </c>
      <c r="B122" s="61">
        <v>0.24940439999772934</v>
      </c>
      <c r="C122" s="61">
        <v>1</v>
      </c>
      <c r="D122" s="62">
        <f t="shared" si="20"/>
        <v>2.7326999999999999</v>
      </c>
      <c r="E122" s="62">
        <f t="shared" si="21"/>
        <v>0.24940439999772934</v>
      </c>
      <c r="F122" s="55">
        <f t="shared" si="22"/>
        <v>2.7326999999999999</v>
      </c>
      <c r="G122" s="55">
        <f t="shared" si="23"/>
        <v>0.24940439999772934</v>
      </c>
      <c r="H122" s="55">
        <f t="shared" si="24"/>
        <v>7.4676492899999998</v>
      </c>
      <c r="I122" s="55">
        <f t="shared" si="25"/>
        <v>20.406845214782997</v>
      </c>
      <c r="J122" s="55">
        <f t="shared" si="26"/>
        <v>55.765785918437494</v>
      </c>
      <c r="K122" s="55">
        <f t="shared" si="27"/>
        <v>0.68154740387379498</v>
      </c>
      <c r="L122" s="55">
        <f t="shared" si="28"/>
        <v>1.8624645905659194</v>
      </c>
      <c r="M122" s="55">
        <f t="shared" ca="1" si="29"/>
        <v>0.24629742325181403</v>
      </c>
      <c r="N122" s="55">
        <f t="shared" ca="1" si="30"/>
        <v>9.653304499658507E-6</v>
      </c>
      <c r="O122" s="63">
        <f t="shared" ca="1" si="31"/>
        <v>2972309074.115005</v>
      </c>
      <c r="P122" s="55">
        <f t="shared" ca="1" si="32"/>
        <v>155467936.45485404</v>
      </c>
      <c r="Q122" s="55">
        <f t="shared" ca="1" si="33"/>
        <v>1322331795.2542045</v>
      </c>
      <c r="R122" s="31">
        <f t="shared" ca="1" si="34"/>
        <v>3.106976745915313E-3</v>
      </c>
    </row>
    <row r="123" spans="1:18">
      <c r="A123" s="61"/>
      <c r="B123" s="61"/>
      <c r="C123" s="61"/>
      <c r="D123" s="62">
        <f t="shared" si="20"/>
        <v>0</v>
      </c>
      <c r="E123" s="62">
        <f t="shared" si="21"/>
        <v>0</v>
      </c>
      <c r="F123" s="55">
        <f t="shared" si="22"/>
        <v>0</v>
      </c>
      <c r="G123" s="55">
        <f t="shared" si="23"/>
        <v>0</v>
      </c>
      <c r="H123" s="55">
        <f t="shared" si="24"/>
        <v>0</v>
      </c>
      <c r="I123" s="55">
        <f t="shared" si="25"/>
        <v>0</v>
      </c>
      <c r="J123" s="55">
        <f t="shared" si="26"/>
        <v>0</v>
      </c>
      <c r="K123" s="55">
        <f t="shared" si="27"/>
        <v>0</v>
      </c>
      <c r="L123" s="55">
        <f t="shared" si="28"/>
        <v>0</v>
      </c>
      <c r="M123" s="55">
        <f t="shared" ca="1" si="29"/>
        <v>-4.287445118313161E-4</v>
      </c>
      <c r="N123" s="55">
        <f t="shared" ca="1" si="30"/>
        <v>0</v>
      </c>
      <c r="O123" s="63">
        <f t="shared" ca="1" si="31"/>
        <v>0</v>
      </c>
      <c r="P123" s="55">
        <f t="shared" ca="1" si="32"/>
        <v>0</v>
      </c>
      <c r="Q123" s="55">
        <f t="shared" ca="1" si="33"/>
        <v>0</v>
      </c>
      <c r="R123" s="31">
        <f t="shared" ca="1" si="34"/>
        <v>4.287445118313161E-4</v>
      </c>
    </row>
    <row r="124" spans="1:18">
      <c r="A124" s="61"/>
      <c r="B124" s="61"/>
      <c r="C124" s="61"/>
      <c r="D124" s="62">
        <f t="shared" si="20"/>
        <v>0</v>
      </c>
      <c r="E124" s="62">
        <f t="shared" si="21"/>
        <v>0</v>
      </c>
      <c r="F124" s="55">
        <f t="shared" si="22"/>
        <v>0</v>
      </c>
      <c r="G124" s="55">
        <f t="shared" si="23"/>
        <v>0</v>
      </c>
      <c r="H124" s="55">
        <f t="shared" si="24"/>
        <v>0</v>
      </c>
      <c r="I124" s="55">
        <f t="shared" si="25"/>
        <v>0</v>
      </c>
      <c r="J124" s="55">
        <f t="shared" si="26"/>
        <v>0</v>
      </c>
      <c r="K124" s="55">
        <f t="shared" si="27"/>
        <v>0</v>
      </c>
      <c r="L124" s="55">
        <f t="shared" si="28"/>
        <v>0</v>
      </c>
      <c r="M124" s="55">
        <f t="shared" ca="1" si="29"/>
        <v>-4.287445118313161E-4</v>
      </c>
      <c r="N124" s="55">
        <f t="shared" ca="1" si="30"/>
        <v>0</v>
      </c>
      <c r="O124" s="63">
        <f t="shared" ca="1" si="31"/>
        <v>0</v>
      </c>
      <c r="P124" s="55">
        <f t="shared" ca="1" si="32"/>
        <v>0</v>
      </c>
      <c r="Q124" s="55">
        <f t="shared" ca="1" si="33"/>
        <v>0</v>
      </c>
      <c r="R124" s="31">
        <f t="shared" ca="1" si="34"/>
        <v>4.287445118313161E-4</v>
      </c>
    </row>
    <row r="125" spans="1:18">
      <c r="A125" s="61"/>
      <c r="B125" s="61"/>
      <c r="C125" s="61"/>
      <c r="D125" s="62">
        <f t="shared" si="20"/>
        <v>0</v>
      </c>
      <c r="E125" s="62">
        <f t="shared" si="21"/>
        <v>0</v>
      </c>
      <c r="F125" s="55">
        <f t="shared" si="22"/>
        <v>0</v>
      </c>
      <c r="G125" s="55">
        <f t="shared" si="23"/>
        <v>0</v>
      </c>
      <c r="H125" s="55">
        <f t="shared" si="24"/>
        <v>0</v>
      </c>
      <c r="I125" s="55">
        <f t="shared" si="25"/>
        <v>0</v>
      </c>
      <c r="J125" s="55">
        <f t="shared" si="26"/>
        <v>0</v>
      </c>
      <c r="K125" s="55">
        <f t="shared" si="27"/>
        <v>0</v>
      </c>
      <c r="L125" s="55">
        <f t="shared" si="28"/>
        <v>0</v>
      </c>
      <c r="M125" s="55">
        <f t="shared" ca="1" si="29"/>
        <v>-4.287445118313161E-4</v>
      </c>
      <c r="N125" s="55">
        <f t="shared" ca="1" si="30"/>
        <v>0</v>
      </c>
      <c r="O125" s="63">
        <f t="shared" ca="1" si="31"/>
        <v>0</v>
      </c>
      <c r="P125" s="55">
        <f t="shared" ca="1" si="32"/>
        <v>0</v>
      </c>
      <c r="Q125" s="55">
        <f t="shared" ca="1" si="33"/>
        <v>0</v>
      </c>
      <c r="R125" s="31">
        <f t="shared" ca="1" si="34"/>
        <v>4.287445118313161E-4</v>
      </c>
    </row>
    <row r="126" spans="1:18">
      <c r="A126" s="61"/>
      <c r="B126" s="61"/>
      <c r="C126" s="61"/>
      <c r="D126" s="62">
        <f t="shared" si="20"/>
        <v>0</v>
      </c>
      <c r="E126" s="62">
        <f t="shared" si="21"/>
        <v>0</v>
      </c>
      <c r="F126" s="55">
        <f t="shared" si="22"/>
        <v>0</v>
      </c>
      <c r="G126" s="55">
        <f t="shared" si="23"/>
        <v>0</v>
      </c>
      <c r="H126" s="55">
        <f t="shared" si="24"/>
        <v>0</v>
      </c>
      <c r="I126" s="55">
        <f t="shared" si="25"/>
        <v>0</v>
      </c>
      <c r="J126" s="55">
        <f t="shared" si="26"/>
        <v>0</v>
      </c>
      <c r="K126" s="55">
        <f t="shared" si="27"/>
        <v>0</v>
      </c>
      <c r="L126" s="55">
        <f t="shared" si="28"/>
        <v>0</v>
      </c>
      <c r="M126" s="55">
        <f t="shared" ca="1" si="29"/>
        <v>-4.287445118313161E-4</v>
      </c>
      <c r="N126" s="55">
        <f t="shared" ca="1" si="30"/>
        <v>0</v>
      </c>
      <c r="O126" s="63">
        <f t="shared" ca="1" si="31"/>
        <v>0</v>
      </c>
      <c r="P126" s="55">
        <f t="shared" ca="1" si="32"/>
        <v>0</v>
      </c>
      <c r="Q126" s="55">
        <f t="shared" ca="1" si="33"/>
        <v>0</v>
      </c>
      <c r="R126" s="31">
        <f t="shared" ca="1" si="34"/>
        <v>4.287445118313161E-4</v>
      </c>
    </row>
    <row r="127" spans="1:18">
      <c r="A127" s="61"/>
      <c r="B127" s="61"/>
      <c r="C127" s="61"/>
      <c r="D127" s="62">
        <f t="shared" si="20"/>
        <v>0</v>
      </c>
      <c r="E127" s="62">
        <f t="shared" si="21"/>
        <v>0</v>
      </c>
      <c r="F127" s="55">
        <f t="shared" si="22"/>
        <v>0</v>
      </c>
      <c r="G127" s="55">
        <f t="shared" si="23"/>
        <v>0</v>
      </c>
      <c r="H127" s="55">
        <f t="shared" si="24"/>
        <v>0</v>
      </c>
      <c r="I127" s="55">
        <f t="shared" si="25"/>
        <v>0</v>
      </c>
      <c r="J127" s="55">
        <f t="shared" si="26"/>
        <v>0</v>
      </c>
      <c r="K127" s="55">
        <f t="shared" si="27"/>
        <v>0</v>
      </c>
      <c r="L127" s="55">
        <f t="shared" si="28"/>
        <v>0</v>
      </c>
      <c r="M127" s="55">
        <f t="shared" ca="1" si="29"/>
        <v>-4.287445118313161E-4</v>
      </c>
      <c r="N127" s="55">
        <f t="shared" ca="1" si="30"/>
        <v>0</v>
      </c>
      <c r="O127" s="63">
        <f t="shared" ca="1" si="31"/>
        <v>0</v>
      </c>
      <c r="P127" s="55">
        <f t="shared" ca="1" si="32"/>
        <v>0</v>
      </c>
      <c r="Q127" s="55">
        <f t="shared" ca="1" si="33"/>
        <v>0</v>
      </c>
      <c r="R127" s="31">
        <f t="shared" ca="1" si="34"/>
        <v>4.287445118313161E-4</v>
      </c>
    </row>
    <row r="128" spans="1:18">
      <c r="A128" s="61"/>
      <c r="B128" s="61"/>
      <c r="C128" s="61"/>
      <c r="D128" s="62">
        <f t="shared" si="20"/>
        <v>0</v>
      </c>
      <c r="E128" s="62">
        <f t="shared" si="21"/>
        <v>0</v>
      </c>
      <c r="F128" s="55">
        <f t="shared" si="22"/>
        <v>0</v>
      </c>
      <c r="G128" s="55">
        <f t="shared" si="23"/>
        <v>0</v>
      </c>
      <c r="H128" s="55">
        <f t="shared" si="24"/>
        <v>0</v>
      </c>
      <c r="I128" s="55">
        <f t="shared" si="25"/>
        <v>0</v>
      </c>
      <c r="J128" s="55">
        <f t="shared" si="26"/>
        <v>0</v>
      </c>
      <c r="K128" s="55">
        <f t="shared" si="27"/>
        <v>0</v>
      </c>
      <c r="L128" s="55">
        <f t="shared" si="28"/>
        <v>0</v>
      </c>
      <c r="M128" s="55">
        <f t="shared" ca="1" si="29"/>
        <v>-4.287445118313161E-4</v>
      </c>
      <c r="N128" s="55">
        <f t="shared" ca="1" si="30"/>
        <v>0</v>
      </c>
      <c r="O128" s="63">
        <f t="shared" ca="1" si="31"/>
        <v>0</v>
      </c>
      <c r="P128" s="55">
        <f t="shared" ca="1" si="32"/>
        <v>0</v>
      </c>
      <c r="Q128" s="55">
        <f t="shared" ca="1" si="33"/>
        <v>0</v>
      </c>
      <c r="R128" s="31">
        <f t="shared" ca="1" si="34"/>
        <v>4.287445118313161E-4</v>
      </c>
    </row>
    <row r="129" spans="1:18">
      <c r="A129" s="61"/>
      <c r="B129" s="61"/>
      <c r="C129" s="61"/>
      <c r="D129" s="62">
        <f t="shared" si="20"/>
        <v>0</v>
      </c>
      <c r="E129" s="62">
        <f t="shared" si="21"/>
        <v>0</v>
      </c>
      <c r="F129" s="55">
        <f t="shared" si="22"/>
        <v>0</v>
      </c>
      <c r="G129" s="55">
        <f t="shared" si="23"/>
        <v>0</v>
      </c>
      <c r="H129" s="55">
        <f t="shared" si="24"/>
        <v>0</v>
      </c>
      <c r="I129" s="55">
        <f t="shared" si="25"/>
        <v>0</v>
      </c>
      <c r="J129" s="55">
        <f t="shared" si="26"/>
        <v>0</v>
      </c>
      <c r="K129" s="55">
        <f t="shared" si="27"/>
        <v>0</v>
      </c>
      <c r="L129" s="55">
        <f t="shared" si="28"/>
        <v>0</v>
      </c>
      <c r="M129" s="55">
        <f t="shared" ca="1" si="29"/>
        <v>-4.287445118313161E-4</v>
      </c>
      <c r="N129" s="55">
        <f t="shared" ca="1" si="30"/>
        <v>0</v>
      </c>
      <c r="O129" s="63">
        <f t="shared" ca="1" si="31"/>
        <v>0</v>
      </c>
      <c r="P129" s="55">
        <f t="shared" ca="1" si="32"/>
        <v>0</v>
      </c>
      <c r="Q129" s="55">
        <f t="shared" ca="1" si="33"/>
        <v>0</v>
      </c>
      <c r="R129" s="31">
        <f t="shared" ca="1" si="34"/>
        <v>4.287445118313161E-4</v>
      </c>
    </row>
    <row r="130" spans="1:18">
      <c r="A130" s="61"/>
      <c r="B130" s="61"/>
      <c r="C130" s="61"/>
      <c r="D130" s="62">
        <f t="shared" si="20"/>
        <v>0</v>
      </c>
      <c r="E130" s="62">
        <f t="shared" si="21"/>
        <v>0</v>
      </c>
      <c r="F130" s="55">
        <f t="shared" si="22"/>
        <v>0</v>
      </c>
      <c r="G130" s="55">
        <f t="shared" si="23"/>
        <v>0</v>
      </c>
      <c r="H130" s="55">
        <f t="shared" si="24"/>
        <v>0</v>
      </c>
      <c r="I130" s="55">
        <f t="shared" si="25"/>
        <v>0</v>
      </c>
      <c r="J130" s="55">
        <f t="shared" si="26"/>
        <v>0</v>
      </c>
      <c r="K130" s="55">
        <f t="shared" si="27"/>
        <v>0</v>
      </c>
      <c r="L130" s="55">
        <f t="shared" si="28"/>
        <v>0</v>
      </c>
      <c r="M130" s="55">
        <f t="shared" ca="1" si="29"/>
        <v>-4.287445118313161E-4</v>
      </c>
      <c r="N130" s="55">
        <f t="shared" ca="1" si="30"/>
        <v>0</v>
      </c>
      <c r="O130" s="63">
        <f t="shared" ca="1" si="31"/>
        <v>0</v>
      </c>
      <c r="P130" s="55">
        <f t="shared" ca="1" si="32"/>
        <v>0</v>
      </c>
      <c r="Q130" s="55">
        <f t="shared" ca="1" si="33"/>
        <v>0</v>
      </c>
      <c r="R130" s="31">
        <f t="shared" ca="1" si="34"/>
        <v>4.287445118313161E-4</v>
      </c>
    </row>
    <row r="131" spans="1:18">
      <c r="A131" s="61"/>
      <c r="B131" s="61"/>
      <c r="C131" s="61"/>
      <c r="D131" s="62">
        <f t="shared" si="20"/>
        <v>0</v>
      </c>
      <c r="E131" s="62">
        <f t="shared" si="21"/>
        <v>0</v>
      </c>
      <c r="F131" s="55">
        <f t="shared" si="22"/>
        <v>0</v>
      </c>
      <c r="G131" s="55">
        <f t="shared" si="23"/>
        <v>0</v>
      </c>
      <c r="H131" s="55">
        <f t="shared" si="24"/>
        <v>0</v>
      </c>
      <c r="I131" s="55">
        <f t="shared" si="25"/>
        <v>0</v>
      </c>
      <c r="J131" s="55">
        <f t="shared" si="26"/>
        <v>0</v>
      </c>
      <c r="K131" s="55">
        <f t="shared" si="27"/>
        <v>0</v>
      </c>
      <c r="L131" s="55">
        <f t="shared" si="28"/>
        <v>0</v>
      </c>
      <c r="M131" s="55">
        <f t="shared" ca="1" si="29"/>
        <v>-4.287445118313161E-4</v>
      </c>
      <c r="N131" s="55">
        <f t="shared" ca="1" si="30"/>
        <v>0</v>
      </c>
      <c r="O131" s="63">
        <f t="shared" ca="1" si="31"/>
        <v>0</v>
      </c>
      <c r="P131" s="55">
        <f t="shared" ca="1" si="32"/>
        <v>0</v>
      </c>
      <c r="Q131" s="55">
        <f t="shared" ca="1" si="33"/>
        <v>0</v>
      </c>
      <c r="R131" s="31">
        <f t="shared" ca="1" si="34"/>
        <v>4.287445118313161E-4</v>
      </c>
    </row>
    <row r="132" spans="1:18">
      <c r="A132" s="61"/>
      <c r="B132" s="61"/>
      <c r="C132" s="61"/>
      <c r="D132" s="62">
        <f t="shared" si="20"/>
        <v>0</v>
      </c>
      <c r="E132" s="62">
        <f t="shared" si="21"/>
        <v>0</v>
      </c>
      <c r="F132" s="55">
        <f t="shared" si="22"/>
        <v>0</v>
      </c>
      <c r="G132" s="55">
        <f t="shared" si="23"/>
        <v>0</v>
      </c>
      <c r="H132" s="55">
        <f t="shared" si="24"/>
        <v>0</v>
      </c>
      <c r="I132" s="55">
        <f t="shared" si="25"/>
        <v>0</v>
      </c>
      <c r="J132" s="55">
        <f t="shared" si="26"/>
        <v>0</v>
      </c>
      <c r="K132" s="55">
        <f t="shared" si="27"/>
        <v>0</v>
      </c>
      <c r="L132" s="55">
        <f t="shared" si="28"/>
        <v>0</v>
      </c>
      <c r="M132" s="55">
        <f t="shared" ca="1" si="29"/>
        <v>-4.287445118313161E-4</v>
      </c>
      <c r="N132" s="55">
        <f t="shared" ca="1" si="30"/>
        <v>0</v>
      </c>
      <c r="O132" s="63">
        <f t="shared" ca="1" si="31"/>
        <v>0</v>
      </c>
      <c r="P132" s="55">
        <f t="shared" ca="1" si="32"/>
        <v>0</v>
      </c>
      <c r="Q132" s="55">
        <f t="shared" ca="1" si="33"/>
        <v>0</v>
      </c>
      <c r="R132" s="31">
        <f t="shared" ca="1" si="34"/>
        <v>4.287445118313161E-4</v>
      </c>
    </row>
    <row r="133" spans="1:18">
      <c r="A133" s="61"/>
      <c r="B133" s="61"/>
      <c r="C133" s="61"/>
      <c r="D133" s="62">
        <f t="shared" si="20"/>
        <v>0</v>
      </c>
      <c r="E133" s="62">
        <f t="shared" si="21"/>
        <v>0</v>
      </c>
      <c r="F133" s="55">
        <f t="shared" si="22"/>
        <v>0</v>
      </c>
      <c r="G133" s="55">
        <f t="shared" si="23"/>
        <v>0</v>
      </c>
      <c r="H133" s="55">
        <f t="shared" si="24"/>
        <v>0</v>
      </c>
      <c r="I133" s="55">
        <f t="shared" si="25"/>
        <v>0</v>
      </c>
      <c r="J133" s="55">
        <f t="shared" si="26"/>
        <v>0</v>
      </c>
      <c r="K133" s="55">
        <f t="shared" si="27"/>
        <v>0</v>
      </c>
      <c r="L133" s="55">
        <f t="shared" si="28"/>
        <v>0</v>
      </c>
      <c r="M133" s="55">
        <f t="shared" ca="1" si="29"/>
        <v>-4.287445118313161E-4</v>
      </c>
      <c r="N133" s="55">
        <f t="shared" ca="1" si="30"/>
        <v>0</v>
      </c>
      <c r="O133" s="63">
        <f t="shared" ca="1" si="31"/>
        <v>0</v>
      </c>
      <c r="P133" s="55">
        <f t="shared" ca="1" si="32"/>
        <v>0</v>
      </c>
      <c r="Q133" s="55">
        <f t="shared" ca="1" si="33"/>
        <v>0</v>
      </c>
      <c r="R133" s="31">
        <f t="shared" ca="1" si="34"/>
        <v>4.287445118313161E-4</v>
      </c>
    </row>
    <row r="134" spans="1:18">
      <c r="A134" s="61"/>
      <c r="B134" s="61"/>
      <c r="C134" s="61"/>
      <c r="D134" s="62">
        <f t="shared" si="20"/>
        <v>0</v>
      </c>
      <c r="E134" s="62">
        <f t="shared" si="21"/>
        <v>0</v>
      </c>
      <c r="F134" s="55">
        <f t="shared" si="22"/>
        <v>0</v>
      </c>
      <c r="G134" s="55">
        <f t="shared" si="23"/>
        <v>0</v>
      </c>
      <c r="H134" s="55">
        <f t="shared" si="24"/>
        <v>0</v>
      </c>
      <c r="I134" s="55">
        <f t="shared" si="25"/>
        <v>0</v>
      </c>
      <c r="J134" s="55">
        <f t="shared" si="26"/>
        <v>0</v>
      </c>
      <c r="K134" s="55">
        <f t="shared" si="27"/>
        <v>0</v>
      </c>
      <c r="L134" s="55">
        <f t="shared" si="28"/>
        <v>0</v>
      </c>
      <c r="M134" s="55">
        <f t="shared" ca="1" si="29"/>
        <v>-4.287445118313161E-4</v>
      </c>
      <c r="N134" s="55">
        <f t="shared" ca="1" si="30"/>
        <v>0</v>
      </c>
      <c r="O134" s="63">
        <f t="shared" ca="1" si="31"/>
        <v>0</v>
      </c>
      <c r="P134" s="55">
        <f t="shared" ca="1" si="32"/>
        <v>0</v>
      </c>
      <c r="Q134" s="55">
        <f t="shared" ca="1" si="33"/>
        <v>0</v>
      </c>
      <c r="R134" s="31">
        <f t="shared" ca="1" si="34"/>
        <v>4.287445118313161E-4</v>
      </c>
    </row>
    <row r="135" spans="1:18">
      <c r="A135" s="61"/>
      <c r="B135" s="61"/>
      <c r="C135" s="61"/>
      <c r="D135" s="62">
        <f t="shared" si="20"/>
        <v>0</v>
      </c>
      <c r="E135" s="62">
        <f t="shared" si="21"/>
        <v>0</v>
      </c>
      <c r="F135" s="55">
        <f t="shared" si="22"/>
        <v>0</v>
      </c>
      <c r="G135" s="55">
        <f t="shared" si="23"/>
        <v>0</v>
      </c>
      <c r="H135" s="55">
        <f t="shared" si="24"/>
        <v>0</v>
      </c>
      <c r="I135" s="55">
        <f t="shared" si="25"/>
        <v>0</v>
      </c>
      <c r="J135" s="55">
        <f t="shared" si="26"/>
        <v>0</v>
      </c>
      <c r="K135" s="55">
        <f t="shared" si="27"/>
        <v>0</v>
      </c>
      <c r="L135" s="55">
        <f t="shared" si="28"/>
        <v>0</v>
      </c>
      <c r="M135" s="55">
        <f t="shared" ca="1" si="29"/>
        <v>-4.287445118313161E-4</v>
      </c>
      <c r="N135" s="55">
        <f t="shared" ca="1" si="30"/>
        <v>0</v>
      </c>
      <c r="O135" s="63">
        <f t="shared" ca="1" si="31"/>
        <v>0</v>
      </c>
      <c r="P135" s="55">
        <f t="shared" ca="1" si="32"/>
        <v>0</v>
      </c>
      <c r="Q135" s="55">
        <f t="shared" ca="1" si="33"/>
        <v>0</v>
      </c>
      <c r="R135" s="31">
        <f t="shared" ca="1" si="34"/>
        <v>4.287445118313161E-4</v>
      </c>
    </row>
    <row r="136" spans="1:18">
      <c r="A136" s="61"/>
      <c r="B136" s="61"/>
      <c r="C136" s="61"/>
      <c r="D136" s="62">
        <f t="shared" si="20"/>
        <v>0</v>
      </c>
      <c r="E136" s="62">
        <f t="shared" si="21"/>
        <v>0</v>
      </c>
      <c r="F136" s="55">
        <f t="shared" si="22"/>
        <v>0</v>
      </c>
      <c r="G136" s="55">
        <f t="shared" si="23"/>
        <v>0</v>
      </c>
      <c r="H136" s="55">
        <f t="shared" si="24"/>
        <v>0</v>
      </c>
      <c r="I136" s="55">
        <f t="shared" si="25"/>
        <v>0</v>
      </c>
      <c r="J136" s="55">
        <f t="shared" si="26"/>
        <v>0</v>
      </c>
      <c r="K136" s="55">
        <f t="shared" si="27"/>
        <v>0</v>
      </c>
      <c r="L136" s="55">
        <f t="shared" si="28"/>
        <v>0</v>
      </c>
      <c r="M136" s="55">
        <f t="shared" ca="1" si="29"/>
        <v>-4.287445118313161E-4</v>
      </c>
      <c r="N136" s="55">
        <f t="shared" ca="1" si="30"/>
        <v>0</v>
      </c>
      <c r="O136" s="63">
        <f t="shared" ca="1" si="31"/>
        <v>0</v>
      </c>
      <c r="P136" s="55">
        <f t="shared" ca="1" si="32"/>
        <v>0</v>
      </c>
      <c r="Q136" s="55">
        <f t="shared" ca="1" si="33"/>
        <v>0</v>
      </c>
      <c r="R136" s="31">
        <f t="shared" ca="1" si="34"/>
        <v>4.287445118313161E-4</v>
      </c>
    </row>
    <row r="137" spans="1:18">
      <c r="A137" s="61"/>
      <c r="B137" s="61"/>
      <c r="C137" s="61"/>
      <c r="D137" s="62">
        <f t="shared" si="20"/>
        <v>0</v>
      </c>
      <c r="E137" s="62">
        <f t="shared" si="21"/>
        <v>0</v>
      </c>
      <c r="F137" s="55">
        <f t="shared" si="22"/>
        <v>0</v>
      </c>
      <c r="G137" s="55">
        <f t="shared" si="23"/>
        <v>0</v>
      </c>
      <c r="H137" s="55">
        <f t="shared" si="24"/>
        <v>0</v>
      </c>
      <c r="I137" s="55">
        <f t="shared" si="25"/>
        <v>0</v>
      </c>
      <c r="J137" s="55">
        <f t="shared" si="26"/>
        <v>0</v>
      </c>
      <c r="K137" s="55">
        <f t="shared" si="27"/>
        <v>0</v>
      </c>
      <c r="L137" s="55">
        <f t="shared" si="28"/>
        <v>0</v>
      </c>
      <c r="M137" s="55">
        <f t="shared" ca="1" si="29"/>
        <v>-4.287445118313161E-4</v>
      </c>
      <c r="N137" s="55">
        <f t="shared" ca="1" si="30"/>
        <v>0</v>
      </c>
      <c r="O137" s="63">
        <f t="shared" ca="1" si="31"/>
        <v>0</v>
      </c>
      <c r="P137" s="55">
        <f t="shared" ca="1" si="32"/>
        <v>0</v>
      </c>
      <c r="Q137" s="55">
        <f t="shared" ca="1" si="33"/>
        <v>0</v>
      </c>
      <c r="R137" s="31">
        <f t="shared" ca="1" si="34"/>
        <v>4.287445118313161E-4</v>
      </c>
    </row>
    <row r="138" spans="1:18">
      <c r="A138" s="61"/>
      <c r="B138" s="61"/>
      <c r="C138" s="61"/>
      <c r="D138" s="62">
        <f t="shared" si="20"/>
        <v>0</v>
      </c>
      <c r="E138" s="62">
        <f t="shared" si="21"/>
        <v>0</v>
      </c>
      <c r="F138" s="55">
        <f t="shared" si="22"/>
        <v>0</v>
      </c>
      <c r="G138" s="55">
        <f t="shared" si="23"/>
        <v>0</v>
      </c>
      <c r="H138" s="55">
        <f t="shared" si="24"/>
        <v>0</v>
      </c>
      <c r="I138" s="55">
        <f t="shared" si="25"/>
        <v>0</v>
      </c>
      <c r="J138" s="55">
        <f t="shared" si="26"/>
        <v>0</v>
      </c>
      <c r="K138" s="55">
        <f t="shared" si="27"/>
        <v>0</v>
      </c>
      <c r="L138" s="55">
        <f t="shared" si="28"/>
        <v>0</v>
      </c>
      <c r="M138" s="55">
        <f t="shared" ca="1" si="29"/>
        <v>-4.287445118313161E-4</v>
      </c>
      <c r="N138" s="55">
        <f t="shared" ca="1" si="30"/>
        <v>0</v>
      </c>
      <c r="O138" s="63">
        <f t="shared" ca="1" si="31"/>
        <v>0</v>
      </c>
      <c r="P138" s="55">
        <f t="shared" ca="1" si="32"/>
        <v>0</v>
      </c>
      <c r="Q138" s="55">
        <f t="shared" ca="1" si="33"/>
        <v>0</v>
      </c>
      <c r="R138" s="31">
        <f t="shared" ca="1" si="34"/>
        <v>4.287445118313161E-4</v>
      </c>
    </row>
    <row r="139" spans="1:18">
      <c r="A139" s="61"/>
      <c r="B139" s="61"/>
      <c r="C139" s="61"/>
      <c r="D139" s="62">
        <f t="shared" si="20"/>
        <v>0</v>
      </c>
      <c r="E139" s="62">
        <f t="shared" si="21"/>
        <v>0</v>
      </c>
      <c r="F139" s="55">
        <f t="shared" si="22"/>
        <v>0</v>
      </c>
      <c r="G139" s="55">
        <f t="shared" si="23"/>
        <v>0</v>
      </c>
      <c r="H139" s="55">
        <f t="shared" si="24"/>
        <v>0</v>
      </c>
      <c r="I139" s="55">
        <f t="shared" si="25"/>
        <v>0</v>
      </c>
      <c r="J139" s="55">
        <f t="shared" si="26"/>
        <v>0</v>
      </c>
      <c r="K139" s="55">
        <f t="shared" si="27"/>
        <v>0</v>
      </c>
      <c r="L139" s="55">
        <f t="shared" si="28"/>
        <v>0</v>
      </c>
      <c r="M139" s="55">
        <f t="shared" ca="1" si="29"/>
        <v>-4.287445118313161E-4</v>
      </c>
      <c r="N139" s="55">
        <f t="shared" ca="1" si="30"/>
        <v>0</v>
      </c>
      <c r="O139" s="63">
        <f t="shared" ca="1" si="31"/>
        <v>0</v>
      </c>
      <c r="P139" s="55">
        <f t="shared" ca="1" si="32"/>
        <v>0</v>
      </c>
      <c r="Q139" s="55">
        <f t="shared" ca="1" si="33"/>
        <v>0</v>
      </c>
      <c r="R139" s="31">
        <f t="shared" ca="1" si="34"/>
        <v>4.287445118313161E-4</v>
      </c>
    </row>
    <row r="140" spans="1:18">
      <c r="A140" s="61"/>
      <c r="B140" s="61"/>
      <c r="C140" s="61"/>
      <c r="D140" s="62">
        <f t="shared" si="20"/>
        <v>0</v>
      </c>
      <c r="E140" s="62">
        <f t="shared" si="21"/>
        <v>0</v>
      </c>
      <c r="F140" s="55">
        <f t="shared" si="22"/>
        <v>0</v>
      </c>
      <c r="G140" s="55">
        <f t="shared" si="23"/>
        <v>0</v>
      </c>
      <c r="H140" s="55">
        <f t="shared" si="24"/>
        <v>0</v>
      </c>
      <c r="I140" s="55">
        <f t="shared" si="25"/>
        <v>0</v>
      </c>
      <c r="J140" s="55">
        <f t="shared" si="26"/>
        <v>0</v>
      </c>
      <c r="K140" s="55">
        <f t="shared" si="27"/>
        <v>0</v>
      </c>
      <c r="L140" s="55">
        <f t="shared" si="28"/>
        <v>0</v>
      </c>
      <c r="M140" s="55">
        <f t="shared" ca="1" si="29"/>
        <v>-4.287445118313161E-4</v>
      </c>
      <c r="N140" s="55">
        <f t="shared" ca="1" si="30"/>
        <v>0</v>
      </c>
      <c r="O140" s="63">
        <f t="shared" ca="1" si="31"/>
        <v>0</v>
      </c>
      <c r="P140" s="55">
        <f t="shared" ca="1" si="32"/>
        <v>0</v>
      </c>
      <c r="Q140" s="55">
        <f t="shared" ca="1" si="33"/>
        <v>0</v>
      </c>
      <c r="R140" s="31">
        <f t="shared" ca="1" si="34"/>
        <v>4.287445118313161E-4</v>
      </c>
    </row>
    <row r="141" spans="1:18">
      <c r="A141" s="61"/>
      <c r="B141" s="61"/>
      <c r="C141" s="61"/>
      <c r="D141" s="62">
        <f t="shared" si="20"/>
        <v>0</v>
      </c>
      <c r="E141" s="62">
        <f t="shared" si="21"/>
        <v>0</v>
      </c>
      <c r="F141" s="55">
        <f t="shared" si="22"/>
        <v>0</v>
      </c>
      <c r="G141" s="55">
        <f t="shared" si="23"/>
        <v>0</v>
      </c>
      <c r="H141" s="55">
        <f t="shared" si="24"/>
        <v>0</v>
      </c>
      <c r="I141" s="55">
        <f t="shared" si="25"/>
        <v>0</v>
      </c>
      <c r="J141" s="55">
        <f t="shared" si="26"/>
        <v>0</v>
      </c>
      <c r="K141" s="55">
        <f t="shared" si="27"/>
        <v>0</v>
      </c>
      <c r="L141" s="55">
        <f t="shared" si="28"/>
        <v>0</v>
      </c>
      <c r="M141" s="55">
        <f t="shared" ca="1" si="29"/>
        <v>-4.287445118313161E-4</v>
      </c>
      <c r="N141" s="55">
        <f t="shared" ca="1" si="30"/>
        <v>0</v>
      </c>
      <c r="O141" s="63">
        <f t="shared" ca="1" si="31"/>
        <v>0</v>
      </c>
      <c r="P141" s="55">
        <f t="shared" ca="1" si="32"/>
        <v>0</v>
      </c>
      <c r="Q141" s="55">
        <f t="shared" ca="1" si="33"/>
        <v>0</v>
      </c>
      <c r="R141" s="31">
        <f t="shared" ca="1" si="34"/>
        <v>4.287445118313161E-4</v>
      </c>
    </row>
    <row r="142" spans="1:18">
      <c r="A142" s="61"/>
      <c r="B142" s="61"/>
      <c r="C142" s="61"/>
      <c r="D142" s="62">
        <f t="shared" si="20"/>
        <v>0</v>
      </c>
      <c r="E142" s="62">
        <f t="shared" si="21"/>
        <v>0</v>
      </c>
      <c r="F142" s="55">
        <f t="shared" si="22"/>
        <v>0</v>
      </c>
      <c r="G142" s="55">
        <f t="shared" si="23"/>
        <v>0</v>
      </c>
      <c r="H142" s="55">
        <f t="shared" si="24"/>
        <v>0</v>
      </c>
      <c r="I142" s="55">
        <f t="shared" si="25"/>
        <v>0</v>
      </c>
      <c r="J142" s="55">
        <f t="shared" si="26"/>
        <v>0</v>
      </c>
      <c r="K142" s="55">
        <f t="shared" si="27"/>
        <v>0</v>
      </c>
      <c r="L142" s="55">
        <f t="shared" si="28"/>
        <v>0</v>
      </c>
      <c r="M142" s="55">
        <f t="shared" ca="1" si="29"/>
        <v>-4.287445118313161E-4</v>
      </c>
      <c r="N142" s="55">
        <f t="shared" ca="1" si="30"/>
        <v>0</v>
      </c>
      <c r="O142" s="63">
        <f t="shared" ca="1" si="31"/>
        <v>0</v>
      </c>
      <c r="P142" s="55">
        <f t="shared" ca="1" si="32"/>
        <v>0</v>
      </c>
      <c r="Q142" s="55">
        <f t="shared" ca="1" si="33"/>
        <v>0</v>
      </c>
      <c r="R142" s="31">
        <f t="shared" ca="1" si="34"/>
        <v>4.287445118313161E-4</v>
      </c>
    </row>
    <row r="143" spans="1:18">
      <c r="A143" s="61"/>
      <c r="B143" s="61"/>
      <c r="C143" s="61"/>
      <c r="D143" s="62">
        <f t="shared" si="20"/>
        <v>0</v>
      </c>
      <c r="E143" s="62">
        <f t="shared" si="21"/>
        <v>0</v>
      </c>
      <c r="F143" s="55">
        <f t="shared" si="22"/>
        <v>0</v>
      </c>
      <c r="G143" s="55">
        <f t="shared" si="23"/>
        <v>0</v>
      </c>
      <c r="H143" s="55">
        <f t="shared" si="24"/>
        <v>0</v>
      </c>
      <c r="I143" s="55">
        <f t="shared" si="25"/>
        <v>0</v>
      </c>
      <c r="J143" s="55">
        <f t="shared" si="26"/>
        <v>0</v>
      </c>
      <c r="K143" s="55">
        <f t="shared" si="27"/>
        <v>0</v>
      </c>
      <c r="L143" s="55">
        <f t="shared" si="28"/>
        <v>0</v>
      </c>
      <c r="M143" s="55">
        <f t="shared" ca="1" si="29"/>
        <v>-4.287445118313161E-4</v>
      </c>
      <c r="N143" s="55">
        <f t="shared" ca="1" si="30"/>
        <v>0</v>
      </c>
      <c r="O143" s="63">
        <f t="shared" ca="1" si="31"/>
        <v>0</v>
      </c>
      <c r="P143" s="55">
        <f t="shared" ca="1" si="32"/>
        <v>0</v>
      </c>
      <c r="Q143" s="55">
        <f t="shared" ca="1" si="33"/>
        <v>0</v>
      </c>
      <c r="R143" s="31">
        <f t="shared" ca="1" si="34"/>
        <v>4.287445118313161E-4</v>
      </c>
    </row>
    <row r="144" spans="1:18">
      <c r="A144" s="61"/>
      <c r="B144" s="61"/>
      <c r="C144" s="61"/>
      <c r="D144" s="62">
        <f t="shared" si="20"/>
        <v>0</v>
      </c>
      <c r="E144" s="62">
        <f t="shared" si="21"/>
        <v>0</v>
      </c>
      <c r="F144" s="55">
        <f t="shared" si="22"/>
        <v>0</v>
      </c>
      <c r="G144" s="55">
        <f t="shared" si="23"/>
        <v>0</v>
      </c>
      <c r="H144" s="55">
        <f t="shared" si="24"/>
        <v>0</v>
      </c>
      <c r="I144" s="55">
        <f t="shared" si="25"/>
        <v>0</v>
      </c>
      <c r="J144" s="55">
        <f t="shared" si="26"/>
        <v>0</v>
      </c>
      <c r="K144" s="55">
        <f t="shared" si="27"/>
        <v>0</v>
      </c>
      <c r="L144" s="55">
        <f t="shared" si="28"/>
        <v>0</v>
      </c>
      <c r="M144" s="55">
        <f t="shared" ca="1" si="29"/>
        <v>-4.287445118313161E-4</v>
      </c>
      <c r="N144" s="55">
        <f t="shared" ca="1" si="30"/>
        <v>0</v>
      </c>
      <c r="O144" s="63">
        <f t="shared" ca="1" si="31"/>
        <v>0</v>
      </c>
      <c r="P144" s="55">
        <f t="shared" ca="1" si="32"/>
        <v>0</v>
      </c>
      <c r="Q144" s="55">
        <f t="shared" ca="1" si="33"/>
        <v>0</v>
      </c>
      <c r="R144" s="31">
        <f t="shared" ca="1" si="34"/>
        <v>4.287445118313161E-4</v>
      </c>
    </row>
    <row r="145" spans="1:18">
      <c r="A145" s="61"/>
      <c r="B145" s="61"/>
      <c r="C145" s="61"/>
      <c r="D145" s="62">
        <f t="shared" si="20"/>
        <v>0</v>
      </c>
      <c r="E145" s="62">
        <f t="shared" si="21"/>
        <v>0</v>
      </c>
      <c r="F145" s="55">
        <f t="shared" si="22"/>
        <v>0</v>
      </c>
      <c r="G145" s="55">
        <f t="shared" si="23"/>
        <v>0</v>
      </c>
      <c r="H145" s="55">
        <f t="shared" si="24"/>
        <v>0</v>
      </c>
      <c r="I145" s="55">
        <f t="shared" si="25"/>
        <v>0</v>
      </c>
      <c r="J145" s="55">
        <f t="shared" si="26"/>
        <v>0</v>
      </c>
      <c r="K145" s="55">
        <f t="shared" si="27"/>
        <v>0</v>
      </c>
      <c r="L145" s="55">
        <f t="shared" si="28"/>
        <v>0</v>
      </c>
      <c r="M145" s="55">
        <f t="shared" ca="1" si="29"/>
        <v>-4.287445118313161E-4</v>
      </c>
      <c r="N145" s="55">
        <f t="shared" ca="1" si="30"/>
        <v>0</v>
      </c>
      <c r="O145" s="63">
        <f t="shared" ca="1" si="31"/>
        <v>0</v>
      </c>
      <c r="P145" s="55">
        <f t="shared" ca="1" si="32"/>
        <v>0</v>
      </c>
      <c r="Q145" s="55">
        <f t="shared" ca="1" si="33"/>
        <v>0</v>
      </c>
      <c r="R145" s="31">
        <f t="shared" ca="1" si="34"/>
        <v>4.287445118313161E-4</v>
      </c>
    </row>
    <row r="146" spans="1:18">
      <c r="A146" s="61"/>
      <c r="B146" s="61"/>
      <c r="C146" s="61"/>
      <c r="D146" s="62">
        <f t="shared" si="20"/>
        <v>0</v>
      </c>
      <c r="E146" s="62">
        <f t="shared" si="21"/>
        <v>0</v>
      </c>
      <c r="F146" s="55">
        <f t="shared" si="22"/>
        <v>0</v>
      </c>
      <c r="G146" s="55">
        <f t="shared" si="23"/>
        <v>0</v>
      </c>
      <c r="H146" s="55">
        <f t="shared" si="24"/>
        <v>0</v>
      </c>
      <c r="I146" s="55">
        <f t="shared" si="25"/>
        <v>0</v>
      </c>
      <c r="J146" s="55">
        <f t="shared" si="26"/>
        <v>0</v>
      </c>
      <c r="K146" s="55">
        <f t="shared" si="27"/>
        <v>0</v>
      </c>
      <c r="L146" s="55">
        <f t="shared" si="28"/>
        <v>0</v>
      </c>
      <c r="M146" s="55">
        <f t="shared" ca="1" si="29"/>
        <v>-4.287445118313161E-4</v>
      </c>
      <c r="N146" s="55">
        <f t="shared" ca="1" si="30"/>
        <v>0</v>
      </c>
      <c r="O146" s="63">
        <f t="shared" ca="1" si="31"/>
        <v>0</v>
      </c>
      <c r="P146" s="55">
        <f t="shared" ca="1" si="32"/>
        <v>0</v>
      </c>
      <c r="Q146" s="55">
        <f t="shared" ca="1" si="33"/>
        <v>0</v>
      </c>
      <c r="R146" s="31">
        <f t="shared" ca="1" si="34"/>
        <v>4.287445118313161E-4</v>
      </c>
    </row>
    <row r="147" spans="1:18">
      <c r="A147" s="61"/>
      <c r="B147" s="61"/>
      <c r="C147" s="61"/>
      <c r="D147" s="62">
        <f t="shared" si="20"/>
        <v>0</v>
      </c>
      <c r="E147" s="62">
        <f t="shared" si="21"/>
        <v>0</v>
      </c>
      <c r="F147" s="55">
        <f t="shared" si="22"/>
        <v>0</v>
      </c>
      <c r="G147" s="55">
        <f t="shared" si="23"/>
        <v>0</v>
      </c>
      <c r="H147" s="55">
        <f t="shared" si="24"/>
        <v>0</v>
      </c>
      <c r="I147" s="55">
        <f t="shared" si="25"/>
        <v>0</v>
      </c>
      <c r="J147" s="55">
        <f t="shared" si="26"/>
        <v>0</v>
      </c>
      <c r="K147" s="55">
        <f t="shared" si="27"/>
        <v>0</v>
      </c>
      <c r="L147" s="55">
        <f t="shared" si="28"/>
        <v>0</v>
      </c>
      <c r="M147" s="55">
        <f t="shared" ca="1" si="29"/>
        <v>-4.287445118313161E-4</v>
      </c>
      <c r="N147" s="55">
        <f t="shared" ca="1" si="30"/>
        <v>0</v>
      </c>
      <c r="O147" s="63">
        <f t="shared" ca="1" si="31"/>
        <v>0</v>
      </c>
      <c r="P147" s="55">
        <f t="shared" ca="1" si="32"/>
        <v>0</v>
      </c>
      <c r="Q147" s="55">
        <f t="shared" ca="1" si="33"/>
        <v>0</v>
      </c>
      <c r="R147" s="31">
        <f t="shared" ca="1" si="34"/>
        <v>4.287445118313161E-4</v>
      </c>
    </row>
    <row r="148" spans="1:18">
      <c r="A148" s="61"/>
      <c r="B148" s="61"/>
      <c r="C148" s="61"/>
      <c r="D148" s="62">
        <f t="shared" si="20"/>
        <v>0</v>
      </c>
      <c r="E148" s="62">
        <f t="shared" si="21"/>
        <v>0</v>
      </c>
      <c r="F148" s="55">
        <f t="shared" si="22"/>
        <v>0</v>
      </c>
      <c r="G148" s="55">
        <f t="shared" si="23"/>
        <v>0</v>
      </c>
      <c r="H148" s="55">
        <f t="shared" si="24"/>
        <v>0</v>
      </c>
      <c r="I148" s="55">
        <f t="shared" si="25"/>
        <v>0</v>
      </c>
      <c r="J148" s="55">
        <f t="shared" si="26"/>
        <v>0</v>
      </c>
      <c r="K148" s="55">
        <f t="shared" si="27"/>
        <v>0</v>
      </c>
      <c r="L148" s="55">
        <f t="shared" si="28"/>
        <v>0</v>
      </c>
      <c r="M148" s="55">
        <f t="shared" ca="1" si="29"/>
        <v>-4.287445118313161E-4</v>
      </c>
      <c r="N148" s="55">
        <f t="shared" ca="1" si="30"/>
        <v>0</v>
      </c>
      <c r="O148" s="63">
        <f t="shared" ca="1" si="31"/>
        <v>0</v>
      </c>
      <c r="P148" s="55">
        <f t="shared" ca="1" si="32"/>
        <v>0</v>
      </c>
      <c r="Q148" s="55">
        <f t="shared" ca="1" si="33"/>
        <v>0</v>
      </c>
      <c r="R148" s="31">
        <f t="shared" ca="1" si="34"/>
        <v>4.287445118313161E-4</v>
      </c>
    </row>
    <row r="149" spans="1:18">
      <c r="A149" s="61"/>
      <c r="B149" s="61"/>
      <c r="C149" s="61"/>
      <c r="D149" s="62">
        <f t="shared" ref="D149:D212" si="35">A149/A$18</f>
        <v>0</v>
      </c>
      <c r="E149" s="62">
        <f t="shared" ref="E149:E212" si="36">B149/B$18</f>
        <v>0</v>
      </c>
      <c r="F149" s="55">
        <f t="shared" ref="F149:F212" si="37">$C149*D149</f>
        <v>0</v>
      </c>
      <c r="G149" s="55">
        <f t="shared" ref="G149:G212" si="38">$C149*E149</f>
        <v>0</v>
      </c>
      <c r="H149" s="55">
        <f t="shared" ref="H149:H212" si="39">C149*D149*D149</f>
        <v>0</v>
      </c>
      <c r="I149" s="55">
        <f t="shared" ref="I149:I212" si="40">C149*D149*D149*D149</f>
        <v>0</v>
      </c>
      <c r="J149" s="55">
        <f t="shared" ref="J149:J212" si="41">C149*D149*D149*D149*D149</f>
        <v>0</v>
      </c>
      <c r="K149" s="55">
        <f t="shared" ref="K149:K212" si="42">C149*E149*D149</f>
        <v>0</v>
      </c>
      <c r="L149" s="55">
        <f t="shared" ref="L149:L212" si="43">C149*E149*D149*D149</f>
        <v>0</v>
      </c>
      <c r="M149" s="55">
        <f t="shared" ref="M149:M212" ca="1" si="44">+E$4+E$5*D149+E$6*D149^2</f>
        <v>-4.287445118313161E-4</v>
      </c>
      <c r="N149" s="55">
        <f t="shared" ref="N149:N212" ca="1" si="45">C149*(M149-E149)^2</f>
        <v>0</v>
      </c>
      <c r="O149" s="63">
        <f t="shared" ref="O149:O212" ca="1" si="46">(C149*O$1-O$2*F149+O$3*H149)^2</f>
        <v>0</v>
      </c>
      <c r="P149" s="55">
        <f t="shared" ref="P149:P212" ca="1" si="47">(-C149*O$2+O$4*F149-O$5*H149)^2</f>
        <v>0</v>
      </c>
      <c r="Q149" s="55">
        <f t="shared" ref="Q149:Q212" ca="1" si="48">+(C149*O$3-F149*O$5+H149*O$6)^2</f>
        <v>0</v>
      </c>
      <c r="R149" s="31">
        <f t="shared" ref="R149:R212" ca="1" si="49">+E149-M149</f>
        <v>4.287445118313161E-4</v>
      </c>
    </row>
    <row r="150" spans="1:18">
      <c r="A150" s="61"/>
      <c r="B150" s="61"/>
      <c r="C150" s="61"/>
      <c r="D150" s="62">
        <f t="shared" si="35"/>
        <v>0</v>
      </c>
      <c r="E150" s="62">
        <f t="shared" si="36"/>
        <v>0</v>
      </c>
      <c r="F150" s="55">
        <f t="shared" si="37"/>
        <v>0</v>
      </c>
      <c r="G150" s="55">
        <f t="shared" si="38"/>
        <v>0</v>
      </c>
      <c r="H150" s="55">
        <f t="shared" si="39"/>
        <v>0</v>
      </c>
      <c r="I150" s="55">
        <f t="shared" si="40"/>
        <v>0</v>
      </c>
      <c r="J150" s="55">
        <f t="shared" si="41"/>
        <v>0</v>
      </c>
      <c r="K150" s="55">
        <f t="shared" si="42"/>
        <v>0</v>
      </c>
      <c r="L150" s="55">
        <f t="shared" si="43"/>
        <v>0</v>
      </c>
      <c r="M150" s="55">
        <f t="shared" ca="1" si="44"/>
        <v>-4.287445118313161E-4</v>
      </c>
      <c r="N150" s="55">
        <f t="shared" ca="1" si="45"/>
        <v>0</v>
      </c>
      <c r="O150" s="63">
        <f t="shared" ca="1" si="46"/>
        <v>0</v>
      </c>
      <c r="P150" s="55">
        <f t="shared" ca="1" si="47"/>
        <v>0</v>
      </c>
      <c r="Q150" s="55">
        <f t="shared" ca="1" si="48"/>
        <v>0</v>
      </c>
      <c r="R150" s="31">
        <f t="shared" ca="1" si="49"/>
        <v>4.287445118313161E-4</v>
      </c>
    </row>
    <row r="151" spans="1:18">
      <c r="A151" s="61"/>
      <c r="B151" s="61"/>
      <c r="C151" s="61"/>
      <c r="D151" s="62">
        <f t="shared" si="35"/>
        <v>0</v>
      </c>
      <c r="E151" s="62">
        <f t="shared" si="36"/>
        <v>0</v>
      </c>
      <c r="F151" s="55">
        <f t="shared" si="37"/>
        <v>0</v>
      </c>
      <c r="G151" s="55">
        <f t="shared" si="38"/>
        <v>0</v>
      </c>
      <c r="H151" s="55">
        <f t="shared" si="39"/>
        <v>0</v>
      </c>
      <c r="I151" s="55">
        <f t="shared" si="40"/>
        <v>0</v>
      </c>
      <c r="J151" s="55">
        <f t="shared" si="41"/>
        <v>0</v>
      </c>
      <c r="K151" s="55">
        <f t="shared" si="42"/>
        <v>0</v>
      </c>
      <c r="L151" s="55">
        <f t="shared" si="43"/>
        <v>0</v>
      </c>
      <c r="M151" s="55">
        <f t="shared" ca="1" si="44"/>
        <v>-4.287445118313161E-4</v>
      </c>
      <c r="N151" s="55">
        <f t="shared" ca="1" si="45"/>
        <v>0</v>
      </c>
      <c r="O151" s="63">
        <f t="shared" ca="1" si="46"/>
        <v>0</v>
      </c>
      <c r="P151" s="55">
        <f t="shared" ca="1" si="47"/>
        <v>0</v>
      </c>
      <c r="Q151" s="55">
        <f t="shared" ca="1" si="48"/>
        <v>0</v>
      </c>
      <c r="R151" s="31">
        <f t="shared" ca="1" si="49"/>
        <v>4.287445118313161E-4</v>
      </c>
    </row>
    <row r="152" spans="1:18">
      <c r="A152" s="61"/>
      <c r="B152" s="61"/>
      <c r="C152" s="61"/>
      <c r="D152" s="62">
        <f t="shared" si="35"/>
        <v>0</v>
      </c>
      <c r="E152" s="62">
        <f t="shared" si="36"/>
        <v>0</v>
      </c>
      <c r="F152" s="55">
        <f t="shared" si="37"/>
        <v>0</v>
      </c>
      <c r="G152" s="55">
        <f t="shared" si="38"/>
        <v>0</v>
      </c>
      <c r="H152" s="55">
        <f t="shared" si="39"/>
        <v>0</v>
      </c>
      <c r="I152" s="55">
        <f t="shared" si="40"/>
        <v>0</v>
      </c>
      <c r="J152" s="55">
        <f t="shared" si="41"/>
        <v>0</v>
      </c>
      <c r="K152" s="55">
        <f t="shared" si="42"/>
        <v>0</v>
      </c>
      <c r="L152" s="55">
        <f t="shared" si="43"/>
        <v>0</v>
      </c>
      <c r="M152" s="55">
        <f t="shared" ca="1" si="44"/>
        <v>-4.287445118313161E-4</v>
      </c>
      <c r="N152" s="55">
        <f t="shared" ca="1" si="45"/>
        <v>0</v>
      </c>
      <c r="O152" s="63">
        <f t="shared" ca="1" si="46"/>
        <v>0</v>
      </c>
      <c r="P152" s="55">
        <f t="shared" ca="1" si="47"/>
        <v>0</v>
      </c>
      <c r="Q152" s="55">
        <f t="shared" ca="1" si="48"/>
        <v>0</v>
      </c>
      <c r="R152" s="31">
        <f t="shared" ca="1" si="49"/>
        <v>4.287445118313161E-4</v>
      </c>
    </row>
    <row r="153" spans="1:18">
      <c r="A153" s="61"/>
      <c r="B153" s="61"/>
      <c r="C153" s="61"/>
      <c r="D153" s="62">
        <f t="shared" si="35"/>
        <v>0</v>
      </c>
      <c r="E153" s="62">
        <f t="shared" si="36"/>
        <v>0</v>
      </c>
      <c r="F153" s="55">
        <f t="shared" si="37"/>
        <v>0</v>
      </c>
      <c r="G153" s="55">
        <f t="shared" si="38"/>
        <v>0</v>
      </c>
      <c r="H153" s="55">
        <f t="shared" si="39"/>
        <v>0</v>
      </c>
      <c r="I153" s="55">
        <f t="shared" si="40"/>
        <v>0</v>
      </c>
      <c r="J153" s="55">
        <f t="shared" si="41"/>
        <v>0</v>
      </c>
      <c r="K153" s="55">
        <f t="shared" si="42"/>
        <v>0</v>
      </c>
      <c r="L153" s="55">
        <f t="shared" si="43"/>
        <v>0</v>
      </c>
      <c r="M153" s="55">
        <f t="shared" ca="1" si="44"/>
        <v>-4.287445118313161E-4</v>
      </c>
      <c r="N153" s="55">
        <f t="shared" ca="1" si="45"/>
        <v>0</v>
      </c>
      <c r="O153" s="63">
        <f t="shared" ca="1" si="46"/>
        <v>0</v>
      </c>
      <c r="P153" s="55">
        <f t="shared" ca="1" si="47"/>
        <v>0</v>
      </c>
      <c r="Q153" s="55">
        <f t="shared" ca="1" si="48"/>
        <v>0</v>
      </c>
      <c r="R153" s="31">
        <f t="shared" ca="1" si="49"/>
        <v>4.287445118313161E-4</v>
      </c>
    </row>
    <row r="154" spans="1:18">
      <c r="A154" s="61"/>
      <c r="B154" s="61"/>
      <c r="C154" s="61"/>
      <c r="D154" s="62">
        <f t="shared" si="35"/>
        <v>0</v>
      </c>
      <c r="E154" s="62">
        <f t="shared" si="36"/>
        <v>0</v>
      </c>
      <c r="F154" s="55">
        <f t="shared" si="37"/>
        <v>0</v>
      </c>
      <c r="G154" s="55">
        <f t="shared" si="38"/>
        <v>0</v>
      </c>
      <c r="H154" s="55">
        <f t="shared" si="39"/>
        <v>0</v>
      </c>
      <c r="I154" s="55">
        <f t="shared" si="40"/>
        <v>0</v>
      </c>
      <c r="J154" s="55">
        <f t="shared" si="41"/>
        <v>0</v>
      </c>
      <c r="K154" s="55">
        <f t="shared" si="42"/>
        <v>0</v>
      </c>
      <c r="L154" s="55">
        <f t="shared" si="43"/>
        <v>0</v>
      </c>
      <c r="M154" s="55">
        <f t="shared" ca="1" si="44"/>
        <v>-4.287445118313161E-4</v>
      </c>
      <c r="N154" s="55">
        <f t="shared" ca="1" si="45"/>
        <v>0</v>
      </c>
      <c r="O154" s="63">
        <f t="shared" ca="1" si="46"/>
        <v>0</v>
      </c>
      <c r="P154" s="55">
        <f t="shared" ca="1" si="47"/>
        <v>0</v>
      </c>
      <c r="Q154" s="55">
        <f t="shared" ca="1" si="48"/>
        <v>0</v>
      </c>
      <c r="R154" s="31">
        <f t="shared" ca="1" si="49"/>
        <v>4.287445118313161E-4</v>
      </c>
    </row>
    <row r="155" spans="1:18">
      <c r="A155" s="61"/>
      <c r="B155" s="61"/>
      <c r="C155" s="61"/>
      <c r="D155" s="62">
        <f t="shared" si="35"/>
        <v>0</v>
      </c>
      <c r="E155" s="62">
        <f t="shared" si="36"/>
        <v>0</v>
      </c>
      <c r="F155" s="55">
        <f t="shared" si="37"/>
        <v>0</v>
      </c>
      <c r="G155" s="55">
        <f t="shared" si="38"/>
        <v>0</v>
      </c>
      <c r="H155" s="55">
        <f t="shared" si="39"/>
        <v>0</v>
      </c>
      <c r="I155" s="55">
        <f t="shared" si="40"/>
        <v>0</v>
      </c>
      <c r="J155" s="55">
        <f t="shared" si="41"/>
        <v>0</v>
      </c>
      <c r="K155" s="55">
        <f t="shared" si="42"/>
        <v>0</v>
      </c>
      <c r="L155" s="55">
        <f t="shared" si="43"/>
        <v>0</v>
      </c>
      <c r="M155" s="55">
        <f t="shared" ca="1" si="44"/>
        <v>-4.287445118313161E-4</v>
      </c>
      <c r="N155" s="55">
        <f t="shared" ca="1" si="45"/>
        <v>0</v>
      </c>
      <c r="O155" s="63">
        <f t="shared" ca="1" si="46"/>
        <v>0</v>
      </c>
      <c r="P155" s="55">
        <f t="shared" ca="1" si="47"/>
        <v>0</v>
      </c>
      <c r="Q155" s="55">
        <f t="shared" ca="1" si="48"/>
        <v>0</v>
      </c>
      <c r="R155" s="31">
        <f t="shared" ca="1" si="49"/>
        <v>4.287445118313161E-4</v>
      </c>
    </row>
    <row r="156" spans="1:18">
      <c r="A156" s="61"/>
      <c r="B156" s="61"/>
      <c r="C156" s="61"/>
      <c r="D156" s="62">
        <f t="shared" si="35"/>
        <v>0</v>
      </c>
      <c r="E156" s="62">
        <f t="shared" si="36"/>
        <v>0</v>
      </c>
      <c r="F156" s="55">
        <f t="shared" si="37"/>
        <v>0</v>
      </c>
      <c r="G156" s="55">
        <f t="shared" si="38"/>
        <v>0</v>
      </c>
      <c r="H156" s="55">
        <f t="shared" si="39"/>
        <v>0</v>
      </c>
      <c r="I156" s="55">
        <f t="shared" si="40"/>
        <v>0</v>
      </c>
      <c r="J156" s="55">
        <f t="shared" si="41"/>
        <v>0</v>
      </c>
      <c r="K156" s="55">
        <f t="shared" si="42"/>
        <v>0</v>
      </c>
      <c r="L156" s="55">
        <f t="shared" si="43"/>
        <v>0</v>
      </c>
      <c r="M156" s="55">
        <f t="shared" ca="1" si="44"/>
        <v>-4.287445118313161E-4</v>
      </c>
      <c r="N156" s="55">
        <f t="shared" ca="1" si="45"/>
        <v>0</v>
      </c>
      <c r="O156" s="63">
        <f t="shared" ca="1" si="46"/>
        <v>0</v>
      </c>
      <c r="P156" s="55">
        <f t="shared" ca="1" si="47"/>
        <v>0</v>
      </c>
      <c r="Q156" s="55">
        <f t="shared" ca="1" si="48"/>
        <v>0</v>
      </c>
      <c r="R156" s="31">
        <f t="shared" ca="1" si="49"/>
        <v>4.287445118313161E-4</v>
      </c>
    </row>
    <row r="157" spans="1:18">
      <c r="A157" s="61"/>
      <c r="B157" s="61"/>
      <c r="C157" s="61"/>
      <c r="D157" s="62">
        <f t="shared" si="35"/>
        <v>0</v>
      </c>
      <c r="E157" s="62">
        <f t="shared" si="36"/>
        <v>0</v>
      </c>
      <c r="F157" s="55">
        <f t="shared" si="37"/>
        <v>0</v>
      </c>
      <c r="G157" s="55">
        <f t="shared" si="38"/>
        <v>0</v>
      </c>
      <c r="H157" s="55">
        <f t="shared" si="39"/>
        <v>0</v>
      </c>
      <c r="I157" s="55">
        <f t="shared" si="40"/>
        <v>0</v>
      </c>
      <c r="J157" s="55">
        <f t="shared" si="41"/>
        <v>0</v>
      </c>
      <c r="K157" s="55">
        <f t="shared" si="42"/>
        <v>0</v>
      </c>
      <c r="L157" s="55">
        <f t="shared" si="43"/>
        <v>0</v>
      </c>
      <c r="M157" s="55">
        <f t="shared" ca="1" si="44"/>
        <v>-4.287445118313161E-4</v>
      </c>
      <c r="N157" s="55">
        <f t="shared" ca="1" si="45"/>
        <v>0</v>
      </c>
      <c r="O157" s="63">
        <f t="shared" ca="1" si="46"/>
        <v>0</v>
      </c>
      <c r="P157" s="55">
        <f t="shared" ca="1" si="47"/>
        <v>0</v>
      </c>
      <c r="Q157" s="55">
        <f t="shared" ca="1" si="48"/>
        <v>0</v>
      </c>
      <c r="R157" s="31">
        <f t="shared" ca="1" si="49"/>
        <v>4.287445118313161E-4</v>
      </c>
    </row>
    <row r="158" spans="1:18">
      <c r="A158" s="61"/>
      <c r="B158" s="61"/>
      <c r="C158" s="61"/>
      <c r="D158" s="62">
        <f t="shared" si="35"/>
        <v>0</v>
      </c>
      <c r="E158" s="62">
        <f t="shared" si="36"/>
        <v>0</v>
      </c>
      <c r="F158" s="55">
        <f t="shared" si="37"/>
        <v>0</v>
      </c>
      <c r="G158" s="55">
        <f t="shared" si="38"/>
        <v>0</v>
      </c>
      <c r="H158" s="55">
        <f t="shared" si="39"/>
        <v>0</v>
      </c>
      <c r="I158" s="55">
        <f t="shared" si="40"/>
        <v>0</v>
      </c>
      <c r="J158" s="55">
        <f t="shared" si="41"/>
        <v>0</v>
      </c>
      <c r="K158" s="55">
        <f t="shared" si="42"/>
        <v>0</v>
      </c>
      <c r="L158" s="55">
        <f t="shared" si="43"/>
        <v>0</v>
      </c>
      <c r="M158" s="55">
        <f t="shared" ca="1" si="44"/>
        <v>-4.287445118313161E-4</v>
      </c>
      <c r="N158" s="55">
        <f t="shared" ca="1" si="45"/>
        <v>0</v>
      </c>
      <c r="O158" s="63">
        <f t="shared" ca="1" si="46"/>
        <v>0</v>
      </c>
      <c r="P158" s="55">
        <f t="shared" ca="1" si="47"/>
        <v>0</v>
      </c>
      <c r="Q158" s="55">
        <f t="shared" ca="1" si="48"/>
        <v>0</v>
      </c>
      <c r="R158" s="31">
        <f t="shared" ca="1" si="49"/>
        <v>4.287445118313161E-4</v>
      </c>
    </row>
    <row r="159" spans="1:18">
      <c r="A159" s="61"/>
      <c r="B159" s="61"/>
      <c r="C159" s="61"/>
      <c r="D159" s="62">
        <f t="shared" si="35"/>
        <v>0</v>
      </c>
      <c r="E159" s="62">
        <f t="shared" si="36"/>
        <v>0</v>
      </c>
      <c r="F159" s="55">
        <f t="shared" si="37"/>
        <v>0</v>
      </c>
      <c r="G159" s="55">
        <f t="shared" si="38"/>
        <v>0</v>
      </c>
      <c r="H159" s="55">
        <f t="shared" si="39"/>
        <v>0</v>
      </c>
      <c r="I159" s="55">
        <f t="shared" si="40"/>
        <v>0</v>
      </c>
      <c r="J159" s="55">
        <f t="shared" si="41"/>
        <v>0</v>
      </c>
      <c r="K159" s="55">
        <f t="shared" si="42"/>
        <v>0</v>
      </c>
      <c r="L159" s="55">
        <f t="shared" si="43"/>
        <v>0</v>
      </c>
      <c r="M159" s="55">
        <f t="shared" ca="1" si="44"/>
        <v>-4.287445118313161E-4</v>
      </c>
      <c r="N159" s="55">
        <f t="shared" ca="1" si="45"/>
        <v>0</v>
      </c>
      <c r="O159" s="63">
        <f t="shared" ca="1" si="46"/>
        <v>0</v>
      </c>
      <c r="P159" s="55">
        <f t="shared" ca="1" si="47"/>
        <v>0</v>
      </c>
      <c r="Q159" s="55">
        <f t="shared" ca="1" si="48"/>
        <v>0</v>
      </c>
      <c r="R159" s="31">
        <f t="shared" ca="1" si="49"/>
        <v>4.287445118313161E-4</v>
      </c>
    </row>
    <row r="160" spans="1:18">
      <c r="A160" s="61"/>
      <c r="B160" s="61"/>
      <c r="C160" s="61"/>
      <c r="D160" s="62">
        <f t="shared" si="35"/>
        <v>0</v>
      </c>
      <c r="E160" s="62">
        <f t="shared" si="36"/>
        <v>0</v>
      </c>
      <c r="F160" s="55">
        <f t="shared" si="37"/>
        <v>0</v>
      </c>
      <c r="G160" s="55">
        <f t="shared" si="38"/>
        <v>0</v>
      </c>
      <c r="H160" s="55">
        <f t="shared" si="39"/>
        <v>0</v>
      </c>
      <c r="I160" s="55">
        <f t="shared" si="40"/>
        <v>0</v>
      </c>
      <c r="J160" s="55">
        <f t="shared" si="41"/>
        <v>0</v>
      </c>
      <c r="K160" s="55">
        <f t="shared" si="42"/>
        <v>0</v>
      </c>
      <c r="L160" s="55">
        <f t="shared" si="43"/>
        <v>0</v>
      </c>
      <c r="M160" s="55">
        <f t="shared" ca="1" si="44"/>
        <v>-4.287445118313161E-4</v>
      </c>
      <c r="N160" s="55">
        <f t="shared" ca="1" si="45"/>
        <v>0</v>
      </c>
      <c r="O160" s="63">
        <f t="shared" ca="1" si="46"/>
        <v>0</v>
      </c>
      <c r="P160" s="55">
        <f t="shared" ca="1" si="47"/>
        <v>0</v>
      </c>
      <c r="Q160" s="55">
        <f t="shared" ca="1" si="48"/>
        <v>0</v>
      </c>
      <c r="R160" s="31">
        <f t="shared" ca="1" si="49"/>
        <v>4.287445118313161E-4</v>
      </c>
    </row>
    <row r="161" spans="1:18">
      <c r="A161" s="61"/>
      <c r="B161" s="61"/>
      <c r="C161" s="61"/>
      <c r="D161" s="62">
        <f t="shared" si="35"/>
        <v>0</v>
      </c>
      <c r="E161" s="62">
        <f t="shared" si="36"/>
        <v>0</v>
      </c>
      <c r="F161" s="55">
        <f t="shared" si="37"/>
        <v>0</v>
      </c>
      <c r="G161" s="55">
        <f t="shared" si="38"/>
        <v>0</v>
      </c>
      <c r="H161" s="55">
        <f t="shared" si="39"/>
        <v>0</v>
      </c>
      <c r="I161" s="55">
        <f t="shared" si="40"/>
        <v>0</v>
      </c>
      <c r="J161" s="55">
        <f t="shared" si="41"/>
        <v>0</v>
      </c>
      <c r="K161" s="55">
        <f t="shared" si="42"/>
        <v>0</v>
      </c>
      <c r="L161" s="55">
        <f t="shared" si="43"/>
        <v>0</v>
      </c>
      <c r="M161" s="55">
        <f t="shared" ca="1" si="44"/>
        <v>-4.287445118313161E-4</v>
      </c>
      <c r="N161" s="55">
        <f t="shared" ca="1" si="45"/>
        <v>0</v>
      </c>
      <c r="O161" s="63">
        <f t="shared" ca="1" si="46"/>
        <v>0</v>
      </c>
      <c r="P161" s="55">
        <f t="shared" ca="1" si="47"/>
        <v>0</v>
      </c>
      <c r="Q161" s="55">
        <f t="shared" ca="1" si="48"/>
        <v>0</v>
      </c>
      <c r="R161" s="31">
        <f t="shared" ca="1" si="49"/>
        <v>4.287445118313161E-4</v>
      </c>
    </row>
    <row r="162" spans="1:18">
      <c r="A162" s="61"/>
      <c r="B162" s="61"/>
      <c r="C162" s="61"/>
      <c r="D162" s="62">
        <f t="shared" si="35"/>
        <v>0</v>
      </c>
      <c r="E162" s="62">
        <f t="shared" si="36"/>
        <v>0</v>
      </c>
      <c r="F162" s="55">
        <f t="shared" si="37"/>
        <v>0</v>
      </c>
      <c r="G162" s="55">
        <f t="shared" si="38"/>
        <v>0</v>
      </c>
      <c r="H162" s="55">
        <f t="shared" si="39"/>
        <v>0</v>
      </c>
      <c r="I162" s="55">
        <f t="shared" si="40"/>
        <v>0</v>
      </c>
      <c r="J162" s="55">
        <f t="shared" si="41"/>
        <v>0</v>
      </c>
      <c r="K162" s="55">
        <f t="shared" si="42"/>
        <v>0</v>
      </c>
      <c r="L162" s="55">
        <f t="shared" si="43"/>
        <v>0</v>
      </c>
      <c r="M162" s="55">
        <f t="shared" ca="1" si="44"/>
        <v>-4.287445118313161E-4</v>
      </c>
      <c r="N162" s="55">
        <f t="shared" ca="1" si="45"/>
        <v>0</v>
      </c>
      <c r="O162" s="63">
        <f t="shared" ca="1" si="46"/>
        <v>0</v>
      </c>
      <c r="P162" s="55">
        <f t="shared" ca="1" si="47"/>
        <v>0</v>
      </c>
      <c r="Q162" s="55">
        <f t="shared" ca="1" si="48"/>
        <v>0</v>
      </c>
      <c r="R162" s="31">
        <f t="shared" ca="1" si="49"/>
        <v>4.287445118313161E-4</v>
      </c>
    </row>
    <row r="163" spans="1:18">
      <c r="A163" s="61"/>
      <c r="B163" s="61"/>
      <c r="C163" s="61"/>
      <c r="D163" s="62">
        <f t="shared" si="35"/>
        <v>0</v>
      </c>
      <c r="E163" s="62">
        <f t="shared" si="36"/>
        <v>0</v>
      </c>
      <c r="F163" s="55">
        <f t="shared" si="37"/>
        <v>0</v>
      </c>
      <c r="G163" s="55">
        <f t="shared" si="38"/>
        <v>0</v>
      </c>
      <c r="H163" s="55">
        <f t="shared" si="39"/>
        <v>0</v>
      </c>
      <c r="I163" s="55">
        <f t="shared" si="40"/>
        <v>0</v>
      </c>
      <c r="J163" s="55">
        <f t="shared" si="41"/>
        <v>0</v>
      </c>
      <c r="K163" s="55">
        <f t="shared" si="42"/>
        <v>0</v>
      </c>
      <c r="L163" s="55">
        <f t="shared" si="43"/>
        <v>0</v>
      </c>
      <c r="M163" s="55">
        <f t="shared" ca="1" si="44"/>
        <v>-4.287445118313161E-4</v>
      </c>
      <c r="N163" s="55">
        <f t="shared" ca="1" si="45"/>
        <v>0</v>
      </c>
      <c r="O163" s="63">
        <f t="shared" ca="1" si="46"/>
        <v>0</v>
      </c>
      <c r="P163" s="55">
        <f t="shared" ca="1" si="47"/>
        <v>0</v>
      </c>
      <c r="Q163" s="55">
        <f t="shared" ca="1" si="48"/>
        <v>0</v>
      </c>
      <c r="R163" s="31">
        <f t="shared" ca="1" si="49"/>
        <v>4.287445118313161E-4</v>
      </c>
    </row>
    <row r="164" spans="1:18">
      <c r="A164" s="61"/>
      <c r="B164" s="61"/>
      <c r="C164" s="61"/>
      <c r="D164" s="62">
        <f t="shared" si="35"/>
        <v>0</v>
      </c>
      <c r="E164" s="62">
        <f t="shared" si="36"/>
        <v>0</v>
      </c>
      <c r="F164" s="55">
        <f t="shared" si="37"/>
        <v>0</v>
      </c>
      <c r="G164" s="55">
        <f t="shared" si="38"/>
        <v>0</v>
      </c>
      <c r="H164" s="55">
        <f t="shared" si="39"/>
        <v>0</v>
      </c>
      <c r="I164" s="55">
        <f t="shared" si="40"/>
        <v>0</v>
      </c>
      <c r="J164" s="55">
        <f t="shared" si="41"/>
        <v>0</v>
      </c>
      <c r="K164" s="55">
        <f t="shared" si="42"/>
        <v>0</v>
      </c>
      <c r="L164" s="55">
        <f t="shared" si="43"/>
        <v>0</v>
      </c>
      <c r="M164" s="55">
        <f t="shared" ca="1" si="44"/>
        <v>-4.287445118313161E-4</v>
      </c>
      <c r="N164" s="55">
        <f t="shared" ca="1" si="45"/>
        <v>0</v>
      </c>
      <c r="O164" s="63">
        <f t="shared" ca="1" si="46"/>
        <v>0</v>
      </c>
      <c r="P164" s="55">
        <f t="shared" ca="1" si="47"/>
        <v>0</v>
      </c>
      <c r="Q164" s="55">
        <f t="shared" ca="1" si="48"/>
        <v>0</v>
      </c>
      <c r="R164" s="31">
        <f t="shared" ca="1" si="49"/>
        <v>4.287445118313161E-4</v>
      </c>
    </row>
    <row r="165" spans="1:18">
      <c r="A165" s="61"/>
      <c r="B165" s="61"/>
      <c r="C165" s="61"/>
      <c r="D165" s="62">
        <f t="shared" si="35"/>
        <v>0</v>
      </c>
      <c r="E165" s="62">
        <f t="shared" si="36"/>
        <v>0</v>
      </c>
      <c r="F165" s="55">
        <f t="shared" si="37"/>
        <v>0</v>
      </c>
      <c r="G165" s="55">
        <f t="shared" si="38"/>
        <v>0</v>
      </c>
      <c r="H165" s="55">
        <f t="shared" si="39"/>
        <v>0</v>
      </c>
      <c r="I165" s="55">
        <f t="shared" si="40"/>
        <v>0</v>
      </c>
      <c r="J165" s="55">
        <f t="shared" si="41"/>
        <v>0</v>
      </c>
      <c r="K165" s="55">
        <f t="shared" si="42"/>
        <v>0</v>
      </c>
      <c r="L165" s="55">
        <f t="shared" si="43"/>
        <v>0</v>
      </c>
      <c r="M165" s="55">
        <f t="shared" ca="1" si="44"/>
        <v>-4.287445118313161E-4</v>
      </c>
      <c r="N165" s="55">
        <f t="shared" ca="1" si="45"/>
        <v>0</v>
      </c>
      <c r="O165" s="63">
        <f t="shared" ca="1" si="46"/>
        <v>0</v>
      </c>
      <c r="P165" s="55">
        <f t="shared" ca="1" si="47"/>
        <v>0</v>
      </c>
      <c r="Q165" s="55">
        <f t="shared" ca="1" si="48"/>
        <v>0</v>
      </c>
      <c r="R165" s="31">
        <f t="shared" ca="1" si="49"/>
        <v>4.287445118313161E-4</v>
      </c>
    </row>
    <row r="166" spans="1:18">
      <c r="A166" s="61"/>
      <c r="B166" s="61"/>
      <c r="C166" s="61"/>
      <c r="D166" s="62">
        <f t="shared" si="35"/>
        <v>0</v>
      </c>
      <c r="E166" s="62">
        <f t="shared" si="36"/>
        <v>0</v>
      </c>
      <c r="F166" s="55">
        <f t="shared" si="37"/>
        <v>0</v>
      </c>
      <c r="G166" s="55">
        <f t="shared" si="38"/>
        <v>0</v>
      </c>
      <c r="H166" s="55">
        <f t="shared" si="39"/>
        <v>0</v>
      </c>
      <c r="I166" s="55">
        <f t="shared" si="40"/>
        <v>0</v>
      </c>
      <c r="J166" s="55">
        <f t="shared" si="41"/>
        <v>0</v>
      </c>
      <c r="K166" s="55">
        <f t="shared" si="42"/>
        <v>0</v>
      </c>
      <c r="L166" s="55">
        <f t="shared" si="43"/>
        <v>0</v>
      </c>
      <c r="M166" s="55">
        <f t="shared" ca="1" si="44"/>
        <v>-4.287445118313161E-4</v>
      </c>
      <c r="N166" s="55">
        <f t="shared" ca="1" si="45"/>
        <v>0</v>
      </c>
      <c r="O166" s="63">
        <f t="shared" ca="1" si="46"/>
        <v>0</v>
      </c>
      <c r="P166" s="55">
        <f t="shared" ca="1" si="47"/>
        <v>0</v>
      </c>
      <c r="Q166" s="55">
        <f t="shared" ca="1" si="48"/>
        <v>0</v>
      </c>
      <c r="R166" s="31">
        <f t="shared" ca="1" si="49"/>
        <v>4.287445118313161E-4</v>
      </c>
    </row>
    <row r="167" spans="1:18">
      <c r="A167" s="61"/>
      <c r="B167" s="61"/>
      <c r="C167" s="61"/>
      <c r="D167" s="62">
        <f t="shared" si="35"/>
        <v>0</v>
      </c>
      <c r="E167" s="62">
        <f t="shared" si="36"/>
        <v>0</v>
      </c>
      <c r="F167" s="55">
        <f t="shared" si="37"/>
        <v>0</v>
      </c>
      <c r="G167" s="55">
        <f t="shared" si="38"/>
        <v>0</v>
      </c>
      <c r="H167" s="55">
        <f t="shared" si="39"/>
        <v>0</v>
      </c>
      <c r="I167" s="55">
        <f t="shared" si="40"/>
        <v>0</v>
      </c>
      <c r="J167" s="55">
        <f t="shared" si="41"/>
        <v>0</v>
      </c>
      <c r="K167" s="55">
        <f t="shared" si="42"/>
        <v>0</v>
      </c>
      <c r="L167" s="55">
        <f t="shared" si="43"/>
        <v>0</v>
      </c>
      <c r="M167" s="55">
        <f t="shared" ca="1" si="44"/>
        <v>-4.287445118313161E-4</v>
      </c>
      <c r="N167" s="55">
        <f t="shared" ca="1" si="45"/>
        <v>0</v>
      </c>
      <c r="O167" s="63">
        <f t="shared" ca="1" si="46"/>
        <v>0</v>
      </c>
      <c r="P167" s="55">
        <f t="shared" ca="1" si="47"/>
        <v>0</v>
      </c>
      <c r="Q167" s="55">
        <f t="shared" ca="1" si="48"/>
        <v>0</v>
      </c>
      <c r="R167" s="31">
        <f t="shared" ca="1" si="49"/>
        <v>4.287445118313161E-4</v>
      </c>
    </row>
    <row r="168" spans="1:18">
      <c r="A168" s="61"/>
      <c r="B168" s="61"/>
      <c r="C168" s="61"/>
      <c r="D168" s="62">
        <f t="shared" si="35"/>
        <v>0</v>
      </c>
      <c r="E168" s="62">
        <f t="shared" si="36"/>
        <v>0</v>
      </c>
      <c r="F168" s="55">
        <f t="shared" si="37"/>
        <v>0</v>
      </c>
      <c r="G168" s="55">
        <f t="shared" si="38"/>
        <v>0</v>
      </c>
      <c r="H168" s="55">
        <f t="shared" si="39"/>
        <v>0</v>
      </c>
      <c r="I168" s="55">
        <f t="shared" si="40"/>
        <v>0</v>
      </c>
      <c r="J168" s="55">
        <f t="shared" si="41"/>
        <v>0</v>
      </c>
      <c r="K168" s="55">
        <f t="shared" si="42"/>
        <v>0</v>
      </c>
      <c r="L168" s="55">
        <f t="shared" si="43"/>
        <v>0</v>
      </c>
      <c r="M168" s="55">
        <f t="shared" ca="1" si="44"/>
        <v>-4.287445118313161E-4</v>
      </c>
      <c r="N168" s="55">
        <f t="shared" ca="1" si="45"/>
        <v>0</v>
      </c>
      <c r="O168" s="63">
        <f t="shared" ca="1" si="46"/>
        <v>0</v>
      </c>
      <c r="P168" s="55">
        <f t="shared" ca="1" si="47"/>
        <v>0</v>
      </c>
      <c r="Q168" s="55">
        <f t="shared" ca="1" si="48"/>
        <v>0</v>
      </c>
      <c r="R168" s="31">
        <f t="shared" ca="1" si="49"/>
        <v>4.287445118313161E-4</v>
      </c>
    </row>
    <row r="169" spans="1:18">
      <c r="A169" s="61"/>
      <c r="B169" s="61"/>
      <c r="C169" s="61"/>
      <c r="D169" s="62">
        <f t="shared" si="35"/>
        <v>0</v>
      </c>
      <c r="E169" s="62">
        <f t="shared" si="36"/>
        <v>0</v>
      </c>
      <c r="F169" s="55">
        <f t="shared" si="37"/>
        <v>0</v>
      </c>
      <c r="G169" s="55">
        <f t="shared" si="38"/>
        <v>0</v>
      </c>
      <c r="H169" s="55">
        <f t="shared" si="39"/>
        <v>0</v>
      </c>
      <c r="I169" s="55">
        <f t="shared" si="40"/>
        <v>0</v>
      </c>
      <c r="J169" s="55">
        <f t="shared" si="41"/>
        <v>0</v>
      </c>
      <c r="K169" s="55">
        <f t="shared" si="42"/>
        <v>0</v>
      </c>
      <c r="L169" s="55">
        <f t="shared" si="43"/>
        <v>0</v>
      </c>
      <c r="M169" s="55">
        <f t="shared" ca="1" si="44"/>
        <v>-4.287445118313161E-4</v>
      </c>
      <c r="N169" s="55">
        <f t="shared" ca="1" si="45"/>
        <v>0</v>
      </c>
      <c r="O169" s="63">
        <f t="shared" ca="1" si="46"/>
        <v>0</v>
      </c>
      <c r="P169" s="55">
        <f t="shared" ca="1" si="47"/>
        <v>0</v>
      </c>
      <c r="Q169" s="55">
        <f t="shared" ca="1" si="48"/>
        <v>0</v>
      </c>
      <c r="R169" s="31">
        <f t="shared" ca="1" si="49"/>
        <v>4.287445118313161E-4</v>
      </c>
    </row>
    <row r="170" spans="1:18">
      <c r="A170" s="61"/>
      <c r="B170" s="61"/>
      <c r="C170" s="61"/>
      <c r="D170" s="62">
        <f t="shared" si="35"/>
        <v>0</v>
      </c>
      <c r="E170" s="62">
        <f t="shared" si="36"/>
        <v>0</v>
      </c>
      <c r="F170" s="55">
        <f t="shared" si="37"/>
        <v>0</v>
      </c>
      <c r="G170" s="55">
        <f t="shared" si="38"/>
        <v>0</v>
      </c>
      <c r="H170" s="55">
        <f t="shared" si="39"/>
        <v>0</v>
      </c>
      <c r="I170" s="55">
        <f t="shared" si="40"/>
        <v>0</v>
      </c>
      <c r="J170" s="55">
        <f t="shared" si="41"/>
        <v>0</v>
      </c>
      <c r="K170" s="55">
        <f t="shared" si="42"/>
        <v>0</v>
      </c>
      <c r="L170" s="55">
        <f t="shared" si="43"/>
        <v>0</v>
      </c>
      <c r="M170" s="55">
        <f t="shared" ca="1" si="44"/>
        <v>-4.287445118313161E-4</v>
      </c>
      <c r="N170" s="55">
        <f t="shared" ca="1" si="45"/>
        <v>0</v>
      </c>
      <c r="O170" s="63">
        <f t="shared" ca="1" si="46"/>
        <v>0</v>
      </c>
      <c r="P170" s="55">
        <f t="shared" ca="1" si="47"/>
        <v>0</v>
      </c>
      <c r="Q170" s="55">
        <f t="shared" ca="1" si="48"/>
        <v>0</v>
      </c>
      <c r="R170" s="31">
        <f t="shared" ca="1" si="49"/>
        <v>4.287445118313161E-4</v>
      </c>
    </row>
    <row r="171" spans="1:18">
      <c r="A171" s="61"/>
      <c r="B171" s="61"/>
      <c r="C171" s="61"/>
      <c r="D171" s="62">
        <f t="shared" si="35"/>
        <v>0</v>
      </c>
      <c r="E171" s="62">
        <f t="shared" si="36"/>
        <v>0</v>
      </c>
      <c r="F171" s="55">
        <f t="shared" si="37"/>
        <v>0</v>
      </c>
      <c r="G171" s="55">
        <f t="shared" si="38"/>
        <v>0</v>
      </c>
      <c r="H171" s="55">
        <f t="shared" si="39"/>
        <v>0</v>
      </c>
      <c r="I171" s="55">
        <f t="shared" si="40"/>
        <v>0</v>
      </c>
      <c r="J171" s="55">
        <f t="shared" si="41"/>
        <v>0</v>
      </c>
      <c r="K171" s="55">
        <f t="shared" si="42"/>
        <v>0</v>
      </c>
      <c r="L171" s="55">
        <f t="shared" si="43"/>
        <v>0</v>
      </c>
      <c r="M171" s="55">
        <f t="shared" ca="1" si="44"/>
        <v>-4.287445118313161E-4</v>
      </c>
      <c r="N171" s="55">
        <f t="shared" ca="1" si="45"/>
        <v>0</v>
      </c>
      <c r="O171" s="63">
        <f t="shared" ca="1" si="46"/>
        <v>0</v>
      </c>
      <c r="P171" s="55">
        <f t="shared" ca="1" si="47"/>
        <v>0</v>
      </c>
      <c r="Q171" s="55">
        <f t="shared" ca="1" si="48"/>
        <v>0</v>
      </c>
      <c r="R171" s="31">
        <f t="shared" ca="1" si="49"/>
        <v>4.287445118313161E-4</v>
      </c>
    </row>
    <row r="172" spans="1:18">
      <c r="A172" s="61"/>
      <c r="B172" s="61"/>
      <c r="C172" s="61"/>
      <c r="D172" s="62">
        <f t="shared" si="35"/>
        <v>0</v>
      </c>
      <c r="E172" s="62">
        <f t="shared" si="36"/>
        <v>0</v>
      </c>
      <c r="F172" s="55">
        <f t="shared" si="37"/>
        <v>0</v>
      </c>
      <c r="G172" s="55">
        <f t="shared" si="38"/>
        <v>0</v>
      </c>
      <c r="H172" s="55">
        <f t="shared" si="39"/>
        <v>0</v>
      </c>
      <c r="I172" s="55">
        <f t="shared" si="40"/>
        <v>0</v>
      </c>
      <c r="J172" s="55">
        <f t="shared" si="41"/>
        <v>0</v>
      </c>
      <c r="K172" s="55">
        <f t="shared" si="42"/>
        <v>0</v>
      </c>
      <c r="L172" s="55">
        <f t="shared" si="43"/>
        <v>0</v>
      </c>
      <c r="M172" s="55">
        <f t="shared" ca="1" si="44"/>
        <v>-4.287445118313161E-4</v>
      </c>
      <c r="N172" s="55">
        <f t="shared" ca="1" si="45"/>
        <v>0</v>
      </c>
      <c r="O172" s="63">
        <f t="shared" ca="1" si="46"/>
        <v>0</v>
      </c>
      <c r="P172" s="55">
        <f t="shared" ca="1" si="47"/>
        <v>0</v>
      </c>
      <c r="Q172" s="55">
        <f t="shared" ca="1" si="48"/>
        <v>0</v>
      </c>
      <c r="R172" s="31">
        <f t="shared" ca="1" si="49"/>
        <v>4.287445118313161E-4</v>
      </c>
    </row>
    <row r="173" spans="1:18">
      <c r="A173" s="61"/>
      <c r="B173" s="61"/>
      <c r="C173" s="61"/>
      <c r="D173" s="62">
        <f t="shared" si="35"/>
        <v>0</v>
      </c>
      <c r="E173" s="62">
        <f t="shared" si="36"/>
        <v>0</v>
      </c>
      <c r="F173" s="55">
        <f t="shared" si="37"/>
        <v>0</v>
      </c>
      <c r="G173" s="55">
        <f t="shared" si="38"/>
        <v>0</v>
      </c>
      <c r="H173" s="55">
        <f t="shared" si="39"/>
        <v>0</v>
      </c>
      <c r="I173" s="55">
        <f t="shared" si="40"/>
        <v>0</v>
      </c>
      <c r="J173" s="55">
        <f t="shared" si="41"/>
        <v>0</v>
      </c>
      <c r="K173" s="55">
        <f t="shared" si="42"/>
        <v>0</v>
      </c>
      <c r="L173" s="55">
        <f t="shared" si="43"/>
        <v>0</v>
      </c>
      <c r="M173" s="55">
        <f t="shared" ca="1" si="44"/>
        <v>-4.287445118313161E-4</v>
      </c>
      <c r="N173" s="55">
        <f t="shared" ca="1" si="45"/>
        <v>0</v>
      </c>
      <c r="O173" s="63">
        <f t="shared" ca="1" si="46"/>
        <v>0</v>
      </c>
      <c r="P173" s="55">
        <f t="shared" ca="1" si="47"/>
        <v>0</v>
      </c>
      <c r="Q173" s="55">
        <f t="shared" ca="1" si="48"/>
        <v>0</v>
      </c>
      <c r="R173" s="31">
        <f t="shared" ca="1" si="49"/>
        <v>4.287445118313161E-4</v>
      </c>
    </row>
    <row r="174" spans="1:18">
      <c r="A174" s="61"/>
      <c r="B174" s="61"/>
      <c r="C174" s="61"/>
      <c r="D174" s="62">
        <f t="shared" si="35"/>
        <v>0</v>
      </c>
      <c r="E174" s="62">
        <f t="shared" si="36"/>
        <v>0</v>
      </c>
      <c r="F174" s="55">
        <f t="shared" si="37"/>
        <v>0</v>
      </c>
      <c r="G174" s="55">
        <f t="shared" si="38"/>
        <v>0</v>
      </c>
      <c r="H174" s="55">
        <f t="shared" si="39"/>
        <v>0</v>
      </c>
      <c r="I174" s="55">
        <f t="shared" si="40"/>
        <v>0</v>
      </c>
      <c r="J174" s="55">
        <f t="shared" si="41"/>
        <v>0</v>
      </c>
      <c r="K174" s="55">
        <f t="shared" si="42"/>
        <v>0</v>
      </c>
      <c r="L174" s="55">
        <f t="shared" si="43"/>
        <v>0</v>
      </c>
      <c r="M174" s="55">
        <f t="shared" ca="1" si="44"/>
        <v>-4.287445118313161E-4</v>
      </c>
      <c r="N174" s="55">
        <f t="shared" ca="1" si="45"/>
        <v>0</v>
      </c>
      <c r="O174" s="63">
        <f t="shared" ca="1" si="46"/>
        <v>0</v>
      </c>
      <c r="P174" s="55">
        <f t="shared" ca="1" si="47"/>
        <v>0</v>
      </c>
      <c r="Q174" s="55">
        <f t="shared" ca="1" si="48"/>
        <v>0</v>
      </c>
      <c r="R174" s="31">
        <f t="shared" ca="1" si="49"/>
        <v>4.287445118313161E-4</v>
      </c>
    </row>
    <row r="175" spans="1:18">
      <c r="A175" s="61"/>
      <c r="B175" s="61"/>
      <c r="C175" s="61"/>
      <c r="D175" s="62">
        <f t="shared" si="35"/>
        <v>0</v>
      </c>
      <c r="E175" s="62">
        <f t="shared" si="36"/>
        <v>0</v>
      </c>
      <c r="F175" s="55">
        <f t="shared" si="37"/>
        <v>0</v>
      </c>
      <c r="G175" s="55">
        <f t="shared" si="38"/>
        <v>0</v>
      </c>
      <c r="H175" s="55">
        <f t="shared" si="39"/>
        <v>0</v>
      </c>
      <c r="I175" s="55">
        <f t="shared" si="40"/>
        <v>0</v>
      </c>
      <c r="J175" s="55">
        <f t="shared" si="41"/>
        <v>0</v>
      </c>
      <c r="K175" s="55">
        <f t="shared" si="42"/>
        <v>0</v>
      </c>
      <c r="L175" s="55">
        <f t="shared" si="43"/>
        <v>0</v>
      </c>
      <c r="M175" s="55">
        <f t="shared" ca="1" si="44"/>
        <v>-4.287445118313161E-4</v>
      </c>
      <c r="N175" s="55">
        <f t="shared" ca="1" si="45"/>
        <v>0</v>
      </c>
      <c r="O175" s="63">
        <f t="shared" ca="1" si="46"/>
        <v>0</v>
      </c>
      <c r="P175" s="55">
        <f t="shared" ca="1" si="47"/>
        <v>0</v>
      </c>
      <c r="Q175" s="55">
        <f t="shared" ca="1" si="48"/>
        <v>0</v>
      </c>
      <c r="R175" s="31">
        <f t="shared" ca="1" si="49"/>
        <v>4.287445118313161E-4</v>
      </c>
    </row>
    <row r="176" spans="1:18">
      <c r="A176" s="61"/>
      <c r="B176" s="61"/>
      <c r="C176" s="61"/>
      <c r="D176" s="62">
        <f t="shared" si="35"/>
        <v>0</v>
      </c>
      <c r="E176" s="62">
        <f t="shared" si="36"/>
        <v>0</v>
      </c>
      <c r="F176" s="55">
        <f t="shared" si="37"/>
        <v>0</v>
      </c>
      <c r="G176" s="55">
        <f t="shared" si="38"/>
        <v>0</v>
      </c>
      <c r="H176" s="55">
        <f t="shared" si="39"/>
        <v>0</v>
      </c>
      <c r="I176" s="55">
        <f t="shared" si="40"/>
        <v>0</v>
      </c>
      <c r="J176" s="55">
        <f t="shared" si="41"/>
        <v>0</v>
      </c>
      <c r="K176" s="55">
        <f t="shared" si="42"/>
        <v>0</v>
      </c>
      <c r="L176" s="55">
        <f t="shared" si="43"/>
        <v>0</v>
      </c>
      <c r="M176" s="55">
        <f t="shared" ca="1" si="44"/>
        <v>-4.287445118313161E-4</v>
      </c>
      <c r="N176" s="55">
        <f t="shared" ca="1" si="45"/>
        <v>0</v>
      </c>
      <c r="O176" s="63">
        <f t="shared" ca="1" si="46"/>
        <v>0</v>
      </c>
      <c r="P176" s="55">
        <f t="shared" ca="1" si="47"/>
        <v>0</v>
      </c>
      <c r="Q176" s="55">
        <f t="shared" ca="1" si="48"/>
        <v>0</v>
      </c>
      <c r="R176" s="31">
        <f t="shared" ca="1" si="49"/>
        <v>4.287445118313161E-4</v>
      </c>
    </row>
    <row r="177" spans="1:18">
      <c r="A177" s="61"/>
      <c r="B177" s="61"/>
      <c r="C177" s="61"/>
      <c r="D177" s="62">
        <f t="shared" si="35"/>
        <v>0</v>
      </c>
      <c r="E177" s="62">
        <f t="shared" si="36"/>
        <v>0</v>
      </c>
      <c r="F177" s="55">
        <f t="shared" si="37"/>
        <v>0</v>
      </c>
      <c r="G177" s="55">
        <f t="shared" si="38"/>
        <v>0</v>
      </c>
      <c r="H177" s="55">
        <f t="shared" si="39"/>
        <v>0</v>
      </c>
      <c r="I177" s="55">
        <f t="shared" si="40"/>
        <v>0</v>
      </c>
      <c r="J177" s="55">
        <f t="shared" si="41"/>
        <v>0</v>
      </c>
      <c r="K177" s="55">
        <f t="shared" si="42"/>
        <v>0</v>
      </c>
      <c r="L177" s="55">
        <f t="shared" si="43"/>
        <v>0</v>
      </c>
      <c r="M177" s="55">
        <f t="shared" ca="1" si="44"/>
        <v>-4.287445118313161E-4</v>
      </c>
      <c r="N177" s="55">
        <f t="shared" ca="1" si="45"/>
        <v>0</v>
      </c>
      <c r="O177" s="63">
        <f t="shared" ca="1" si="46"/>
        <v>0</v>
      </c>
      <c r="P177" s="55">
        <f t="shared" ca="1" si="47"/>
        <v>0</v>
      </c>
      <c r="Q177" s="55">
        <f t="shared" ca="1" si="48"/>
        <v>0</v>
      </c>
      <c r="R177" s="31">
        <f t="shared" ca="1" si="49"/>
        <v>4.287445118313161E-4</v>
      </c>
    </row>
    <row r="178" spans="1:18">
      <c r="A178" s="61"/>
      <c r="B178" s="61"/>
      <c r="C178" s="61"/>
      <c r="D178" s="62">
        <f t="shared" si="35"/>
        <v>0</v>
      </c>
      <c r="E178" s="62">
        <f t="shared" si="36"/>
        <v>0</v>
      </c>
      <c r="F178" s="55">
        <f t="shared" si="37"/>
        <v>0</v>
      </c>
      <c r="G178" s="55">
        <f t="shared" si="38"/>
        <v>0</v>
      </c>
      <c r="H178" s="55">
        <f t="shared" si="39"/>
        <v>0</v>
      </c>
      <c r="I178" s="55">
        <f t="shared" si="40"/>
        <v>0</v>
      </c>
      <c r="J178" s="55">
        <f t="shared" si="41"/>
        <v>0</v>
      </c>
      <c r="K178" s="55">
        <f t="shared" si="42"/>
        <v>0</v>
      </c>
      <c r="L178" s="55">
        <f t="shared" si="43"/>
        <v>0</v>
      </c>
      <c r="M178" s="55">
        <f t="shared" ca="1" si="44"/>
        <v>-4.287445118313161E-4</v>
      </c>
      <c r="N178" s="55">
        <f t="shared" ca="1" si="45"/>
        <v>0</v>
      </c>
      <c r="O178" s="63">
        <f t="shared" ca="1" si="46"/>
        <v>0</v>
      </c>
      <c r="P178" s="55">
        <f t="shared" ca="1" si="47"/>
        <v>0</v>
      </c>
      <c r="Q178" s="55">
        <f t="shared" ca="1" si="48"/>
        <v>0</v>
      </c>
      <c r="R178" s="31">
        <f t="shared" ca="1" si="49"/>
        <v>4.287445118313161E-4</v>
      </c>
    </row>
    <row r="179" spans="1:18">
      <c r="A179" s="61"/>
      <c r="B179" s="61"/>
      <c r="C179" s="61"/>
      <c r="D179" s="62">
        <f t="shared" si="35"/>
        <v>0</v>
      </c>
      <c r="E179" s="62">
        <f t="shared" si="36"/>
        <v>0</v>
      </c>
      <c r="F179" s="55">
        <f t="shared" si="37"/>
        <v>0</v>
      </c>
      <c r="G179" s="55">
        <f t="shared" si="38"/>
        <v>0</v>
      </c>
      <c r="H179" s="55">
        <f t="shared" si="39"/>
        <v>0</v>
      </c>
      <c r="I179" s="55">
        <f t="shared" si="40"/>
        <v>0</v>
      </c>
      <c r="J179" s="55">
        <f t="shared" si="41"/>
        <v>0</v>
      </c>
      <c r="K179" s="55">
        <f t="shared" si="42"/>
        <v>0</v>
      </c>
      <c r="L179" s="55">
        <f t="shared" si="43"/>
        <v>0</v>
      </c>
      <c r="M179" s="55">
        <f t="shared" ca="1" si="44"/>
        <v>-4.287445118313161E-4</v>
      </c>
      <c r="N179" s="55">
        <f t="shared" ca="1" si="45"/>
        <v>0</v>
      </c>
      <c r="O179" s="63">
        <f t="shared" ca="1" si="46"/>
        <v>0</v>
      </c>
      <c r="P179" s="55">
        <f t="shared" ca="1" si="47"/>
        <v>0</v>
      </c>
      <c r="Q179" s="55">
        <f t="shared" ca="1" si="48"/>
        <v>0</v>
      </c>
      <c r="R179" s="31">
        <f t="shared" ca="1" si="49"/>
        <v>4.287445118313161E-4</v>
      </c>
    </row>
    <row r="180" spans="1:18">
      <c r="A180" s="61"/>
      <c r="B180" s="61"/>
      <c r="C180" s="61"/>
      <c r="D180" s="62">
        <f t="shared" si="35"/>
        <v>0</v>
      </c>
      <c r="E180" s="62">
        <f t="shared" si="36"/>
        <v>0</v>
      </c>
      <c r="F180" s="55">
        <f t="shared" si="37"/>
        <v>0</v>
      </c>
      <c r="G180" s="55">
        <f t="shared" si="38"/>
        <v>0</v>
      </c>
      <c r="H180" s="55">
        <f t="shared" si="39"/>
        <v>0</v>
      </c>
      <c r="I180" s="55">
        <f t="shared" si="40"/>
        <v>0</v>
      </c>
      <c r="J180" s="55">
        <f t="shared" si="41"/>
        <v>0</v>
      </c>
      <c r="K180" s="55">
        <f t="shared" si="42"/>
        <v>0</v>
      </c>
      <c r="L180" s="55">
        <f t="shared" si="43"/>
        <v>0</v>
      </c>
      <c r="M180" s="55">
        <f t="shared" ca="1" si="44"/>
        <v>-4.287445118313161E-4</v>
      </c>
      <c r="N180" s="55">
        <f t="shared" ca="1" si="45"/>
        <v>0</v>
      </c>
      <c r="O180" s="63">
        <f t="shared" ca="1" si="46"/>
        <v>0</v>
      </c>
      <c r="P180" s="55">
        <f t="shared" ca="1" si="47"/>
        <v>0</v>
      </c>
      <c r="Q180" s="55">
        <f t="shared" ca="1" si="48"/>
        <v>0</v>
      </c>
      <c r="R180" s="31">
        <f t="shared" ca="1" si="49"/>
        <v>4.287445118313161E-4</v>
      </c>
    </row>
    <row r="181" spans="1:18">
      <c r="A181" s="61"/>
      <c r="B181" s="61"/>
      <c r="C181" s="61"/>
      <c r="D181" s="62">
        <f t="shared" si="35"/>
        <v>0</v>
      </c>
      <c r="E181" s="62">
        <f t="shared" si="36"/>
        <v>0</v>
      </c>
      <c r="F181" s="55">
        <f t="shared" si="37"/>
        <v>0</v>
      </c>
      <c r="G181" s="55">
        <f t="shared" si="38"/>
        <v>0</v>
      </c>
      <c r="H181" s="55">
        <f t="shared" si="39"/>
        <v>0</v>
      </c>
      <c r="I181" s="55">
        <f t="shared" si="40"/>
        <v>0</v>
      </c>
      <c r="J181" s="55">
        <f t="shared" si="41"/>
        <v>0</v>
      </c>
      <c r="K181" s="55">
        <f t="shared" si="42"/>
        <v>0</v>
      </c>
      <c r="L181" s="55">
        <f t="shared" si="43"/>
        <v>0</v>
      </c>
      <c r="M181" s="55">
        <f t="shared" ca="1" si="44"/>
        <v>-4.287445118313161E-4</v>
      </c>
      <c r="N181" s="55">
        <f t="shared" ca="1" si="45"/>
        <v>0</v>
      </c>
      <c r="O181" s="63">
        <f t="shared" ca="1" si="46"/>
        <v>0</v>
      </c>
      <c r="P181" s="55">
        <f t="shared" ca="1" si="47"/>
        <v>0</v>
      </c>
      <c r="Q181" s="55">
        <f t="shared" ca="1" si="48"/>
        <v>0</v>
      </c>
      <c r="R181" s="31">
        <f t="shared" ca="1" si="49"/>
        <v>4.287445118313161E-4</v>
      </c>
    </row>
    <row r="182" spans="1:18">
      <c r="A182" s="61"/>
      <c r="B182" s="61"/>
      <c r="C182" s="61"/>
      <c r="D182" s="62">
        <f t="shared" si="35"/>
        <v>0</v>
      </c>
      <c r="E182" s="62">
        <f t="shared" si="36"/>
        <v>0</v>
      </c>
      <c r="F182" s="55">
        <f t="shared" si="37"/>
        <v>0</v>
      </c>
      <c r="G182" s="55">
        <f t="shared" si="38"/>
        <v>0</v>
      </c>
      <c r="H182" s="55">
        <f t="shared" si="39"/>
        <v>0</v>
      </c>
      <c r="I182" s="55">
        <f t="shared" si="40"/>
        <v>0</v>
      </c>
      <c r="J182" s="55">
        <f t="shared" si="41"/>
        <v>0</v>
      </c>
      <c r="K182" s="55">
        <f t="shared" si="42"/>
        <v>0</v>
      </c>
      <c r="L182" s="55">
        <f t="shared" si="43"/>
        <v>0</v>
      </c>
      <c r="M182" s="55">
        <f t="shared" ca="1" si="44"/>
        <v>-4.287445118313161E-4</v>
      </c>
      <c r="N182" s="55">
        <f t="shared" ca="1" si="45"/>
        <v>0</v>
      </c>
      <c r="O182" s="63">
        <f t="shared" ca="1" si="46"/>
        <v>0</v>
      </c>
      <c r="P182" s="55">
        <f t="shared" ca="1" si="47"/>
        <v>0</v>
      </c>
      <c r="Q182" s="55">
        <f t="shared" ca="1" si="48"/>
        <v>0</v>
      </c>
      <c r="R182" s="31">
        <f t="shared" ca="1" si="49"/>
        <v>4.287445118313161E-4</v>
      </c>
    </row>
    <row r="183" spans="1:18">
      <c r="A183" s="61"/>
      <c r="B183" s="61"/>
      <c r="C183" s="61"/>
      <c r="D183" s="62">
        <f t="shared" si="35"/>
        <v>0</v>
      </c>
      <c r="E183" s="62">
        <f t="shared" si="36"/>
        <v>0</v>
      </c>
      <c r="F183" s="55">
        <f t="shared" si="37"/>
        <v>0</v>
      </c>
      <c r="G183" s="55">
        <f t="shared" si="38"/>
        <v>0</v>
      </c>
      <c r="H183" s="55">
        <f t="shared" si="39"/>
        <v>0</v>
      </c>
      <c r="I183" s="55">
        <f t="shared" si="40"/>
        <v>0</v>
      </c>
      <c r="J183" s="55">
        <f t="shared" si="41"/>
        <v>0</v>
      </c>
      <c r="K183" s="55">
        <f t="shared" si="42"/>
        <v>0</v>
      </c>
      <c r="L183" s="55">
        <f t="shared" si="43"/>
        <v>0</v>
      </c>
      <c r="M183" s="55">
        <f t="shared" ca="1" si="44"/>
        <v>-4.287445118313161E-4</v>
      </c>
      <c r="N183" s="55">
        <f t="shared" ca="1" si="45"/>
        <v>0</v>
      </c>
      <c r="O183" s="63">
        <f t="shared" ca="1" si="46"/>
        <v>0</v>
      </c>
      <c r="P183" s="55">
        <f t="shared" ca="1" si="47"/>
        <v>0</v>
      </c>
      <c r="Q183" s="55">
        <f t="shared" ca="1" si="48"/>
        <v>0</v>
      </c>
      <c r="R183" s="31">
        <f t="shared" ca="1" si="49"/>
        <v>4.287445118313161E-4</v>
      </c>
    </row>
    <row r="184" spans="1:18">
      <c r="A184" s="61"/>
      <c r="B184" s="61"/>
      <c r="C184" s="61"/>
      <c r="D184" s="62">
        <f t="shared" si="35"/>
        <v>0</v>
      </c>
      <c r="E184" s="62">
        <f t="shared" si="36"/>
        <v>0</v>
      </c>
      <c r="F184" s="55">
        <f t="shared" si="37"/>
        <v>0</v>
      </c>
      <c r="G184" s="55">
        <f t="shared" si="38"/>
        <v>0</v>
      </c>
      <c r="H184" s="55">
        <f t="shared" si="39"/>
        <v>0</v>
      </c>
      <c r="I184" s="55">
        <f t="shared" si="40"/>
        <v>0</v>
      </c>
      <c r="J184" s="55">
        <f t="shared" si="41"/>
        <v>0</v>
      </c>
      <c r="K184" s="55">
        <f t="shared" si="42"/>
        <v>0</v>
      </c>
      <c r="L184" s="55">
        <f t="shared" si="43"/>
        <v>0</v>
      </c>
      <c r="M184" s="55">
        <f t="shared" ca="1" si="44"/>
        <v>-4.287445118313161E-4</v>
      </c>
      <c r="N184" s="55">
        <f t="shared" ca="1" si="45"/>
        <v>0</v>
      </c>
      <c r="O184" s="63">
        <f t="shared" ca="1" si="46"/>
        <v>0</v>
      </c>
      <c r="P184" s="55">
        <f t="shared" ca="1" si="47"/>
        <v>0</v>
      </c>
      <c r="Q184" s="55">
        <f t="shared" ca="1" si="48"/>
        <v>0</v>
      </c>
      <c r="R184" s="31">
        <f t="shared" ca="1" si="49"/>
        <v>4.287445118313161E-4</v>
      </c>
    </row>
    <row r="185" spans="1:18">
      <c r="A185" s="61"/>
      <c r="B185" s="61"/>
      <c r="C185" s="61"/>
      <c r="D185" s="62">
        <f t="shared" si="35"/>
        <v>0</v>
      </c>
      <c r="E185" s="62">
        <f t="shared" si="36"/>
        <v>0</v>
      </c>
      <c r="F185" s="55">
        <f t="shared" si="37"/>
        <v>0</v>
      </c>
      <c r="G185" s="55">
        <f t="shared" si="38"/>
        <v>0</v>
      </c>
      <c r="H185" s="55">
        <f t="shared" si="39"/>
        <v>0</v>
      </c>
      <c r="I185" s="55">
        <f t="shared" si="40"/>
        <v>0</v>
      </c>
      <c r="J185" s="55">
        <f t="shared" si="41"/>
        <v>0</v>
      </c>
      <c r="K185" s="55">
        <f t="shared" si="42"/>
        <v>0</v>
      </c>
      <c r="L185" s="55">
        <f t="shared" si="43"/>
        <v>0</v>
      </c>
      <c r="M185" s="55">
        <f t="shared" ca="1" si="44"/>
        <v>-4.287445118313161E-4</v>
      </c>
      <c r="N185" s="55">
        <f t="shared" ca="1" si="45"/>
        <v>0</v>
      </c>
      <c r="O185" s="63">
        <f t="shared" ca="1" si="46"/>
        <v>0</v>
      </c>
      <c r="P185" s="55">
        <f t="shared" ca="1" si="47"/>
        <v>0</v>
      </c>
      <c r="Q185" s="55">
        <f t="shared" ca="1" si="48"/>
        <v>0</v>
      </c>
      <c r="R185" s="31">
        <f t="shared" ca="1" si="49"/>
        <v>4.287445118313161E-4</v>
      </c>
    </row>
    <row r="186" spans="1:18">
      <c r="A186" s="61"/>
      <c r="B186" s="61"/>
      <c r="C186" s="61"/>
      <c r="D186" s="62">
        <f t="shared" si="35"/>
        <v>0</v>
      </c>
      <c r="E186" s="62">
        <f t="shared" si="36"/>
        <v>0</v>
      </c>
      <c r="F186" s="55">
        <f t="shared" si="37"/>
        <v>0</v>
      </c>
      <c r="G186" s="55">
        <f t="shared" si="38"/>
        <v>0</v>
      </c>
      <c r="H186" s="55">
        <f t="shared" si="39"/>
        <v>0</v>
      </c>
      <c r="I186" s="55">
        <f t="shared" si="40"/>
        <v>0</v>
      </c>
      <c r="J186" s="55">
        <f t="shared" si="41"/>
        <v>0</v>
      </c>
      <c r="K186" s="55">
        <f t="shared" si="42"/>
        <v>0</v>
      </c>
      <c r="L186" s="55">
        <f t="shared" si="43"/>
        <v>0</v>
      </c>
      <c r="M186" s="55">
        <f t="shared" ca="1" si="44"/>
        <v>-4.287445118313161E-4</v>
      </c>
      <c r="N186" s="55">
        <f t="shared" ca="1" si="45"/>
        <v>0</v>
      </c>
      <c r="O186" s="63">
        <f t="shared" ca="1" si="46"/>
        <v>0</v>
      </c>
      <c r="P186" s="55">
        <f t="shared" ca="1" si="47"/>
        <v>0</v>
      </c>
      <c r="Q186" s="55">
        <f t="shared" ca="1" si="48"/>
        <v>0</v>
      </c>
      <c r="R186" s="31">
        <f t="shared" ca="1" si="49"/>
        <v>4.287445118313161E-4</v>
      </c>
    </row>
    <row r="187" spans="1:18">
      <c r="A187" s="61"/>
      <c r="B187" s="61"/>
      <c r="C187" s="61"/>
      <c r="D187" s="62">
        <f t="shared" si="35"/>
        <v>0</v>
      </c>
      <c r="E187" s="62">
        <f t="shared" si="36"/>
        <v>0</v>
      </c>
      <c r="F187" s="55">
        <f t="shared" si="37"/>
        <v>0</v>
      </c>
      <c r="G187" s="55">
        <f t="shared" si="38"/>
        <v>0</v>
      </c>
      <c r="H187" s="55">
        <f t="shared" si="39"/>
        <v>0</v>
      </c>
      <c r="I187" s="55">
        <f t="shared" si="40"/>
        <v>0</v>
      </c>
      <c r="J187" s="55">
        <f t="shared" si="41"/>
        <v>0</v>
      </c>
      <c r="K187" s="55">
        <f t="shared" si="42"/>
        <v>0</v>
      </c>
      <c r="L187" s="55">
        <f t="shared" si="43"/>
        <v>0</v>
      </c>
      <c r="M187" s="55">
        <f t="shared" ca="1" si="44"/>
        <v>-4.287445118313161E-4</v>
      </c>
      <c r="N187" s="55">
        <f t="shared" ca="1" si="45"/>
        <v>0</v>
      </c>
      <c r="O187" s="63">
        <f t="shared" ca="1" si="46"/>
        <v>0</v>
      </c>
      <c r="P187" s="55">
        <f t="shared" ca="1" si="47"/>
        <v>0</v>
      </c>
      <c r="Q187" s="55">
        <f t="shared" ca="1" si="48"/>
        <v>0</v>
      </c>
      <c r="R187" s="31">
        <f t="shared" ca="1" si="49"/>
        <v>4.287445118313161E-4</v>
      </c>
    </row>
    <row r="188" spans="1:18">
      <c r="A188" s="61"/>
      <c r="B188" s="61"/>
      <c r="C188" s="61"/>
      <c r="D188" s="62">
        <f t="shared" si="35"/>
        <v>0</v>
      </c>
      <c r="E188" s="62">
        <f t="shared" si="36"/>
        <v>0</v>
      </c>
      <c r="F188" s="55">
        <f t="shared" si="37"/>
        <v>0</v>
      </c>
      <c r="G188" s="55">
        <f t="shared" si="38"/>
        <v>0</v>
      </c>
      <c r="H188" s="55">
        <f t="shared" si="39"/>
        <v>0</v>
      </c>
      <c r="I188" s="55">
        <f t="shared" si="40"/>
        <v>0</v>
      </c>
      <c r="J188" s="55">
        <f t="shared" si="41"/>
        <v>0</v>
      </c>
      <c r="K188" s="55">
        <f t="shared" si="42"/>
        <v>0</v>
      </c>
      <c r="L188" s="55">
        <f t="shared" si="43"/>
        <v>0</v>
      </c>
      <c r="M188" s="55">
        <f t="shared" ca="1" si="44"/>
        <v>-4.287445118313161E-4</v>
      </c>
      <c r="N188" s="55">
        <f t="shared" ca="1" si="45"/>
        <v>0</v>
      </c>
      <c r="O188" s="63">
        <f t="shared" ca="1" si="46"/>
        <v>0</v>
      </c>
      <c r="P188" s="55">
        <f t="shared" ca="1" si="47"/>
        <v>0</v>
      </c>
      <c r="Q188" s="55">
        <f t="shared" ca="1" si="48"/>
        <v>0</v>
      </c>
      <c r="R188" s="31">
        <f t="shared" ca="1" si="49"/>
        <v>4.287445118313161E-4</v>
      </c>
    </row>
    <row r="189" spans="1:18">
      <c r="A189" s="61"/>
      <c r="B189" s="61"/>
      <c r="C189" s="61"/>
      <c r="D189" s="62">
        <f t="shared" si="35"/>
        <v>0</v>
      </c>
      <c r="E189" s="62">
        <f t="shared" si="36"/>
        <v>0</v>
      </c>
      <c r="F189" s="55">
        <f t="shared" si="37"/>
        <v>0</v>
      </c>
      <c r="G189" s="55">
        <f t="shared" si="38"/>
        <v>0</v>
      </c>
      <c r="H189" s="55">
        <f t="shared" si="39"/>
        <v>0</v>
      </c>
      <c r="I189" s="55">
        <f t="shared" si="40"/>
        <v>0</v>
      </c>
      <c r="J189" s="55">
        <f t="shared" si="41"/>
        <v>0</v>
      </c>
      <c r="K189" s="55">
        <f t="shared" si="42"/>
        <v>0</v>
      </c>
      <c r="L189" s="55">
        <f t="shared" si="43"/>
        <v>0</v>
      </c>
      <c r="M189" s="55">
        <f t="shared" ca="1" si="44"/>
        <v>-4.287445118313161E-4</v>
      </c>
      <c r="N189" s="55">
        <f t="shared" ca="1" si="45"/>
        <v>0</v>
      </c>
      <c r="O189" s="63">
        <f t="shared" ca="1" si="46"/>
        <v>0</v>
      </c>
      <c r="P189" s="55">
        <f t="shared" ca="1" si="47"/>
        <v>0</v>
      </c>
      <c r="Q189" s="55">
        <f t="shared" ca="1" si="48"/>
        <v>0</v>
      </c>
      <c r="R189" s="31">
        <f t="shared" ca="1" si="49"/>
        <v>4.287445118313161E-4</v>
      </c>
    </row>
    <row r="190" spans="1:18">
      <c r="A190" s="61"/>
      <c r="B190" s="61"/>
      <c r="C190" s="61"/>
      <c r="D190" s="62">
        <f t="shared" si="35"/>
        <v>0</v>
      </c>
      <c r="E190" s="62">
        <f t="shared" si="36"/>
        <v>0</v>
      </c>
      <c r="F190" s="55">
        <f t="shared" si="37"/>
        <v>0</v>
      </c>
      <c r="G190" s="55">
        <f t="shared" si="38"/>
        <v>0</v>
      </c>
      <c r="H190" s="55">
        <f t="shared" si="39"/>
        <v>0</v>
      </c>
      <c r="I190" s="55">
        <f t="shared" si="40"/>
        <v>0</v>
      </c>
      <c r="J190" s="55">
        <f t="shared" si="41"/>
        <v>0</v>
      </c>
      <c r="K190" s="55">
        <f t="shared" si="42"/>
        <v>0</v>
      </c>
      <c r="L190" s="55">
        <f t="shared" si="43"/>
        <v>0</v>
      </c>
      <c r="M190" s="55">
        <f t="shared" ca="1" si="44"/>
        <v>-4.287445118313161E-4</v>
      </c>
      <c r="N190" s="55">
        <f t="shared" ca="1" si="45"/>
        <v>0</v>
      </c>
      <c r="O190" s="63">
        <f t="shared" ca="1" si="46"/>
        <v>0</v>
      </c>
      <c r="P190" s="55">
        <f t="shared" ca="1" si="47"/>
        <v>0</v>
      </c>
      <c r="Q190" s="55">
        <f t="shared" ca="1" si="48"/>
        <v>0</v>
      </c>
      <c r="R190" s="31">
        <f t="shared" ca="1" si="49"/>
        <v>4.287445118313161E-4</v>
      </c>
    </row>
    <row r="191" spans="1:18">
      <c r="A191" s="61"/>
      <c r="B191" s="61"/>
      <c r="C191" s="61"/>
      <c r="D191" s="62">
        <f t="shared" si="35"/>
        <v>0</v>
      </c>
      <c r="E191" s="62">
        <f t="shared" si="36"/>
        <v>0</v>
      </c>
      <c r="F191" s="55">
        <f t="shared" si="37"/>
        <v>0</v>
      </c>
      <c r="G191" s="55">
        <f t="shared" si="38"/>
        <v>0</v>
      </c>
      <c r="H191" s="55">
        <f t="shared" si="39"/>
        <v>0</v>
      </c>
      <c r="I191" s="55">
        <f t="shared" si="40"/>
        <v>0</v>
      </c>
      <c r="J191" s="55">
        <f t="shared" si="41"/>
        <v>0</v>
      </c>
      <c r="K191" s="55">
        <f t="shared" si="42"/>
        <v>0</v>
      </c>
      <c r="L191" s="55">
        <f t="shared" si="43"/>
        <v>0</v>
      </c>
      <c r="M191" s="55">
        <f t="shared" ca="1" si="44"/>
        <v>-4.287445118313161E-4</v>
      </c>
      <c r="N191" s="55">
        <f t="shared" ca="1" si="45"/>
        <v>0</v>
      </c>
      <c r="O191" s="63">
        <f t="shared" ca="1" si="46"/>
        <v>0</v>
      </c>
      <c r="P191" s="55">
        <f t="shared" ca="1" si="47"/>
        <v>0</v>
      </c>
      <c r="Q191" s="55">
        <f t="shared" ca="1" si="48"/>
        <v>0</v>
      </c>
      <c r="R191" s="31">
        <f t="shared" ca="1" si="49"/>
        <v>4.287445118313161E-4</v>
      </c>
    </row>
    <row r="192" spans="1:18">
      <c r="A192" s="61"/>
      <c r="B192" s="61"/>
      <c r="C192" s="61"/>
      <c r="D192" s="62">
        <f t="shared" si="35"/>
        <v>0</v>
      </c>
      <c r="E192" s="62">
        <f t="shared" si="36"/>
        <v>0</v>
      </c>
      <c r="F192" s="55">
        <f t="shared" si="37"/>
        <v>0</v>
      </c>
      <c r="G192" s="55">
        <f t="shared" si="38"/>
        <v>0</v>
      </c>
      <c r="H192" s="55">
        <f t="shared" si="39"/>
        <v>0</v>
      </c>
      <c r="I192" s="55">
        <f t="shared" si="40"/>
        <v>0</v>
      </c>
      <c r="J192" s="55">
        <f t="shared" si="41"/>
        <v>0</v>
      </c>
      <c r="K192" s="55">
        <f t="shared" si="42"/>
        <v>0</v>
      </c>
      <c r="L192" s="55">
        <f t="shared" si="43"/>
        <v>0</v>
      </c>
      <c r="M192" s="55">
        <f t="shared" ca="1" si="44"/>
        <v>-4.287445118313161E-4</v>
      </c>
      <c r="N192" s="55">
        <f t="shared" ca="1" si="45"/>
        <v>0</v>
      </c>
      <c r="O192" s="63">
        <f t="shared" ca="1" si="46"/>
        <v>0</v>
      </c>
      <c r="P192" s="55">
        <f t="shared" ca="1" si="47"/>
        <v>0</v>
      </c>
      <c r="Q192" s="55">
        <f t="shared" ca="1" si="48"/>
        <v>0</v>
      </c>
      <c r="R192" s="31">
        <f t="shared" ca="1" si="49"/>
        <v>4.287445118313161E-4</v>
      </c>
    </row>
    <row r="193" spans="1:18">
      <c r="A193" s="61"/>
      <c r="B193" s="61"/>
      <c r="C193" s="61"/>
      <c r="D193" s="62">
        <f t="shared" si="35"/>
        <v>0</v>
      </c>
      <c r="E193" s="62">
        <f t="shared" si="36"/>
        <v>0</v>
      </c>
      <c r="F193" s="55">
        <f t="shared" si="37"/>
        <v>0</v>
      </c>
      <c r="G193" s="55">
        <f t="shared" si="38"/>
        <v>0</v>
      </c>
      <c r="H193" s="55">
        <f t="shared" si="39"/>
        <v>0</v>
      </c>
      <c r="I193" s="55">
        <f t="shared" si="40"/>
        <v>0</v>
      </c>
      <c r="J193" s="55">
        <f t="shared" si="41"/>
        <v>0</v>
      </c>
      <c r="K193" s="55">
        <f t="shared" si="42"/>
        <v>0</v>
      </c>
      <c r="L193" s="55">
        <f t="shared" si="43"/>
        <v>0</v>
      </c>
      <c r="M193" s="55">
        <f t="shared" ca="1" si="44"/>
        <v>-4.287445118313161E-4</v>
      </c>
      <c r="N193" s="55">
        <f t="shared" ca="1" si="45"/>
        <v>0</v>
      </c>
      <c r="O193" s="63">
        <f t="shared" ca="1" si="46"/>
        <v>0</v>
      </c>
      <c r="P193" s="55">
        <f t="shared" ca="1" si="47"/>
        <v>0</v>
      </c>
      <c r="Q193" s="55">
        <f t="shared" ca="1" si="48"/>
        <v>0</v>
      </c>
      <c r="R193" s="31">
        <f t="shared" ca="1" si="49"/>
        <v>4.287445118313161E-4</v>
      </c>
    </row>
    <row r="194" spans="1:18">
      <c r="A194" s="61"/>
      <c r="B194" s="61"/>
      <c r="C194" s="61"/>
      <c r="D194" s="62">
        <f t="shared" si="35"/>
        <v>0</v>
      </c>
      <c r="E194" s="62">
        <f t="shared" si="36"/>
        <v>0</v>
      </c>
      <c r="F194" s="55">
        <f t="shared" si="37"/>
        <v>0</v>
      </c>
      <c r="G194" s="55">
        <f t="shared" si="38"/>
        <v>0</v>
      </c>
      <c r="H194" s="55">
        <f t="shared" si="39"/>
        <v>0</v>
      </c>
      <c r="I194" s="55">
        <f t="shared" si="40"/>
        <v>0</v>
      </c>
      <c r="J194" s="55">
        <f t="shared" si="41"/>
        <v>0</v>
      </c>
      <c r="K194" s="55">
        <f t="shared" si="42"/>
        <v>0</v>
      </c>
      <c r="L194" s="55">
        <f t="shared" si="43"/>
        <v>0</v>
      </c>
      <c r="M194" s="55">
        <f t="shared" ca="1" si="44"/>
        <v>-4.287445118313161E-4</v>
      </c>
      <c r="N194" s="55">
        <f t="shared" ca="1" si="45"/>
        <v>0</v>
      </c>
      <c r="O194" s="63">
        <f t="shared" ca="1" si="46"/>
        <v>0</v>
      </c>
      <c r="P194" s="55">
        <f t="shared" ca="1" si="47"/>
        <v>0</v>
      </c>
      <c r="Q194" s="55">
        <f t="shared" ca="1" si="48"/>
        <v>0</v>
      </c>
      <c r="R194" s="31">
        <f t="shared" ca="1" si="49"/>
        <v>4.287445118313161E-4</v>
      </c>
    </row>
    <row r="195" spans="1:18">
      <c r="A195" s="61"/>
      <c r="B195" s="61"/>
      <c r="C195" s="61"/>
      <c r="D195" s="62">
        <f t="shared" si="35"/>
        <v>0</v>
      </c>
      <c r="E195" s="62">
        <f t="shared" si="36"/>
        <v>0</v>
      </c>
      <c r="F195" s="55">
        <f t="shared" si="37"/>
        <v>0</v>
      </c>
      <c r="G195" s="55">
        <f t="shared" si="38"/>
        <v>0</v>
      </c>
      <c r="H195" s="55">
        <f t="shared" si="39"/>
        <v>0</v>
      </c>
      <c r="I195" s="55">
        <f t="shared" si="40"/>
        <v>0</v>
      </c>
      <c r="J195" s="55">
        <f t="shared" si="41"/>
        <v>0</v>
      </c>
      <c r="K195" s="55">
        <f t="shared" si="42"/>
        <v>0</v>
      </c>
      <c r="L195" s="55">
        <f t="shared" si="43"/>
        <v>0</v>
      </c>
      <c r="M195" s="55">
        <f t="shared" ca="1" si="44"/>
        <v>-4.287445118313161E-4</v>
      </c>
      <c r="N195" s="55">
        <f t="shared" ca="1" si="45"/>
        <v>0</v>
      </c>
      <c r="O195" s="63">
        <f t="shared" ca="1" si="46"/>
        <v>0</v>
      </c>
      <c r="P195" s="55">
        <f t="shared" ca="1" si="47"/>
        <v>0</v>
      </c>
      <c r="Q195" s="55">
        <f t="shared" ca="1" si="48"/>
        <v>0</v>
      </c>
      <c r="R195" s="31">
        <f t="shared" ca="1" si="49"/>
        <v>4.287445118313161E-4</v>
      </c>
    </row>
    <row r="196" spans="1:18">
      <c r="A196" s="61"/>
      <c r="B196" s="61"/>
      <c r="C196" s="61"/>
      <c r="D196" s="62">
        <f t="shared" si="35"/>
        <v>0</v>
      </c>
      <c r="E196" s="62">
        <f t="shared" si="36"/>
        <v>0</v>
      </c>
      <c r="F196" s="55">
        <f t="shared" si="37"/>
        <v>0</v>
      </c>
      <c r="G196" s="55">
        <f t="shared" si="38"/>
        <v>0</v>
      </c>
      <c r="H196" s="55">
        <f t="shared" si="39"/>
        <v>0</v>
      </c>
      <c r="I196" s="55">
        <f t="shared" si="40"/>
        <v>0</v>
      </c>
      <c r="J196" s="55">
        <f t="shared" si="41"/>
        <v>0</v>
      </c>
      <c r="K196" s="55">
        <f t="shared" si="42"/>
        <v>0</v>
      </c>
      <c r="L196" s="55">
        <f t="shared" si="43"/>
        <v>0</v>
      </c>
      <c r="M196" s="55">
        <f t="shared" ca="1" si="44"/>
        <v>-4.287445118313161E-4</v>
      </c>
      <c r="N196" s="55">
        <f t="shared" ca="1" si="45"/>
        <v>0</v>
      </c>
      <c r="O196" s="63">
        <f t="shared" ca="1" si="46"/>
        <v>0</v>
      </c>
      <c r="P196" s="55">
        <f t="shared" ca="1" si="47"/>
        <v>0</v>
      </c>
      <c r="Q196" s="55">
        <f t="shared" ca="1" si="48"/>
        <v>0</v>
      </c>
      <c r="R196" s="31">
        <f t="shared" ca="1" si="49"/>
        <v>4.287445118313161E-4</v>
      </c>
    </row>
    <row r="197" spans="1:18">
      <c r="A197" s="61"/>
      <c r="B197" s="61"/>
      <c r="C197" s="61"/>
      <c r="D197" s="62">
        <f t="shared" si="35"/>
        <v>0</v>
      </c>
      <c r="E197" s="62">
        <f t="shared" si="36"/>
        <v>0</v>
      </c>
      <c r="F197" s="55">
        <f t="shared" si="37"/>
        <v>0</v>
      </c>
      <c r="G197" s="55">
        <f t="shared" si="38"/>
        <v>0</v>
      </c>
      <c r="H197" s="55">
        <f t="shared" si="39"/>
        <v>0</v>
      </c>
      <c r="I197" s="55">
        <f t="shared" si="40"/>
        <v>0</v>
      </c>
      <c r="J197" s="55">
        <f t="shared" si="41"/>
        <v>0</v>
      </c>
      <c r="K197" s="55">
        <f t="shared" si="42"/>
        <v>0</v>
      </c>
      <c r="L197" s="55">
        <f t="shared" si="43"/>
        <v>0</v>
      </c>
      <c r="M197" s="55">
        <f t="shared" ca="1" si="44"/>
        <v>-4.287445118313161E-4</v>
      </c>
      <c r="N197" s="55">
        <f t="shared" ca="1" si="45"/>
        <v>0</v>
      </c>
      <c r="O197" s="63">
        <f t="shared" ca="1" si="46"/>
        <v>0</v>
      </c>
      <c r="P197" s="55">
        <f t="shared" ca="1" si="47"/>
        <v>0</v>
      </c>
      <c r="Q197" s="55">
        <f t="shared" ca="1" si="48"/>
        <v>0</v>
      </c>
      <c r="R197" s="31">
        <f t="shared" ca="1" si="49"/>
        <v>4.287445118313161E-4</v>
      </c>
    </row>
    <row r="198" spans="1:18">
      <c r="A198" s="61"/>
      <c r="B198" s="61"/>
      <c r="C198" s="61"/>
      <c r="D198" s="62">
        <f t="shared" si="35"/>
        <v>0</v>
      </c>
      <c r="E198" s="62">
        <f t="shared" si="36"/>
        <v>0</v>
      </c>
      <c r="F198" s="55">
        <f t="shared" si="37"/>
        <v>0</v>
      </c>
      <c r="G198" s="55">
        <f t="shared" si="38"/>
        <v>0</v>
      </c>
      <c r="H198" s="55">
        <f t="shared" si="39"/>
        <v>0</v>
      </c>
      <c r="I198" s="55">
        <f t="shared" si="40"/>
        <v>0</v>
      </c>
      <c r="J198" s="55">
        <f t="shared" si="41"/>
        <v>0</v>
      </c>
      <c r="K198" s="55">
        <f t="shared" si="42"/>
        <v>0</v>
      </c>
      <c r="L198" s="55">
        <f t="shared" si="43"/>
        <v>0</v>
      </c>
      <c r="M198" s="55">
        <f t="shared" ca="1" si="44"/>
        <v>-4.287445118313161E-4</v>
      </c>
      <c r="N198" s="55">
        <f t="shared" ca="1" si="45"/>
        <v>0</v>
      </c>
      <c r="O198" s="63">
        <f t="shared" ca="1" si="46"/>
        <v>0</v>
      </c>
      <c r="P198" s="55">
        <f t="shared" ca="1" si="47"/>
        <v>0</v>
      </c>
      <c r="Q198" s="55">
        <f t="shared" ca="1" si="48"/>
        <v>0</v>
      </c>
      <c r="R198" s="31">
        <f t="shared" ca="1" si="49"/>
        <v>4.287445118313161E-4</v>
      </c>
    </row>
    <row r="199" spans="1:18">
      <c r="A199" s="61"/>
      <c r="B199" s="61"/>
      <c r="C199" s="61"/>
      <c r="D199" s="62">
        <f t="shared" si="35"/>
        <v>0</v>
      </c>
      <c r="E199" s="62">
        <f t="shared" si="36"/>
        <v>0</v>
      </c>
      <c r="F199" s="55">
        <f t="shared" si="37"/>
        <v>0</v>
      </c>
      <c r="G199" s="55">
        <f t="shared" si="38"/>
        <v>0</v>
      </c>
      <c r="H199" s="55">
        <f t="shared" si="39"/>
        <v>0</v>
      </c>
      <c r="I199" s="55">
        <f t="shared" si="40"/>
        <v>0</v>
      </c>
      <c r="J199" s="55">
        <f t="shared" si="41"/>
        <v>0</v>
      </c>
      <c r="K199" s="55">
        <f t="shared" si="42"/>
        <v>0</v>
      </c>
      <c r="L199" s="55">
        <f t="shared" si="43"/>
        <v>0</v>
      </c>
      <c r="M199" s="55">
        <f t="shared" ca="1" si="44"/>
        <v>-4.287445118313161E-4</v>
      </c>
      <c r="N199" s="55">
        <f t="shared" ca="1" si="45"/>
        <v>0</v>
      </c>
      <c r="O199" s="63">
        <f t="shared" ca="1" si="46"/>
        <v>0</v>
      </c>
      <c r="P199" s="55">
        <f t="shared" ca="1" si="47"/>
        <v>0</v>
      </c>
      <c r="Q199" s="55">
        <f t="shared" ca="1" si="48"/>
        <v>0</v>
      </c>
      <c r="R199" s="31">
        <f t="shared" ca="1" si="49"/>
        <v>4.287445118313161E-4</v>
      </c>
    </row>
    <row r="200" spans="1:18">
      <c r="A200" s="61"/>
      <c r="B200" s="61"/>
      <c r="C200" s="61"/>
      <c r="D200" s="62">
        <f t="shared" si="35"/>
        <v>0</v>
      </c>
      <c r="E200" s="62">
        <f t="shared" si="36"/>
        <v>0</v>
      </c>
      <c r="F200" s="55">
        <f t="shared" si="37"/>
        <v>0</v>
      </c>
      <c r="G200" s="55">
        <f t="shared" si="38"/>
        <v>0</v>
      </c>
      <c r="H200" s="55">
        <f t="shared" si="39"/>
        <v>0</v>
      </c>
      <c r="I200" s="55">
        <f t="shared" si="40"/>
        <v>0</v>
      </c>
      <c r="J200" s="55">
        <f t="shared" si="41"/>
        <v>0</v>
      </c>
      <c r="K200" s="55">
        <f t="shared" si="42"/>
        <v>0</v>
      </c>
      <c r="L200" s="55">
        <f t="shared" si="43"/>
        <v>0</v>
      </c>
      <c r="M200" s="55">
        <f t="shared" ca="1" si="44"/>
        <v>-4.287445118313161E-4</v>
      </c>
      <c r="N200" s="55">
        <f t="shared" ca="1" si="45"/>
        <v>0</v>
      </c>
      <c r="O200" s="63">
        <f t="shared" ca="1" si="46"/>
        <v>0</v>
      </c>
      <c r="P200" s="55">
        <f t="shared" ca="1" si="47"/>
        <v>0</v>
      </c>
      <c r="Q200" s="55">
        <f t="shared" ca="1" si="48"/>
        <v>0</v>
      </c>
      <c r="R200" s="31">
        <f t="shared" ca="1" si="49"/>
        <v>4.287445118313161E-4</v>
      </c>
    </row>
    <row r="201" spans="1:18">
      <c r="A201" s="61"/>
      <c r="B201" s="61"/>
      <c r="C201" s="61"/>
      <c r="D201" s="62">
        <f t="shared" si="35"/>
        <v>0</v>
      </c>
      <c r="E201" s="62">
        <f t="shared" si="36"/>
        <v>0</v>
      </c>
      <c r="F201" s="55">
        <f t="shared" si="37"/>
        <v>0</v>
      </c>
      <c r="G201" s="55">
        <f t="shared" si="38"/>
        <v>0</v>
      </c>
      <c r="H201" s="55">
        <f t="shared" si="39"/>
        <v>0</v>
      </c>
      <c r="I201" s="55">
        <f t="shared" si="40"/>
        <v>0</v>
      </c>
      <c r="J201" s="55">
        <f t="shared" si="41"/>
        <v>0</v>
      </c>
      <c r="K201" s="55">
        <f t="shared" si="42"/>
        <v>0</v>
      </c>
      <c r="L201" s="55">
        <f t="shared" si="43"/>
        <v>0</v>
      </c>
      <c r="M201" s="55">
        <f t="shared" ca="1" si="44"/>
        <v>-4.287445118313161E-4</v>
      </c>
      <c r="N201" s="55">
        <f t="shared" ca="1" si="45"/>
        <v>0</v>
      </c>
      <c r="O201" s="63">
        <f t="shared" ca="1" si="46"/>
        <v>0</v>
      </c>
      <c r="P201" s="55">
        <f t="shared" ca="1" si="47"/>
        <v>0</v>
      </c>
      <c r="Q201" s="55">
        <f t="shared" ca="1" si="48"/>
        <v>0</v>
      </c>
      <c r="R201" s="31">
        <f t="shared" ca="1" si="49"/>
        <v>4.287445118313161E-4</v>
      </c>
    </row>
    <row r="202" spans="1:18">
      <c r="A202" s="61"/>
      <c r="B202" s="61"/>
      <c r="C202" s="61"/>
      <c r="D202" s="62">
        <f t="shared" si="35"/>
        <v>0</v>
      </c>
      <c r="E202" s="62">
        <f t="shared" si="36"/>
        <v>0</v>
      </c>
      <c r="F202" s="55">
        <f t="shared" si="37"/>
        <v>0</v>
      </c>
      <c r="G202" s="55">
        <f t="shared" si="38"/>
        <v>0</v>
      </c>
      <c r="H202" s="55">
        <f t="shared" si="39"/>
        <v>0</v>
      </c>
      <c r="I202" s="55">
        <f t="shared" si="40"/>
        <v>0</v>
      </c>
      <c r="J202" s="55">
        <f t="shared" si="41"/>
        <v>0</v>
      </c>
      <c r="K202" s="55">
        <f t="shared" si="42"/>
        <v>0</v>
      </c>
      <c r="L202" s="55">
        <f t="shared" si="43"/>
        <v>0</v>
      </c>
      <c r="M202" s="55">
        <f t="shared" ca="1" si="44"/>
        <v>-4.287445118313161E-4</v>
      </c>
      <c r="N202" s="55">
        <f t="shared" ca="1" si="45"/>
        <v>0</v>
      </c>
      <c r="O202" s="63">
        <f t="shared" ca="1" si="46"/>
        <v>0</v>
      </c>
      <c r="P202" s="55">
        <f t="shared" ca="1" si="47"/>
        <v>0</v>
      </c>
      <c r="Q202" s="55">
        <f t="shared" ca="1" si="48"/>
        <v>0</v>
      </c>
      <c r="R202" s="31">
        <f t="shared" ca="1" si="49"/>
        <v>4.287445118313161E-4</v>
      </c>
    </row>
    <row r="203" spans="1:18">
      <c r="A203" s="61"/>
      <c r="B203" s="61"/>
      <c r="C203" s="61"/>
      <c r="D203" s="62">
        <f t="shared" si="35"/>
        <v>0</v>
      </c>
      <c r="E203" s="62">
        <f t="shared" si="36"/>
        <v>0</v>
      </c>
      <c r="F203" s="55">
        <f t="shared" si="37"/>
        <v>0</v>
      </c>
      <c r="G203" s="55">
        <f t="shared" si="38"/>
        <v>0</v>
      </c>
      <c r="H203" s="55">
        <f t="shared" si="39"/>
        <v>0</v>
      </c>
      <c r="I203" s="55">
        <f t="shared" si="40"/>
        <v>0</v>
      </c>
      <c r="J203" s="55">
        <f t="shared" si="41"/>
        <v>0</v>
      </c>
      <c r="K203" s="55">
        <f t="shared" si="42"/>
        <v>0</v>
      </c>
      <c r="L203" s="55">
        <f t="shared" si="43"/>
        <v>0</v>
      </c>
      <c r="M203" s="55">
        <f t="shared" ca="1" si="44"/>
        <v>-4.287445118313161E-4</v>
      </c>
      <c r="N203" s="55">
        <f t="shared" ca="1" si="45"/>
        <v>0</v>
      </c>
      <c r="O203" s="63">
        <f t="shared" ca="1" si="46"/>
        <v>0</v>
      </c>
      <c r="P203" s="55">
        <f t="shared" ca="1" si="47"/>
        <v>0</v>
      </c>
      <c r="Q203" s="55">
        <f t="shared" ca="1" si="48"/>
        <v>0</v>
      </c>
      <c r="R203" s="31">
        <f t="shared" ca="1" si="49"/>
        <v>4.287445118313161E-4</v>
      </c>
    </row>
    <row r="204" spans="1:18">
      <c r="A204" s="61"/>
      <c r="B204" s="61"/>
      <c r="C204" s="61"/>
      <c r="D204" s="62">
        <f t="shared" si="35"/>
        <v>0</v>
      </c>
      <c r="E204" s="62">
        <f t="shared" si="36"/>
        <v>0</v>
      </c>
      <c r="F204" s="55">
        <f t="shared" si="37"/>
        <v>0</v>
      </c>
      <c r="G204" s="55">
        <f t="shared" si="38"/>
        <v>0</v>
      </c>
      <c r="H204" s="55">
        <f t="shared" si="39"/>
        <v>0</v>
      </c>
      <c r="I204" s="55">
        <f t="shared" si="40"/>
        <v>0</v>
      </c>
      <c r="J204" s="55">
        <f t="shared" si="41"/>
        <v>0</v>
      </c>
      <c r="K204" s="55">
        <f t="shared" si="42"/>
        <v>0</v>
      </c>
      <c r="L204" s="55">
        <f t="shared" si="43"/>
        <v>0</v>
      </c>
      <c r="M204" s="55">
        <f t="shared" ca="1" si="44"/>
        <v>-4.287445118313161E-4</v>
      </c>
      <c r="N204" s="55">
        <f t="shared" ca="1" si="45"/>
        <v>0</v>
      </c>
      <c r="O204" s="63">
        <f t="shared" ca="1" si="46"/>
        <v>0</v>
      </c>
      <c r="P204" s="55">
        <f t="shared" ca="1" si="47"/>
        <v>0</v>
      </c>
      <c r="Q204" s="55">
        <f t="shared" ca="1" si="48"/>
        <v>0</v>
      </c>
      <c r="R204" s="31">
        <f t="shared" ca="1" si="49"/>
        <v>4.287445118313161E-4</v>
      </c>
    </row>
    <row r="205" spans="1:18">
      <c r="A205" s="61"/>
      <c r="B205" s="61"/>
      <c r="C205" s="61"/>
      <c r="D205" s="62">
        <f t="shared" si="35"/>
        <v>0</v>
      </c>
      <c r="E205" s="62">
        <f t="shared" si="36"/>
        <v>0</v>
      </c>
      <c r="F205" s="55">
        <f t="shared" si="37"/>
        <v>0</v>
      </c>
      <c r="G205" s="55">
        <f t="shared" si="38"/>
        <v>0</v>
      </c>
      <c r="H205" s="55">
        <f t="shared" si="39"/>
        <v>0</v>
      </c>
      <c r="I205" s="55">
        <f t="shared" si="40"/>
        <v>0</v>
      </c>
      <c r="J205" s="55">
        <f t="shared" si="41"/>
        <v>0</v>
      </c>
      <c r="K205" s="55">
        <f t="shared" si="42"/>
        <v>0</v>
      </c>
      <c r="L205" s="55">
        <f t="shared" si="43"/>
        <v>0</v>
      </c>
      <c r="M205" s="55">
        <f t="shared" ca="1" si="44"/>
        <v>-4.287445118313161E-4</v>
      </c>
      <c r="N205" s="55">
        <f t="shared" ca="1" si="45"/>
        <v>0</v>
      </c>
      <c r="O205" s="63">
        <f t="shared" ca="1" si="46"/>
        <v>0</v>
      </c>
      <c r="P205" s="55">
        <f t="shared" ca="1" si="47"/>
        <v>0</v>
      </c>
      <c r="Q205" s="55">
        <f t="shared" ca="1" si="48"/>
        <v>0</v>
      </c>
      <c r="R205" s="31">
        <f t="shared" ca="1" si="49"/>
        <v>4.287445118313161E-4</v>
      </c>
    </row>
    <row r="206" spans="1:18">
      <c r="A206" s="61"/>
      <c r="B206" s="61"/>
      <c r="C206" s="61"/>
      <c r="D206" s="62">
        <f t="shared" si="35"/>
        <v>0</v>
      </c>
      <c r="E206" s="62">
        <f t="shared" si="36"/>
        <v>0</v>
      </c>
      <c r="F206" s="55">
        <f t="shared" si="37"/>
        <v>0</v>
      </c>
      <c r="G206" s="55">
        <f t="shared" si="38"/>
        <v>0</v>
      </c>
      <c r="H206" s="55">
        <f t="shared" si="39"/>
        <v>0</v>
      </c>
      <c r="I206" s="55">
        <f t="shared" si="40"/>
        <v>0</v>
      </c>
      <c r="J206" s="55">
        <f t="shared" si="41"/>
        <v>0</v>
      </c>
      <c r="K206" s="55">
        <f t="shared" si="42"/>
        <v>0</v>
      </c>
      <c r="L206" s="55">
        <f t="shared" si="43"/>
        <v>0</v>
      </c>
      <c r="M206" s="55">
        <f t="shared" ca="1" si="44"/>
        <v>-4.287445118313161E-4</v>
      </c>
      <c r="N206" s="55">
        <f t="shared" ca="1" si="45"/>
        <v>0</v>
      </c>
      <c r="O206" s="63">
        <f t="shared" ca="1" si="46"/>
        <v>0</v>
      </c>
      <c r="P206" s="55">
        <f t="shared" ca="1" si="47"/>
        <v>0</v>
      </c>
      <c r="Q206" s="55">
        <f t="shared" ca="1" si="48"/>
        <v>0</v>
      </c>
      <c r="R206" s="31">
        <f t="shared" ca="1" si="49"/>
        <v>4.287445118313161E-4</v>
      </c>
    </row>
    <row r="207" spans="1:18">
      <c r="A207" s="61"/>
      <c r="B207" s="61"/>
      <c r="C207" s="61"/>
      <c r="D207" s="62">
        <f t="shared" si="35"/>
        <v>0</v>
      </c>
      <c r="E207" s="62">
        <f t="shared" si="36"/>
        <v>0</v>
      </c>
      <c r="F207" s="55">
        <f t="shared" si="37"/>
        <v>0</v>
      </c>
      <c r="G207" s="55">
        <f t="shared" si="38"/>
        <v>0</v>
      </c>
      <c r="H207" s="55">
        <f t="shared" si="39"/>
        <v>0</v>
      </c>
      <c r="I207" s="55">
        <f t="shared" si="40"/>
        <v>0</v>
      </c>
      <c r="J207" s="55">
        <f t="shared" si="41"/>
        <v>0</v>
      </c>
      <c r="K207" s="55">
        <f t="shared" si="42"/>
        <v>0</v>
      </c>
      <c r="L207" s="55">
        <f t="shared" si="43"/>
        <v>0</v>
      </c>
      <c r="M207" s="55">
        <f t="shared" ca="1" si="44"/>
        <v>-4.287445118313161E-4</v>
      </c>
      <c r="N207" s="55">
        <f t="shared" ca="1" si="45"/>
        <v>0</v>
      </c>
      <c r="O207" s="63">
        <f t="shared" ca="1" si="46"/>
        <v>0</v>
      </c>
      <c r="P207" s="55">
        <f t="shared" ca="1" si="47"/>
        <v>0</v>
      </c>
      <c r="Q207" s="55">
        <f t="shared" ca="1" si="48"/>
        <v>0</v>
      </c>
      <c r="R207" s="31">
        <f t="shared" ca="1" si="49"/>
        <v>4.287445118313161E-4</v>
      </c>
    </row>
    <row r="208" spans="1:18">
      <c r="A208" s="61"/>
      <c r="B208" s="61"/>
      <c r="C208" s="61"/>
      <c r="D208" s="62">
        <f t="shared" si="35"/>
        <v>0</v>
      </c>
      <c r="E208" s="62">
        <f t="shared" si="36"/>
        <v>0</v>
      </c>
      <c r="F208" s="55">
        <f t="shared" si="37"/>
        <v>0</v>
      </c>
      <c r="G208" s="55">
        <f t="shared" si="38"/>
        <v>0</v>
      </c>
      <c r="H208" s="55">
        <f t="shared" si="39"/>
        <v>0</v>
      </c>
      <c r="I208" s="55">
        <f t="shared" si="40"/>
        <v>0</v>
      </c>
      <c r="J208" s="55">
        <f t="shared" si="41"/>
        <v>0</v>
      </c>
      <c r="K208" s="55">
        <f t="shared" si="42"/>
        <v>0</v>
      </c>
      <c r="L208" s="55">
        <f t="shared" si="43"/>
        <v>0</v>
      </c>
      <c r="M208" s="55">
        <f t="shared" ca="1" si="44"/>
        <v>-4.287445118313161E-4</v>
      </c>
      <c r="N208" s="55">
        <f t="shared" ca="1" si="45"/>
        <v>0</v>
      </c>
      <c r="O208" s="63">
        <f t="shared" ca="1" si="46"/>
        <v>0</v>
      </c>
      <c r="P208" s="55">
        <f t="shared" ca="1" si="47"/>
        <v>0</v>
      </c>
      <c r="Q208" s="55">
        <f t="shared" ca="1" si="48"/>
        <v>0</v>
      </c>
      <c r="R208" s="31">
        <f t="shared" ca="1" si="49"/>
        <v>4.287445118313161E-4</v>
      </c>
    </row>
    <row r="209" spans="1:18">
      <c r="A209" s="61"/>
      <c r="B209" s="61"/>
      <c r="C209" s="61"/>
      <c r="D209" s="62">
        <f t="shared" si="35"/>
        <v>0</v>
      </c>
      <c r="E209" s="62">
        <f t="shared" si="36"/>
        <v>0</v>
      </c>
      <c r="F209" s="55">
        <f t="shared" si="37"/>
        <v>0</v>
      </c>
      <c r="G209" s="55">
        <f t="shared" si="38"/>
        <v>0</v>
      </c>
      <c r="H209" s="55">
        <f t="shared" si="39"/>
        <v>0</v>
      </c>
      <c r="I209" s="55">
        <f t="shared" si="40"/>
        <v>0</v>
      </c>
      <c r="J209" s="55">
        <f t="shared" si="41"/>
        <v>0</v>
      </c>
      <c r="K209" s="55">
        <f t="shared" si="42"/>
        <v>0</v>
      </c>
      <c r="L209" s="55">
        <f t="shared" si="43"/>
        <v>0</v>
      </c>
      <c r="M209" s="55">
        <f t="shared" ca="1" si="44"/>
        <v>-4.287445118313161E-4</v>
      </c>
      <c r="N209" s="55">
        <f t="shared" ca="1" si="45"/>
        <v>0</v>
      </c>
      <c r="O209" s="63">
        <f t="shared" ca="1" si="46"/>
        <v>0</v>
      </c>
      <c r="P209" s="55">
        <f t="shared" ca="1" si="47"/>
        <v>0</v>
      </c>
      <c r="Q209" s="55">
        <f t="shared" ca="1" si="48"/>
        <v>0</v>
      </c>
      <c r="R209" s="31">
        <f t="shared" ca="1" si="49"/>
        <v>4.287445118313161E-4</v>
      </c>
    </row>
    <row r="210" spans="1:18">
      <c r="A210" s="61"/>
      <c r="B210" s="61"/>
      <c r="C210" s="61"/>
      <c r="D210" s="62">
        <f t="shared" si="35"/>
        <v>0</v>
      </c>
      <c r="E210" s="62">
        <f t="shared" si="36"/>
        <v>0</v>
      </c>
      <c r="F210" s="55">
        <f t="shared" si="37"/>
        <v>0</v>
      </c>
      <c r="G210" s="55">
        <f t="shared" si="38"/>
        <v>0</v>
      </c>
      <c r="H210" s="55">
        <f t="shared" si="39"/>
        <v>0</v>
      </c>
      <c r="I210" s="55">
        <f t="shared" si="40"/>
        <v>0</v>
      </c>
      <c r="J210" s="55">
        <f t="shared" si="41"/>
        <v>0</v>
      </c>
      <c r="K210" s="55">
        <f t="shared" si="42"/>
        <v>0</v>
      </c>
      <c r="L210" s="55">
        <f t="shared" si="43"/>
        <v>0</v>
      </c>
      <c r="M210" s="55">
        <f t="shared" ca="1" si="44"/>
        <v>-4.287445118313161E-4</v>
      </c>
      <c r="N210" s="55">
        <f t="shared" ca="1" si="45"/>
        <v>0</v>
      </c>
      <c r="O210" s="63">
        <f t="shared" ca="1" si="46"/>
        <v>0</v>
      </c>
      <c r="P210" s="55">
        <f t="shared" ca="1" si="47"/>
        <v>0</v>
      </c>
      <c r="Q210" s="55">
        <f t="shared" ca="1" si="48"/>
        <v>0</v>
      </c>
      <c r="R210" s="31">
        <f t="shared" ca="1" si="49"/>
        <v>4.287445118313161E-4</v>
      </c>
    </row>
    <row r="211" spans="1:18">
      <c r="A211" s="61"/>
      <c r="B211" s="61"/>
      <c r="C211" s="61"/>
      <c r="D211" s="62">
        <f t="shared" si="35"/>
        <v>0</v>
      </c>
      <c r="E211" s="62">
        <f t="shared" si="36"/>
        <v>0</v>
      </c>
      <c r="F211" s="55">
        <f t="shared" si="37"/>
        <v>0</v>
      </c>
      <c r="G211" s="55">
        <f t="shared" si="38"/>
        <v>0</v>
      </c>
      <c r="H211" s="55">
        <f t="shared" si="39"/>
        <v>0</v>
      </c>
      <c r="I211" s="55">
        <f t="shared" si="40"/>
        <v>0</v>
      </c>
      <c r="J211" s="55">
        <f t="shared" si="41"/>
        <v>0</v>
      </c>
      <c r="K211" s="55">
        <f t="shared" si="42"/>
        <v>0</v>
      </c>
      <c r="L211" s="55">
        <f t="shared" si="43"/>
        <v>0</v>
      </c>
      <c r="M211" s="55">
        <f t="shared" ca="1" si="44"/>
        <v>-4.287445118313161E-4</v>
      </c>
      <c r="N211" s="55">
        <f t="shared" ca="1" si="45"/>
        <v>0</v>
      </c>
      <c r="O211" s="63">
        <f t="shared" ca="1" si="46"/>
        <v>0</v>
      </c>
      <c r="P211" s="55">
        <f t="shared" ca="1" si="47"/>
        <v>0</v>
      </c>
      <c r="Q211" s="55">
        <f t="shared" ca="1" si="48"/>
        <v>0</v>
      </c>
      <c r="R211" s="31">
        <f t="shared" ca="1" si="49"/>
        <v>4.287445118313161E-4</v>
      </c>
    </row>
    <row r="212" spans="1:18">
      <c r="A212" s="61"/>
      <c r="B212" s="61"/>
      <c r="C212" s="61"/>
      <c r="D212" s="62">
        <f t="shared" si="35"/>
        <v>0</v>
      </c>
      <c r="E212" s="62">
        <f t="shared" si="36"/>
        <v>0</v>
      </c>
      <c r="F212" s="55">
        <f t="shared" si="37"/>
        <v>0</v>
      </c>
      <c r="G212" s="55">
        <f t="shared" si="38"/>
        <v>0</v>
      </c>
      <c r="H212" s="55">
        <f t="shared" si="39"/>
        <v>0</v>
      </c>
      <c r="I212" s="55">
        <f t="shared" si="40"/>
        <v>0</v>
      </c>
      <c r="J212" s="55">
        <f t="shared" si="41"/>
        <v>0</v>
      </c>
      <c r="K212" s="55">
        <f t="shared" si="42"/>
        <v>0</v>
      </c>
      <c r="L212" s="55">
        <f t="shared" si="43"/>
        <v>0</v>
      </c>
      <c r="M212" s="55">
        <f t="shared" ca="1" si="44"/>
        <v>-4.287445118313161E-4</v>
      </c>
      <c r="N212" s="55">
        <f t="shared" ca="1" si="45"/>
        <v>0</v>
      </c>
      <c r="O212" s="63">
        <f t="shared" ca="1" si="46"/>
        <v>0</v>
      </c>
      <c r="P212" s="55">
        <f t="shared" ca="1" si="47"/>
        <v>0</v>
      </c>
      <c r="Q212" s="55">
        <f t="shared" ca="1" si="48"/>
        <v>0</v>
      </c>
      <c r="R212" s="31">
        <f t="shared" ca="1" si="49"/>
        <v>4.287445118313161E-4</v>
      </c>
    </row>
    <row r="213" spans="1:18">
      <c r="A213" s="61"/>
      <c r="B213" s="61"/>
      <c r="C213" s="61"/>
      <c r="D213" s="62">
        <f t="shared" ref="D213:D276" si="50">A213/A$18</f>
        <v>0</v>
      </c>
      <c r="E213" s="62">
        <f t="shared" ref="E213:E276" si="51">B213/B$18</f>
        <v>0</v>
      </c>
      <c r="F213" s="55">
        <f t="shared" ref="F213:F276" si="52">$C213*D213</f>
        <v>0</v>
      </c>
      <c r="G213" s="55">
        <f t="shared" ref="G213:G276" si="53">$C213*E213</f>
        <v>0</v>
      </c>
      <c r="H213" s="55">
        <f t="shared" ref="H213:H276" si="54">C213*D213*D213</f>
        <v>0</v>
      </c>
      <c r="I213" s="55">
        <f t="shared" ref="I213:I276" si="55">C213*D213*D213*D213</f>
        <v>0</v>
      </c>
      <c r="J213" s="55">
        <f t="shared" ref="J213:J276" si="56">C213*D213*D213*D213*D213</f>
        <v>0</v>
      </c>
      <c r="K213" s="55">
        <f t="shared" ref="K213:K276" si="57">C213*E213*D213</f>
        <v>0</v>
      </c>
      <c r="L213" s="55">
        <f t="shared" ref="L213:L276" si="58">C213*E213*D213*D213</f>
        <v>0</v>
      </c>
      <c r="M213" s="55">
        <f t="shared" ref="M213:M276" ca="1" si="59">+E$4+E$5*D213+E$6*D213^2</f>
        <v>-4.287445118313161E-4</v>
      </c>
      <c r="N213" s="55">
        <f t="shared" ref="N213:N276" ca="1" si="60">C213*(M213-E213)^2</f>
        <v>0</v>
      </c>
      <c r="O213" s="63">
        <f t="shared" ref="O213:O276" ca="1" si="61">(C213*O$1-O$2*F213+O$3*H213)^2</f>
        <v>0</v>
      </c>
      <c r="P213" s="55">
        <f t="shared" ref="P213:P276" ca="1" si="62">(-C213*O$2+O$4*F213-O$5*H213)^2</f>
        <v>0</v>
      </c>
      <c r="Q213" s="55">
        <f t="shared" ref="Q213:Q276" ca="1" si="63">+(C213*O$3-F213*O$5+H213*O$6)^2</f>
        <v>0</v>
      </c>
      <c r="R213" s="31">
        <f t="shared" ref="R213:R276" ca="1" si="64">+E213-M213</f>
        <v>4.287445118313161E-4</v>
      </c>
    </row>
    <row r="214" spans="1:18">
      <c r="A214" s="61"/>
      <c r="B214" s="61"/>
      <c r="C214" s="61"/>
      <c r="D214" s="62">
        <f t="shared" si="50"/>
        <v>0</v>
      </c>
      <c r="E214" s="62">
        <f t="shared" si="51"/>
        <v>0</v>
      </c>
      <c r="F214" s="55">
        <f t="shared" si="52"/>
        <v>0</v>
      </c>
      <c r="G214" s="55">
        <f t="shared" si="53"/>
        <v>0</v>
      </c>
      <c r="H214" s="55">
        <f t="shared" si="54"/>
        <v>0</v>
      </c>
      <c r="I214" s="55">
        <f t="shared" si="55"/>
        <v>0</v>
      </c>
      <c r="J214" s="55">
        <f t="shared" si="56"/>
        <v>0</v>
      </c>
      <c r="K214" s="55">
        <f t="shared" si="57"/>
        <v>0</v>
      </c>
      <c r="L214" s="55">
        <f t="shared" si="58"/>
        <v>0</v>
      </c>
      <c r="M214" s="55">
        <f t="shared" ca="1" si="59"/>
        <v>-4.287445118313161E-4</v>
      </c>
      <c r="N214" s="55">
        <f t="shared" ca="1" si="60"/>
        <v>0</v>
      </c>
      <c r="O214" s="63">
        <f t="shared" ca="1" si="61"/>
        <v>0</v>
      </c>
      <c r="P214" s="55">
        <f t="shared" ca="1" si="62"/>
        <v>0</v>
      </c>
      <c r="Q214" s="55">
        <f t="shared" ca="1" si="63"/>
        <v>0</v>
      </c>
      <c r="R214" s="31">
        <f t="shared" ca="1" si="64"/>
        <v>4.287445118313161E-4</v>
      </c>
    </row>
    <row r="215" spans="1:18">
      <c r="A215" s="61"/>
      <c r="B215" s="61"/>
      <c r="C215" s="61"/>
      <c r="D215" s="62">
        <f t="shared" si="50"/>
        <v>0</v>
      </c>
      <c r="E215" s="62">
        <f t="shared" si="51"/>
        <v>0</v>
      </c>
      <c r="F215" s="55">
        <f t="shared" si="52"/>
        <v>0</v>
      </c>
      <c r="G215" s="55">
        <f t="shared" si="53"/>
        <v>0</v>
      </c>
      <c r="H215" s="55">
        <f t="shared" si="54"/>
        <v>0</v>
      </c>
      <c r="I215" s="55">
        <f t="shared" si="55"/>
        <v>0</v>
      </c>
      <c r="J215" s="55">
        <f t="shared" si="56"/>
        <v>0</v>
      </c>
      <c r="K215" s="55">
        <f t="shared" si="57"/>
        <v>0</v>
      </c>
      <c r="L215" s="55">
        <f t="shared" si="58"/>
        <v>0</v>
      </c>
      <c r="M215" s="55">
        <f t="shared" ca="1" si="59"/>
        <v>-4.287445118313161E-4</v>
      </c>
      <c r="N215" s="55">
        <f t="shared" ca="1" si="60"/>
        <v>0</v>
      </c>
      <c r="O215" s="63">
        <f t="shared" ca="1" si="61"/>
        <v>0</v>
      </c>
      <c r="P215" s="55">
        <f t="shared" ca="1" si="62"/>
        <v>0</v>
      </c>
      <c r="Q215" s="55">
        <f t="shared" ca="1" si="63"/>
        <v>0</v>
      </c>
      <c r="R215" s="31">
        <f t="shared" ca="1" si="64"/>
        <v>4.287445118313161E-4</v>
      </c>
    </row>
    <row r="216" spans="1:18">
      <c r="A216" s="61"/>
      <c r="B216" s="61"/>
      <c r="C216" s="61"/>
      <c r="D216" s="62">
        <f t="shared" si="50"/>
        <v>0</v>
      </c>
      <c r="E216" s="62">
        <f t="shared" si="51"/>
        <v>0</v>
      </c>
      <c r="F216" s="55">
        <f t="shared" si="52"/>
        <v>0</v>
      </c>
      <c r="G216" s="55">
        <f t="shared" si="53"/>
        <v>0</v>
      </c>
      <c r="H216" s="55">
        <f t="shared" si="54"/>
        <v>0</v>
      </c>
      <c r="I216" s="55">
        <f t="shared" si="55"/>
        <v>0</v>
      </c>
      <c r="J216" s="55">
        <f t="shared" si="56"/>
        <v>0</v>
      </c>
      <c r="K216" s="55">
        <f t="shared" si="57"/>
        <v>0</v>
      </c>
      <c r="L216" s="55">
        <f t="shared" si="58"/>
        <v>0</v>
      </c>
      <c r="M216" s="55">
        <f t="shared" ca="1" si="59"/>
        <v>-4.287445118313161E-4</v>
      </c>
      <c r="N216" s="55">
        <f t="shared" ca="1" si="60"/>
        <v>0</v>
      </c>
      <c r="O216" s="63">
        <f t="shared" ca="1" si="61"/>
        <v>0</v>
      </c>
      <c r="P216" s="55">
        <f t="shared" ca="1" si="62"/>
        <v>0</v>
      </c>
      <c r="Q216" s="55">
        <f t="shared" ca="1" si="63"/>
        <v>0</v>
      </c>
      <c r="R216" s="31">
        <f t="shared" ca="1" si="64"/>
        <v>4.287445118313161E-4</v>
      </c>
    </row>
    <row r="217" spans="1:18">
      <c r="A217" s="61"/>
      <c r="B217" s="61"/>
      <c r="C217" s="61"/>
      <c r="D217" s="62">
        <f t="shared" si="50"/>
        <v>0</v>
      </c>
      <c r="E217" s="62">
        <f t="shared" si="51"/>
        <v>0</v>
      </c>
      <c r="F217" s="55">
        <f t="shared" si="52"/>
        <v>0</v>
      </c>
      <c r="G217" s="55">
        <f t="shared" si="53"/>
        <v>0</v>
      </c>
      <c r="H217" s="55">
        <f t="shared" si="54"/>
        <v>0</v>
      </c>
      <c r="I217" s="55">
        <f t="shared" si="55"/>
        <v>0</v>
      </c>
      <c r="J217" s="55">
        <f t="shared" si="56"/>
        <v>0</v>
      </c>
      <c r="K217" s="55">
        <f t="shared" si="57"/>
        <v>0</v>
      </c>
      <c r="L217" s="55">
        <f t="shared" si="58"/>
        <v>0</v>
      </c>
      <c r="M217" s="55">
        <f t="shared" ca="1" si="59"/>
        <v>-4.287445118313161E-4</v>
      </c>
      <c r="N217" s="55">
        <f t="shared" ca="1" si="60"/>
        <v>0</v>
      </c>
      <c r="O217" s="63">
        <f t="shared" ca="1" si="61"/>
        <v>0</v>
      </c>
      <c r="P217" s="55">
        <f t="shared" ca="1" si="62"/>
        <v>0</v>
      </c>
      <c r="Q217" s="55">
        <f t="shared" ca="1" si="63"/>
        <v>0</v>
      </c>
      <c r="R217" s="31">
        <f t="shared" ca="1" si="64"/>
        <v>4.287445118313161E-4</v>
      </c>
    </row>
    <row r="218" spans="1:18">
      <c r="A218" s="61"/>
      <c r="B218" s="61"/>
      <c r="C218" s="61"/>
      <c r="D218" s="62">
        <f t="shared" si="50"/>
        <v>0</v>
      </c>
      <c r="E218" s="62">
        <f t="shared" si="51"/>
        <v>0</v>
      </c>
      <c r="F218" s="55">
        <f t="shared" si="52"/>
        <v>0</v>
      </c>
      <c r="G218" s="55">
        <f t="shared" si="53"/>
        <v>0</v>
      </c>
      <c r="H218" s="55">
        <f t="shared" si="54"/>
        <v>0</v>
      </c>
      <c r="I218" s="55">
        <f t="shared" si="55"/>
        <v>0</v>
      </c>
      <c r="J218" s="55">
        <f t="shared" si="56"/>
        <v>0</v>
      </c>
      <c r="K218" s="55">
        <f t="shared" si="57"/>
        <v>0</v>
      </c>
      <c r="L218" s="55">
        <f t="shared" si="58"/>
        <v>0</v>
      </c>
      <c r="M218" s="55">
        <f t="shared" ca="1" si="59"/>
        <v>-4.287445118313161E-4</v>
      </c>
      <c r="N218" s="55">
        <f t="shared" ca="1" si="60"/>
        <v>0</v>
      </c>
      <c r="O218" s="63">
        <f t="shared" ca="1" si="61"/>
        <v>0</v>
      </c>
      <c r="P218" s="55">
        <f t="shared" ca="1" si="62"/>
        <v>0</v>
      </c>
      <c r="Q218" s="55">
        <f t="shared" ca="1" si="63"/>
        <v>0</v>
      </c>
      <c r="R218" s="31">
        <f t="shared" ca="1" si="64"/>
        <v>4.287445118313161E-4</v>
      </c>
    </row>
    <row r="219" spans="1:18">
      <c r="A219" s="61"/>
      <c r="B219" s="61"/>
      <c r="C219" s="61"/>
      <c r="D219" s="62">
        <f t="shared" si="50"/>
        <v>0</v>
      </c>
      <c r="E219" s="62">
        <f t="shared" si="51"/>
        <v>0</v>
      </c>
      <c r="F219" s="55">
        <f t="shared" si="52"/>
        <v>0</v>
      </c>
      <c r="G219" s="55">
        <f t="shared" si="53"/>
        <v>0</v>
      </c>
      <c r="H219" s="55">
        <f t="shared" si="54"/>
        <v>0</v>
      </c>
      <c r="I219" s="55">
        <f t="shared" si="55"/>
        <v>0</v>
      </c>
      <c r="J219" s="55">
        <f t="shared" si="56"/>
        <v>0</v>
      </c>
      <c r="K219" s="55">
        <f t="shared" si="57"/>
        <v>0</v>
      </c>
      <c r="L219" s="55">
        <f t="shared" si="58"/>
        <v>0</v>
      </c>
      <c r="M219" s="55">
        <f t="shared" ca="1" si="59"/>
        <v>-4.287445118313161E-4</v>
      </c>
      <c r="N219" s="55">
        <f t="shared" ca="1" si="60"/>
        <v>0</v>
      </c>
      <c r="O219" s="63">
        <f t="shared" ca="1" si="61"/>
        <v>0</v>
      </c>
      <c r="P219" s="55">
        <f t="shared" ca="1" si="62"/>
        <v>0</v>
      </c>
      <c r="Q219" s="55">
        <f t="shared" ca="1" si="63"/>
        <v>0</v>
      </c>
      <c r="R219" s="31">
        <f t="shared" ca="1" si="64"/>
        <v>4.287445118313161E-4</v>
      </c>
    </row>
    <row r="220" spans="1:18">
      <c r="A220" s="61"/>
      <c r="B220" s="61"/>
      <c r="C220" s="61"/>
      <c r="D220" s="62">
        <f t="shared" si="50"/>
        <v>0</v>
      </c>
      <c r="E220" s="62">
        <f t="shared" si="51"/>
        <v>0</v>
      </c>
      <c r="F220" s="55">
        <f t="shared" si="52"/>
        <v>0</v>
      </c>
      <c r="G220" s="55">
        <f t="shared" si="53"/>
        <v>0</v>
      </c>
      <c r="H220" s="55">
        <f t="shared" si="54"/>
        <v>0</v>
      </c>
      <c r="I220" s="55">
        <f t="shared" si="55"/>
        <v>0</v>
      </c>
      <c r="J220" s="55">
        <f t="shared" si="56"/>
        <v>0</v>
      </c>
      <c r="K220" s="55">
        <f t="shared" si="57"/>
        <v>0</v>
      </c>
      <c r="L220" s="55">
        <f t="shared" si="58"/>
        <v>0</v>
      </c>
      <c r="M220" s="55">
        <f t="shared" ca="1" si="59"/>
        <v>-4.287445118313161E-4</v>
      </c>
      <c r="N220" s="55">
        <f t="shared" ca="1" si="60"/>
        <v>0</v>
      </c>
      <c r="O220" s="63">
        <f t="shared" ca="1" si="61"/>
        <v>0</v>
      </c>
      <c r="P220" s="55">
        <f t="shared" ca="1" si="62"/>
        <v>0</v>
      </c>
      <c r="Q220" s="55">
        <f t="shared" ca="1" si="63"/>
        <v>0</v>
      </c>
      <c r="R220" s="31">
        <f t="shared" ca="1" si="64"/>
        <v>4.287445118313161E-4</v>
      </c>
    </row>
    <row r="221" spans="1:18">
      <c r="A221" s="61"/>
      <c r="B221" s="61"/>
      <c r="C221" s="61"/>
      <c r="D221" s="62">
        <f t="shared" si="50"/>
        <v>0</v>
      </c>
      <c r="E221" s="62">
        <f t="shared" si="51"/>
        <v>0</v>
      </c>
      <c r="F221" s="55">
        <f t="shared" si="52"/>
        <v>0</v>
      </c>
      <c r="G221" s="55">
        <f t="shared" si="53"/>
        <v>0</v>
      </c>
      <c r="H221" s="55">
        <f t="shared" si="54"/>
        <v>0</v>
      </c>
      <c r="I221" s="55">
        <f t="shared" si="55"/>
        <v>0</v>
      </c>
      <c r="J221" s="55">
        <f t="shared" si="56"/>
        <v>0</v>
      </c>
      <c r="K221" s="55">
        <f t="shared" si="57"/>
        <v>0</v>
      </c>
      <c r="L221" s="55">
        <f t="shared" si="58"/>
        <v>0</v>
      </c>
      <c r="M221" s="55">
        <f t="shared" ca="1" si="59"/>
        <v>-4.287445118313161E-4</v>
      </c>
      <c r="N221" s="55">
        <f t="shared" ca="1" si="60"/>
        <v>0</v>
      </c>
      <c r="O221" s="63">
        <f t="shared" ca="1" si="61"/>
        <v>0</v>
      </c>
      <c r="P221" s="55">
        <f t="shared" ca="1" si="62"/>
        <v>0</v>
      </c>
      <c r="Q221" s="55">
        <f t="shared" ca="1" si="63"/>
        <v>0</v>
      </c>
      <c r="R221" s="31">
        <f t="shared" ca="1" si="64"/>
        <v>4.287445118313161E-4</v>
      </c>
    </row>
    <row r="222" spans="1:18">
      <c r="A222" s="61"/>
      <c r="B222" s="61"/>
      <c r="C222" s="61"/>
      <c r="D222" s="62">
        <f t="shared" si="50"/>
        <v>0</v>
      </c>
      <c r="E222" s="62">
        <f t="shared" si="51"/>
        <v>0</v>
      </c>
      <c r="F222" s="55">
        <f t="shared" si="52"/>
        <v>0</v>
      </c>
      <c r="G222" s="55">
        <f t="shared" si="53"/>
        <v>0</v>
      </c>
      <c r="H222" s="55">
        <f t="shared" si="54"/>
        <v>0</v>
      </c>
      <c r="I222" s="55">
        <f t="shared" si="55"/>
        <v>0</v>
      </c>
      <c r="J222" s="55">
        <f t="shared" si="56"/>
        <v>0</v>
      </c>
      <c r="K222" s="55">
        <f t="shared" si="57"/>
        <v>0</v>
      </c>
      <c r="L222" s="55">
        <f t="shared" si="58"/>
        <v>0</v>
      </c>
      <c r="M222" s="55">
        <f t="shared" ca="1" si="59"/>
        <v>-4.287445118313161E-4</v>
      </c>
      <c r="N222" s="55">
        <f t="shared" ca="1" si="60"/>
        <v>0</v>
      </c>
      <c r="O222" s="63">
        <f t="shared" ca="1" si="61"/>
        <v>0</v>
      </c>
      <c r="P222" s="55">
        <f t="shared" ca="1" si="62"/>
        <v>0</v>
      </c>
      <c r="Q222" s="55">
        <f t="shared" ca="1" si="63"/>
        <v>0</v>
      </c>
      <c r="R222" s="31">
        <f t="shared" ca="1" si="64"/>
        <v>4.287445118313161E-4</v>
      </c>
    </row>
    <row r="223" spans="1:18">
      <c r="A223" s="61"/>
      <c r="B223" s="61"/>
      <c r="C223" s="61"/>
      <c r="D223" s="62">
        <f t="shared" si="50"/>
        <v>0</v>
      </c>
      <c r="E223" s="62">
        <f t="shared" si="51"/>
        <v>0</v>
      </c>
      <c r="F223" s="55">
        <f t="shared" si="52"/>
        <v>0</v>
      </c>
      <c r="G223" s="55">
        <f t="shared" si="53"/>
        <v>0</v>
      </c>
      <c r="H223" s="55">
        <f t="shared" si="54"/>
        <v>0</v>
      </c>
      <c r="I223" s="55">
        <f t="shared" si="55"/>
        <v>0</v>
      </c>
      <c r="J223" s="55">
        <f t="shared" si="56"/>
        <v>0</v>
      </c>
      <c r="K223" s="55">
        <f t="shared" si="57"/>
        <v>0</v>
      </c>
      <c r="L223" s="55">
        <f t="shared" si="58"/>
        <v>0</v>
      </c>
      <c r="M223" s="55">
        <f t="shared" ca="1" si="59"/>
        <v>-4.287445118313161E-4</v>
      </c>
      <c r="N223" s="55">
        <f t="shared" ca="1" si="60"/>
        <v>0</v>
      </c>
      <c r="O223" s="63">
        <f t="shared" ca="1" si="61"/>
        <v>0</v>
      </c>
      <c r="P223" s="55">
        <f t="shared" ca="1" si="62"/>
        <v>0</v>
      </c>
      <c r="Q223" s="55">
        <f t="shared" ca="1" si="63"/>
        <v>0</v>
      </c>
      <c r="R223" s="31">
        <f t="shared" ca="1" si="64"/>
        <v>4.287445118313161E-4</v>
      </c>
    </row>
    <row r="224" spans="1:18">
      <c r="A224" s="61"/>
      <c r="B224" s="61"/>
      <c r="C224" s="61"/>
      <c r="D224" s="62">
        <f t="shared" si="50"/>
        <v>0</v>
      </c>
      <c r="E224" s="62">
        <f t="shared" si="51"/>
        <v>0</v>
      </c>
      <c r="F224" s="55">
        <f t="shared" si="52"/>
        <v>0</v>
      </c>
      <c r="G224" s="55">
        <f t="shared" si="53"/>
        <v>0</v>
      </c>
      <c r="H224" s="55">
        <f t="shared" si="54"/>
        <v>0</v>
      </c>
      <c r="I224" s="55">
        <f t="shared" si="55"/>
        <v>0</v>
      </c>
      <c r="J224" s="55">
        <f t="shared" si="56"/>
        <v>0</v>
      </c>
      <c r="K224" s="55">
        <f t="shared" si="57"/>
        <v>0</v>
      </c>
      <c r="L224" s="55">
        <f t="shared" si="58"/>
        <v>0</v>
      </c>
      <c r="M224" s="55">
        <f t="shared" ca="1" si="59"/>
        <v>-4.287445118313161E-4</v>
      </c>
      <c r="N224" s="55">
        <f t="shared" ca="1" si="60"/>
        <v>0</v>
      </c>
      <c r="O224" s="63">
        <f t="shared" ca="1" si="61"/>
        <v>0</v>
      </c>
      <c r="P224" s="55">
        <f t="shared" ca="1" si="62"/>
        <v>0</v>
      </c>
      <c r="Q224" s="55">
        <f t="shared" ca="1" si="63"/>
        <v>0</v>
      </c>
      <c r="R224" s="31">
        <f t="shared" ca="1" si="64"/>
        <v>4.287445118313161E-4</v>
      </c>
    </row>
    <row r="225" spans="1:18">
      <c r="A225" s="61"/>
      <c r="B225" s="61"/>
      <c r="C225" s="61"/>
      <c r="D225" s="62">
        <f t="shared" si="50"/>
        <v>0</v>
      </c>
      <c r="E225" s="62">
        <f t="shared" si="51"/>
        <v>0</v>
      </c>
      <c r="F225" s="55">
        <f t="shared" si="52"/>
        <v>0</v>
      </c>
      <c r="G225" s="55">
        <f t="shared" si="53"/>
        <v>0</v>
      </c>
      <c r="H225" s="55">
        <f t="shared" si="54"/>
        <v>0</v>
      </c>
      <c r="I225" s="55">
        <f t="shared" si="55"/>
        <v>0</v>
      </c>
      <c r="J225" s="55">
        <f t="shared" si="56"/>
        <v>0</v>
      </c>
      <c r="K225" s="55">
        <f t="shared" si="57"/>
        <v>0</v>
      </c>
      <c r="L225" s="55">
        <f t="shared" si="58"/>
        <v>0</v>
      </c>
      <c r="M225" s="55">
        <f t="shared" ca="1" si="59"/>
        <v>-4.287445118313161E-4</v>
      </c>
      <c r="N225" s="55">
        <f t="shared" ca="1" si="60"/>
        <v>0</v>
      </c>
      <c r="O225" s="63">
        <f t="shared" ca="1" si="61"/>
        <v>0</v>
      </c>
      <c r="P225" s="55">
        <f t="shared" ca="1" si="62"/>
        <v>0</v>
      </c>
      <c r="Q225" s="55">
        <f t="shared" ca="1" si="63"/>
        <v>0</v>
      </c>
      <c r="R225" s="31">
        <f t="shared" ca="1" si="64"/>
        <v>4.287445118313161E-4</v>
      </c>
    </row>
    <row r="226" spans="1:18">
      <c r="A226" s="61"/>
      <c r="B226" s="61"/>
      <c r="C226" s="61"/>
      <c r="D226" s="62">
        <f t="shared" si="50"/>
        <v>0</v>
      </c>
      <c r="E226" s="62">
        <f t="shared" si="51"/>
        <v>0</v>
      </c>
      <c r="F226" s="55">
        <f t="shared" si="52"/>
        <v>0</v>
      </c>
      <c r="G226" s="55">
        <f t="shared" si="53"/>
        <v>0</v>
      </c>
      <c r="H226" s="55">
        <f t="shared" si="54"/>
        <v>0</v>
      </c>
      <c r="I226" s="55">
        <f t="shared" si="55"/>
        <v>0</v>
      </c>
      <c r="J226" s="55">
        <f t="shared" si="56"/>
        <v>0</v>
      </c>
      <c r="K226" s="55">
        <f t="shared" si="57"/>
        <v>0</v>
      </c>
      <c r="L226" s="55">
        <f t="shared" si="58"/>
        <v>0</v>
      </c>
      <c r="M226" s="55">
        <f t="shared" ca="1" si="59"/>
        <v>-4.287445118313161E-4</v>
      </c>
      <c r="N226" s="55">
        <f t="shared" ca="1" si="60"/>
        <v>0</v>
      </c>
      <c r="O226" s="63">
        <f t="shared" ca="1" si="61"/>
        <v>0</v>
      </c>
      <c r="P226" s="55">
        <f t="shared" ca="1" si="62"/>
        <v>0</v>
      </c>
      <c r="Q226" s="55">
        <f t="shared" ca="1" si="63"/>
        <v>0</v>
      </c>
      <c r="R226" s="31">
        <f t="shared" ca="1" si="64"/>
        <v>4.287445118313161E-4</v>
      </c>
    </row>
    <row r="227" spans="1:18">
      <c r="A227" s="61"/>
      <c r="B227" s="61"/>
      <c r="C227" s="61"/>
      <c r="D227" s="62">
        <f t="shared" si="50"/>
        <v>0</v>
      </c>
      <c r="E227" s="62">
        <f t="shared" si="51"/>
        <v>0</v>
      </c>
      <c r="F227" s="55">
        <f t="shared" si="52"/>
        <v>0</v>
      </c>
      <c r="G227" s="55">
        <f t="shared" si="53"/>
        <v>0</v>
      </c>
      <c r="H227" s="55">
        <f t="shared" si="54"/>
        <v>0</v>
      </c>
      <c r="I227" s="55">
        <f t="shared" si="55"/>
        <v>0</v>
      </c>
      <c r="J227" s="55">
        <f t="shared" si="56"/>
        <v>0</v>
      </c>
      <c r="K227" s="55">
        <f t="shared" si="57"/>
        <v>0</v>
      </c>
      <c r="L227" s="55">
        <f t="shared" si="58"/>
        <v>0</v>
      </c>
      <c r="M227" s="55">
        <f t="shared" ca="1" si="59"/>
        <v>-4.287445118313161E-4</v>
      </c>
      <c r="N227" s="55">
        <f t="shared" ca="1" si="60"/>
        <v>0</v>
      </c>
      <c r="O227" s="63">
        <f t="shared" ca="1" si="61"/>
        <v>0</v>
      </c>
      <c r="P227" s="55">
        <f t="shared" ca="1" si="62"/>
        <v>0</v>
      </c>
      <c r="Q227" s="55">
        <f t="shared" ca="1" si="63"/>
        <v>0</v>
      </c>
      <c r="R227" s="31">
        <f t="shared" ca="1" si="64"/>
        <v>4.287445118313161E-4</v>
      </c>
    </row>
    <row r="228" spans="1:18">
      <c r="A228" s="61"/>
      <c r="B228" s="61"/>
      <c r="C228" s="61"/>
      <c r="D228" s="62">
        <f t="shared" si="50"/>
        <v>0</v>
      </c>
      <c r="E228" s="62">
        <f t="shared" si="51"/>
        <v>0</v>
      </c>
      <c r="F228" s="55">
        <f t="shared" si="52"/>
        <v>0</v>
      </c>
      <c r="G228" s="55">
        <f t="shared" si="53"/>
        <v>0</v>
      </c>
      <c r="H228" s="55">
        <f t="shared" si="54"/>
        <v>0</v>
      </c>
      <c r="I228" s="55">
        <f t="shared" si="55"/>
        <v>0</v>
      </c>
      <c r="J228" s="55">
        <f t="shared" si="56"/>
        <v>0</v>
      </c>
      <c r="K228" s="55">
        <f t="shared" si="57"/>
        <v>0</v>
      </c>
      <c r="L228" s="55">
        <f t="shared" si="58"/>
        <v>0</v>
      </c>
      <c r="M228" s="55">
        <f t="shared" ca="1" si="59"/>
        <v>-4.287445118313161E-4</v>
      </c>
      <c r="N228" s="55">
        <f t="shared" ca="1" si="60"/>
        <v>0</v>
      </c>
      <c r="O228" s="63">
        <f t="shared" ca="1" si="61"/>
        <v>0</v>
      </c>
      <c r="P228" s="55">
        <f t="shared" ca="1" si="62"/>
        <v>0</v>
      </c>
      <c r="Q228" s="55">
        <f t="shared" ca="1" si="63"/>
        <v>0</v>
      </c>
      <c r="R228" s="31">
        <f t="shared" ca="1" si="64"/>
        <v>4.287445118313161E-4</v>
      </c>
    </row>
    <row r="229" spans="1:18">
      <c r="A229" s="61"/>
      <c r="B229" s="61"/>
      <c r="C229" s="61"/>
      <c r="D229" s="62">
        <f t="shared" si="50"/>
        <v>0</v>
      </c>
      <c r="E229" s="62">
        <f t="shared" si="51"/>
        <v>0</v>
      </c>
      <c r="F229" s="55">
        <f t="shared" si="52"/>
        <v>0</v>
      </c>
      <c r="G229" s="55">
        <f t="shared" si="53"/>
        <v>0</v>
      </c>
      <c r="H229" s="55">
        <f t="shared" si="54"/>
        <v>0</v>
      </c>
      <c r="I229" s="55">
        <f t="shared" si="55"/>
        <v>0</v>
      </c>
      <c r="J229" s="55">
        <f t="shared" si="56"/>
        <v>0</v>
      </c>
      <c r="K229" s="55">
        <f t="shared" si="57"/>
        <v>0</v>
      </c>
      <c r="L229" s="55">
        <f t="shared" si="58"/>
        <v>0</v>
      </c>
      <c r="M229" s="55">
        <f t="shared" ca="1" si="59"/>
        <v>-4.287445118313161E-4</v>
      </c>
      <c r="N229" s="55">
        <f t="shared" ca="1" si="60"/>
        <v>0</v>
      </c>
      <c r="O229" s="63">
        <f t="shared" ca="1" si="61"/>
        <v>0</v>
      </c>
      <c r="P229" s="55">
        <f t="shared" ca="1" si="62"/>
        <v>0</v>
      </c>
      <c r="Q229" s="55">
        <f t="shared" ca="1" si="63"/>
        <v>0</v>
      </c>
      <c r="R229" s="31">
        <f t="shared" ca="1" si="64"/>
        <v>4.287445118313161E-4</v>
      </c>
    </row>
    <row r="230" spans="1:18">
      <c r="A230" s="61"/>
      <c r="B230" s="61"/>
      <c r="C230" s="61"/>
      <c r="D230" s="62">
        <f t="shared" si="50"/>
        <v>0</v>
      </c>
      <c r="E230" s="62">
        <f t="shared" si="51"/>
        <v>0</v>
      </c>
      <c r="F230" s="55">
        <f t="shared" si="52"/>
        <v>0</v>
      </c>
      <c r="G230" s="55">
        <f t="shared" si="53"/>
        <v>0</v>
      </c>
      <c r="H230" s="55">
        <f t="shared" si="54"/>
        <v>0</v>
      </c>
      <c r="I230" s="55">
        <f t="shared" si="55"/>
        <v>0</v>
      </c>
      <c r="J230" s="55">
        <f t="shared" si="56"/>
        <v>0</v>
      </c>
      <c r="K230" s="55">
        <f t="shared" si="57"/>
        <v>0</v>
      </c>
      <c r="L230" s="55">
        <f t="shared" si="58"/>
        <v>0</v>
      </c>
      <c r="M230" s="55">
        <f t="shared" ca="1" si="59"/>
        <v>-4.287445118313161E-4</v>
      </c>
      <c r="N230" s="55">
        <f t="shared" ca="1" si="60"/>
        <v>0</v>
      </c>
      <c r="O230" s="63">
        <f t="shared" ca="1" si="61"/>
        <v>0</v>
      </c>
      <c r="P230" s="55">
        <f t="shared" ca="1" si="62"/>
        <v>0</v>
      </c>
      <c r="Q230" s="55">
        <f t="shared" ca="1" si="63"/>
        <v>0</v>
      </c>
      <c r="R230" s="31">
        <f t="shared" ca="1" si="64"/>
        <v>4.287445118313161E-4</v>
      </c>
    </row>
    <row r="231" spans="1:18">
      <c r="A231" s="61"/>
      <c r="B231" s="61"/>
      <c r="C231" s="61"/>
      <c r="D231" s="62">
        <f t="shared" si="50"/>
        <v>0</v>
      </c>
      <c r="E231" s="62">
        <f t="shared" si="51"/>
        <v>0</v>
      </c>
      <c r="F231" s="55">
        <f t="shared" si="52"/>
        <v>0</v>
      </c>
      <c r="G231" s="55">
        <f t="shared" si="53"/>
        <v>0</v>
      </c>
      <c r="H231" s="55">
        <f t="shared" si="54"/>
        <v>0</v>
      </c>
      <c r="I231" s="55">
        <f t="shared" si="55"/>
        <v>0</v>
      </c>
      <c r="J231" s="55">
        <f t="shared" si="56"/>
        <v>0</v>
      </c>
      <c r="K231" s="55">
        <f t="shared" si="57"/>
        <v>0</v>
      </c>
      <c r="L231" s="55">
        <f t="shared" si="58"/>
        <v>0</v>
      </c>
      <c r="M231" s="55">
        <f t="shared" ca="1" si="59"/>
        <v>-4.287445118313161E-4</v>
      </c>
      <c r="N231" s="55">
        <f t="shared" ca="1" si="60"/>
        <v>0</v>
      </c>
      <c r="O231" s="63">
        <f t="shared" ca="1" si="61"/>
        <v>0</v>
      </c>
      <c r="P231" s="55">
        <f t="shared" ca="1" si="62"/>
        <v>0</v>
      </c>
      <c r="Q231" s="55">
        <f t="shared" ca="1" si="63"/>
        <v>0</v>
      </c>
      <c r="R231" s="31">
        <f t="shared" ca="1" si="64"/>
        <v>4.287445118313161E-4</v>
      </c>
    </row>
    <row r="232" spans="1:18">
      <c r="A232" s="61"/>
      <c r="B232" s="61"/>
      <c r="C232" s="61"/>
      <c r="D232" s="62">
        <f t="shared" si="50"/>
        <v>0</v>
      </c>
      <c r="E232" s="62">
        <f t="shared" si="51"/>
        <v>0</v>
      </c>
      <c r="F232" s="55">
        <f t="shared" si="52"/>
        <v>0</v>
      </c>
      <c r="G232" s="55">
        <f t="shared" si="53"/>
        <v>0</v>
      </c>
      <c r="H232" s="55">
        <f t="shared" si="54"/>
        <v>0</v>
      </c>
      <c r="I232" s="55">
        <f t="shared" si="55"/>
        <v>0</v>
      </c>
      <c r="J232" s="55">
        <f t="shared" si="56"/>
        <v>0</v>
      </c>
      <c r="K232" s="55">
        <f t="shared" si="57"/>
        <v>0</v>
      </c>
      <c r="L232" s="55">
        <f t="shared" si="58"/>
        <v>0</v>
      </c>
      <c r="M232" s="55">
        <f t="shared" ca="1" si="59"/>
        <v>-4.287445118313161E-4</v>
      </c>
      <c r="N232" s="55">
        <f t="shared" ca="1" si="60"/>
        <v>0</v>
      </c>
      <c r="O232" s="63">
        <f t="shared" ca="1" si="61"/>
        <v>0</v>
      </c>
      <c r="P232" s="55">
        <f t="shared" ca="1" si="62"/>
        <v>0</v>
      </c>
      <c r="Q232" s="55">
        <f t="shared" ca="1" si="63"/>
        <v>0</v>
      </c>
      <c r="R232" s="31">
        <f t="shared" ca="1" si="64"/>
        <v>4.287445118313161E-4</v>
      </c>
    </row>
    <row r="233" spans="1:18">
      <c r="A233" s="61"/>
      <c r="B233" s="61"/>
      <c r="C233" s="61"/>
      <c r="D233" s="62">
        <f t="shared" si="50"/>
        <v>0</v>
      </c>
      <c r="E233" s="62">
        <f t="shared" si="51"/>
        <v>0</v>
      </c>
      <c r="F233" s="55">
        <f t="shared" si="52"/>
        <v>0</v>
      </c>
      <c r="G233" s="55">
        <f t="shared" si="53"/>
        <v>0</v>
      </c>
      <c r="H233" s="55">
        <f t="shared" si="54"/>
        <v>0</v>
      </c>
      <c r="I233" s="55">
        <f t="shared" si="55"/>
        <v>0</v>
      </c>
      <c r="J233" s="55">
        <f t="shared" si="56"/>
        <v>0</v>
      </c>
      <c r="K233" s="55">
        <f t="shared" si="57"/>
        <v>0</v>
      </c>
      <c r="L233" s="55">
        <f t="shared" si="58"/>
        <v>0</v>
      </c>
      <c r="M233" s="55">
        <f t="shared" ca="1" si="59"/>
        <v>-4.287445118313161E-4</v>
      </c>
      <c r="N233" s="55">
        <f t="shared" ca="1" si="60"/>
        <v>0</v>
      </c>
      <c r="O233" s="63">
        <f t="shared" ca="1" si="61"/>
        <v>0</v>
      </c>
      <c r="P233" s="55">
        <f t="shared" ca="1" si="62"/>
        <v>0</v>
      </c>
      <c r="Q233" s="55">
        <f t="shared" ca="1" si="63"/>
        <v>0</v>
      </c>
      <c r="R233" s="31">
        <f t="shared" ca="1" si="64"/>
        <v>4.287445118313161E-4</v>
      </c>
    </row>
    <row r="234" spans="1:18">
      <c r="A234" s="61"/>
      <c r="B234" s="61"/>
      <c r="C234" s="61"/>
      <c r="D234" s="62">
        <f t="shared" si="50"/>
        <v>0</v>
      </c>
      <c r="E234" s="62">
        <f t="shared" si="51"/>
        <v>0</v>
      </c>
      <c r="F234" s="55">
        <f t="shared" si="52"/>
        <v>0</v>
      </c>
      <c r="G234" s="55">
        <f t="shared" si="53"/>
        <v>0</v>
      </c>
      <c r="H234" s="55">
        <f t="shared" si="54"/>
        <v>0</v>
      </c>
      <c r="I234" s="55">
        <f t="shared" si="55"/>
        <v>0</v>
      </c>
      <c r="J234" s="55">
        <f t="shared" si="56"/>
        <v>0</v>
      </c>
      <c r="K234" s="55">
        <f t="shared" si="57"/>
        <v>0</v>
      </c>
      <c r="L234" s="55">
        <f t="shared" si="58"/>
        <v>0</v>
      </c>
      <c r="M234" s="55">
        <f t="shared" ca="1" si="59"/>
        <v>-4.287445118313161E-4</v>
      </c>
      <c r="N234" s="55">
        <f t="shared" ca="1" si="60"/>
        <v>0</v>
      </c>
      <c r="O234" s="63">
        <f t="shared" ca="1" si="61"/>
        <v>0</v>
      </c>
      <c r="P234" s="55">
        <f t="shared" ca="1" si="62"/>
        <v>0</v>
      </c>
      <c r="Q234" s="55">
        <f t="shared" ca="1" si="63"/>
        <v>0</v>
      </c>
      <c r="R234" s="31">
        <f t="shared" ca="1" si="64"/>
        <v>4.287445118313161E-4</v>
      </c>
    </row>
    <row r="235" spans="1:18">
      <c r="A235" s="61"/>
      <c r="B235" s="61"/>
      <c r="C235" s="61"/>
      <c r="D235" s="62">
        <f t="shared" si="50"/>
        <v>0</v>
      </c>
      <c r="E235" s="62">
        <f t="shared" si="51"/>
        <v>0</v>
      </c>
      <c r="F235" s="55">
        <f t="shared" si="52"/>
        <v>0</v>
      </c>
      <c r="G235" s="55">
        <f t="shared" si="53"/>
        <v>0</v>
      </c>
      <c r="H235" s="55">
        <f t="shared" si="54"/>
        <v>0</v>
      </c>
      <c r="I235" s="55">
        <f t="shared" si="55"/>
        <v>0</v>
      </c>
      <c r="J235" s="55">
        <f t="shared" si="56"/>
        <v>0</v>
      </c>
      <c r="K235" s="55">
        <f t="shared" si="57"/>
        <v>0</v>
      </c>
      <c r="L235" s="55">
        <f t="shared" si="58"/>
        <v>0</v>
      </c>
      <c r="M235" s="55">
        <f t="shared" ca="1" si="59"/>
        <v>-4.287445118313161E-4</v>
      </c>
      <c r="N235" s="55">
        <f t="shared" ca="1" si="60"/>
        <v>0</v>
      </c>
      <c r="O235" s="63">
        <f t="shared" ca="1" si="61"/>
        <v>0</v>
      </c>
      <c r="P235" s="55">
        <f t="shared" ca="1" si="62"/>
        <v>0</v>
      </c>
      <c r="Q235" s="55">
        <f t="shared" ca="1" si="63"/>
        <v>0</v>
      </c>
      <c r="R235" s="31">
        <f t="shared" ca="1" si="64"/>
        <v>4.287445118313161E-4</v>
      </c>
    </row>
    <row r="236" spans="1:18">
      <c r="A236" s="61"/>
      <c r="B236" s="61"/>
      <c r="C236" s="61"/>
      <c r="D236" s="62">
        <f t="shared" si="50"/>
        <v>0</v>
      </c>
      <c r="E236" s="62">
        <f t="shared" si="51"/>
        <v>0</v>
      </c>
      <c r="F236" s="55">
        <f t="shared" si="52"/>
        <v>0</v>
      </c>
      <c r="G236" s="55">
        <f t="shared" si="53"/>
        <v>0</v>
      </c>
      <c r="H236" s="55">
        <f t="shared" si="54"/>
        <v>0</v>
      </c>
      <c r="I236" s="55">
        <f t="shared" si="55"/>
        <v>0</v>
      </c>
      <c r="J236" s="55">
        <f t="shared" si="56"/>
        <v>0</v>
      </c>
      <c r="K236" s="55">
        <f t="shared" si="57"/>
        <v>0</v>
      </c>
      <c r="L236" s="55">
        <f t="shared" si="58"/>
        <v>0</v>
      </c>
      <c r="M236" s="55">
        <f t="shared" ca="1" si="59"/>
        <v>-4.287445118313161E-4</v>
      </c>
      <c r="N236" s="55">
        <f t="shared" ca="1" si="60"/>
        <v>0</v>
      </c>
      <c r="O236" s="63">
        <f t="shared" ca="1" si="61"/>
        <v>0</v>
      </c>
      <c r="P236" s="55">
        <f t="shared" ca="1" si="62"/>
        <v>0</v>
      </c>
      <c r="Q236" s="55">
        <f t="shared" ca="1" si="63"/>
        <v>0</v>
      </c>
      <c r="R236" s="31">
        <f t="shared" ca="1" si="64"/>
        <v>4.287445118313161E-4</v>
      </c>
    </row>
    <row r="237" spans="1:18">
      <c r="A237" s="61"/>
      <c r="B237" s="61"/>
      <c r="C237" s="61"/>
      <c r="D237" s="62">
        <f t="shared" si="50"/>
        <v>0</v>
      </c>
      <c r="E237" s="62">
        <f t="shared" si="51"/>
        <v>0</v>
      </c>
      <c r="F237" s="55">
        <f t="shared" si="52"/>
        <v>0</v>
      </c>
      <c r="G237" s="55">
        <f t="shared" si="53"/>
        <v>0</v>
      </c>
      <c r="H237" s="55">
        <f t="shared" si="54"/>
        <v>0</v>
      </c>
      <c r="I237" s="55">
        <f t="shared" si="55"/>
        <v>0</v>
      </c>
      <c r="J237" s="55">
        <f t="shared" si="56"/>
        <v>0</v>
      </c>
      <c r="K237" s="55">
        <f t="shared" si="57"/>
        <v>0</v>
      </c>
      <c r="L237" s="55">
        <f t="shared" si="58"/>
        <v>0</v>
      </c>
      <c r="M237" s="55">
        <f t="shared" ca="1" si="59"/>
        <v>-4.287445118313161E-4</v>
      </c>
      <c r="N237" s="55">
        <f t="shared" ca="1" si="60"/>
        <v>0</v>
      </c>
      <c r="O237" s="63">
        <f t="shared" ca="1" si="61"/>
        <v>0</v>
      </c>
      <c r="P237" s="55">
        <f t="shared" ca="1" si="62"/>
        <v>0</v>
      </c>
      <c r="Q237" s="55">
        <f t="shared" ca="1" si="63"/>
        <v>0</v>
      </c>
      <c r="R237" s="31">
        <f t="shared" ca="1" si="64"/>
        <v>4.287445118313161E-4</v>
      </c>
    </row>
    <row r="238" spans="1:18">
      <c r="A238" s="61"/>
      <c r="B238" s="61"/>
      <c r="C238" s="61"/>
      <c r="D238" s="62">
        <f t="shared" si="50"/>
        <v>0</v>
      </c>
      <c r="E238" s="62">
        <f t="shared" si="51"/>
        <v>0</v>
      </c>
      <c r="F238" s="55">
        <f t="shared" si="52"/>
        <v>0</v>
      </c>
      <c r="G238" s="55">
        <f t="shared" si="53"/>
        <v>0</v>
      </c>
      <c r="H238" s="55">
        <f t="shared" si="54"/>
        <v>0</v>
      </c>
      <c r="I238" s="55">
        <f t="shared" si="55"/>
        <v>0</v>
      </c>
      <c r="J238" s="55">
        <f t="shared" si="56"/>
        <v>0</v>
      </c>
      <c r="K238" s="55">
        <f t="shared" si="57"/>
        <v>0</v>
      </c>
      <c r="L238" s="55">
        <f t="shared" si="58"/>
        <v>0</v>
      </c>
      <c r="M238" s="55">
        <f t="shared" ca="1" si="59"/>
        <v>-4.287445118313161E-4</v>
      </c>
      <c r="N238" s="55">
        <f t="shared" ca="1" si="60"/>
        <v>0</v>
      </c>
      <c r="O238" s="63">
        <f t="shared" ca="1" si="61"/>
        <v>0</v>
      </c>
      <c r="P238" s="55">
        <f t="shared" ca="1" si="62"/>
        <v>0</v>
      </c>
      <c r="Q238" s="55">
        <f t="shared" ca="1" si="63"/>
        <v>0</v>
      </c>
      <c r="R238" s="31">
        <f t="shared" ca="1" si="64"/>
        <v>4.287445118313161E-4</v>
      </c>
    </row>
    <row r="239" spans="1:18">
      <c r="A239" s="61"/>
      <c r="B239" s="61"/>
      <c r="C239" s="61"/>
      <c r="D239" s="62">
        <f t="shared" si="50"/>
        <v>0</v>
      </c>
      <c r="E239" s="62">
        <f t="shared" si="51"/>
        <v>0</v>
      </c>
      <c r="F239" s="55">
        <f t="shared" si="52"/>
        <v>0</v>
      </c>
      <c r="G239" s="55">
        <f t="shared" si="53"/>
        <v>0</v>
      </c>
      <c r="H239" s="55">
        <f t="shared" si="54"/>
        <v>0</v>
      </c>
      <c r="I239" s="55">
        <f t="shared" si="55"/>
        <v>0</v>
      </c>
      <c r="J239" s="55">
        <f t="shared" si="56"/>
        <v>0</v>
      </c>
      <c r="K239" s="55">
        <f t="shared" si="57"/>
        <v>0</v>
      </c>
      <c r="L239" s="55">
        <f t="shared" si="58"/>
        <v>0</v>
      </c>
      <c r="M239" s="55">
        <f t="shared" ca="1" si="59"/>
        <v>-4.287445118313161E-4</v>
      </c>
      <c r="N239" s="55">
        <f t="shared" ca="1" si="60"/>
        <v>0</v>
      </c>
      <c r="O239" s="63">
        <f t="shared" ca="1" si="61"/>
        <v>0</v>
      </c>
      <c r="P239" s="55">
        <f t="shared" ca="1" si="62"/>
        <v>0</v>
      </c>
      <c r="Q239" s="55">
        <f t="shared" ca="1" si="63"/>
        <v>0</v>
      </c>
      <c r="R239" s="31">
        <f t="shared" ca="1" si="64"/>
        <v>4.287445118313161E-4</v>
      </c>
    </row>
    <row r="240" spans="1:18">
      <c r="A240" s="61"/>
      <c r="B240" s="61"/>
      <c r="C240" s="61"/>
      <c r="D240" s="62">
        <f t="shared" si="50"/>
        <v>0</v>
      </c>
      <c r="E240" s="62">
        <f t="shared" si="51"/>
        <v>0</v>
      </c>
      <c r="F240" s="55">
        <f t="shared" si="52"/>
        <v>0</v>
      </c>
      <c r="G240" s="55">
        <f t="shared" si="53"/>
        <v>0</v>
      </c>
      <c r="H240" s="55">
        <f t="shared" si="54"/>
        <v>0</v>
      </c>
      <c r="I240" s="55">
        <f t="shared" si="55"/>
        <v>0</v>
      </c>
      <c r="J240" s="55">
        <f t="shared" si="56"/>
        <v>0</v>
      </c>
      <c r="K240" s="55">
        <f t="shared" si="57"/>
        <v>0</v>
      </c>
      <c r="L240" s="55">
        <f t="shared" si="58"/>
        <v>0</v>
      </c>
      <c r="M240" s="55">
        <f t="shared" ca="1" si="59"/>
        <v>-4.287445118313161E-4</v>
      </c>
      <c r="N240" s="55">
        <f t="shared" ca="1" si="60"/>
        <v>0</v>
      </c>
      <c r="O240" s="63">
        <f t="shared" ca="1" si="61"/>
        <v>0</v>
      </c>
      <c r="P240" s="55">
        <f t="shared" ca="1" si="62"/>
        <v>0</v>
      </c>
      <c r="Q240" s="55">
        <f t="shared" ca="1" si="63"/>
        <v>0</v>
      </c>
      <c r="R240" s="31">
        <f t="shared" ca="1" si="64"/>
        <v>4.287445118313161E-4</v>
      </c>
    </row>
    <row r="241" spans="1:18">
      <c r="A241" s="61"/>
      <c r="B241" s="61"/>
      <c r="C241" s="61"/>
      <c r="D241" s="62">
        <f t="shared" si="50"/>
        <v>0</v>
      </c>
      <c r="E241" s="62">
        <f t="shared" si="51"/>
        <v>0</v>
      </c>
      <c r="F241" s="55">
        <f t="shared" si="52"/>
        <v>0</v>
      </c>
      <c r="G241" s="55">
        <f t="shared" si="53"/>
        <v>0</v>
      </c>
      <c r="H241" s="55">
        <f t="shared" si="54"/>
        <v>0</v>
      </c>
      <c r="I241" s="55">
        <f t="shared" si="55"/>
        <v>0</v>
      </c>
      <c r="J241" s="55">
        <f t="shared" si="56"/>
        <v>0</v>
      </c>
      <c r="K241" s="55">
        <f t="shared" si="57"/>
        <v>0</v>
      </c>
      <c r="L241" s="55">
        <f t="shared" si="58"/>
        <v>0</v>
      </c>
      <c r="M241" s="55">
        <f t="shared" ca="1" si="59"/>
        <v>-4.287445118313161E-4</v>
      </c>
      <c r="N241" s="55">
        <f t="shared" ca="1" si="60"/>
        <v>0</v>
      </c>
      <c r="O241" s="63">
        <f t="shared" ca="1" si="61"/>
        <v>0</v>
      </c>
      <c r="P241" s="55">
        <f t="shared" ca="1" si="62"/>
        <v>0</v>
      </c>
      <c r="Q241" s="55">
        <f t="shared" ca="1" si="63"/>
        <v>0</v>
      </c>
      <c r="R241" s="31">
        <f t="shared" ca="1" si="64"/>
        <v>4.287445118313161E-4</v>
      </c>
    </row>
    <row r="242" spans="1:18">
      <c r="A242" s="61"/>
      <c r="B242" s="61"/>
      <c r="C242" s="61"/>
      <c r="D242" s="62">
        <f t="shared" si="50"/>
        <v>0</v>
      </c>
      <c r="E242" s="62">
        <f t="shared" si="51"/>
        <v>0</v>
      </c>
      <c r="F242" s="55">
        <f t="shared" si="52"/>
        <v>0</v>
      </c>
      <c r="G242" s="55">
        <f t="shared" si="53"/>
        <v>0</v>
      </c>
      <c r="H242" s="55">
        <f t="shared" si="54"/>
        <v>0</v>
      </c>
      <c r="I242" s="55">
        <f t="shared" si="55"/>
        <v>0</v>
      </c>
      <c r="J242" s="55">
        <f t="shared" si="56"/>
        <v>0</v>
      </c>
      <c r="K242" s="55">
        <f t="shared" si="57"/>
        <v>0</v>
      </c>
      <c r="L242" s="55">
        <f t="shared" si="58"/>
        <v>0</v>
      </c>
      <c r="M242" s="55">
        <f t="shared" ca="1" si="59"/>
        <v>-4.287445118313161E-4</v>
      </c>
      <c r="N242" s="55">
        <f t="shared" ca="1" si="60"/>
        <v>0</v>
      </c>
      <c r="O242" s="63">
        <f t="shared" ca="1" si="61"/>
        <v>0</v>
      </c>
      <c r="P242" s="55">
        <f t="shared" ca="1" si="62"/>
        <v>0</v>
      </c>
      <c r="Q242" s="55">
        <f t="shared" ca="1" si="63"/>
        <v>0</v>
      </c>
      <c r="R242" s="31">
        <f t="shared" ca="1" si="64"/>
        <v>4.287445118313161E-4</v>
      </c>
    </row>
    <row r="243" spans="1:18">
      <c r="A243" s="61"/>
      <c r="B243" s="61"/>
      <c r="C243" s="61"/>
      <c r="D243" s="62">
        <f t="shared" si="50"/>
        <v>0</v>
      </c>
      <c r="E243" s="62">
        <f t="shared" si="51"/>
        <v>0</v>
      </c>
      <c r="F243" s="55">
        <f t="shared" si="52"/>
        <v>0</v>
      </c>
      <c r="G243" s="55">
        <f t="shared" si="53"/>
        <v>0</v>
      </c>
      <c r="H243" s="55">
        <f t="shared" si="54"/>
        <v>0</v>
      </c>
      <c r="I243" s="55">
        <f t="shared" si="55"/>
        <v>0</v>
      </c>
      <c r="J243" s="55">
        <f t="shared" si="56"/>
        <v>0</v>
      </c>
      <c r="K243" s="55">
        <f t="shared" si="57"/>
        <v>0</v>
      </c>
      <c r="L243" s="55">
        <f t="shared" si="58"/>
        <v>0</v>
      </c>
      <c r="M243" s="55">
        <f t="shared" ca="1" si="59"/>
        <v>-4.287445118313161E-4</v>
      </c>
      <c r="N243" s="55">
        <f t="shared" ca="1" si="60"/>
        <v>0</v>
      </c>
      <c r="O243" s="63">
        <f t="shared" ca="1" si="61"/>
        <v>0</v>
      </c>
      <c r="P243" s="55">
        <f t="shared" ca="1" si="62"/>
        <v>0</v>
      </c>
      <c r="Q243" s="55">
        <f t="shared" ca="1" si="63"/>
        <v>0</v>
      </c>
      <c r="R243" s="31">
        <f t="shared" ca="1" si="64"/>
        <v>4.287445118313161E-4</v>
      </c>
    </row>
    <row r="244" spans="1:18">
      <c r="A244" s="61"/>
      <c r="B244" s="61"/>
      <c r="C244" s="61"/>
      <c r="D244" s="62">
        <f t="shared" si="50"/>
        <v>0</v>
      </c>
      <c r="E244" s="62">
        <f t="shared" si="51"/>
        <v>0</v>
      </c>
      <c r="F244" s="55">
        <f t="shared" si="52"/>
        <v>0</v>
      </c>
      <c r="G244" s="55">
        <f t="shared" si="53"/>
        <v>0</v>
      </c>
      <c r="H244" s="55">
        <f t="shared" si="54"/>
        <v>0</v>
      </c>
      <c r="I244" s="55">
        <f t="shared" si="55"/>
        <v>0</v>
      </c>
      <c r="J244" s="55">
        <f t="shared" si="56"/>
        <v>0</v>
      </c>
      <c r="K244" s="55">
        <f t="shared" si="57"/>
        <v>0</v>
      </c>
      <c r="L244" s="55">
        <f t="shared" si="58"/>
        <v>0</v>
      </c>
      <c r="M244" s="55">
        <f t="shared" ca="1" si="59"/>
        <v>-4.287445118313161E-4</v>
      </c>
      <c r="N244" s="55">
        <f t="shared" ca="1" si="60"/>
        <v>0</v>
      </c>
      <c r="O244" s="63">
        <f t="shared" ca="1" si="61"/>
        <v>0</v>
      </c>
      <c r="P244" s="55">
        <f t="shared" ca="1" si="62"/>
        <v>0</v>
      </c>
      <c r="Q244" s="55">
        <f t="shared" ca="1" si="63"/>
        <v>0</v>
      </c>
      <c r="R244" s="31">
        <f t="shared" ca="1" si="64"/>
        <v>4.287445118313161E-4</v>
      </c>
    </row>
    <row r="245" spans="1:18">
      <c r="A245" s="61"/>
      <c r="B245" s="61"/>
      <c r="C245" s="61"/>
      <c r="D245" s="62">
        <f t="shared" si="50"/>
        <v>0</v>
      </c>
      <c r="E245" s="62">
        <f t="shared" si="51"/>
        <v>0</v>
      </c>
      <c r="F245" s="55">
        <f t="shared" si="52"/>
        <v>0</v>
      </c>
      <c r="G245" s="55">
        <f t="shared" si="53"/>
        <v>0</v>
      </c>
      <c r="H245" s="55">
        <f t="shared" si="54"/>
        <v>0</v>
      </c>
      <c r="I245" s="55">
        <f t="shared" si="55"/>
        <v>0</v>
      </c>
      <c r="J245" s="55">
        <f t="shared" si="56"/>
        <v>0</v>
      </c>
      <c r="K245" s="55">
        <f t="shared" si="57"/>
        <v>0</v>
      </c>
      <c r="L245" s="55">
        <f t="shared" si="58"/>
        <v>0</v>
      </c>
      <c r="M245" s="55">
        <f t="shared" ca="1" si="59"/>
        <v>-4.287445118313161E-4</v>
      </c>
      <c r="N245" s="55">
        <f t="shared" ca="1" si="60"/>
        <v>0</v>
      </c>
      <c r="O245" s="63">
        <f t="shared" ca="1" si="61"/>
        <v>0</v>
      </c>
      <c r="P245" s="55">
        <f t="shared" ca="1" si="62"/>
        <v>0</v>
      </c>
      <c r="Q245" s="55">
        <f t="shared" ca="1" si="63"/>
        <v>0</v>
      </c>
      <c r="R245" s="31">
        <f t="shared" ca="1" si="64"/>
        <v>4.287445118313161E-4</v>
      </c>
    </row>
    <row r="246" spans="1:18">
      <c r="A246" s="61"/>
      <c r="B246" s="61"/>
      <c r="C246" s="61"/>
      <c r="D246" s="62">
        <f t="shared" si="50"/>
        <v>0</v>
      </c>
      <c r="E246" s="62">
        <f t="shared" si="51"/>
        <v>0</v>
      </c>
      <c r="F246" s="55">
        <f t="shared" si="52"/>
        <v>0</v>
      </c>
      <c r="G246" s="55">
        <f t="shared" si="53"/>
        <v>0</v>
      </c>
      <c r="H246" s="55">
        <f t="shared" si="54"/>
        <v>0</v>
      </c>
      <c r="I246" s="55">
        <f t="shared" si="55"/>
        <v>0</v>
      </c>
      <c r="J246" s="55">
        <f t="shared" si="56"/>
        <v>0</v>
      </c>
      <c r="K246" s="55">
        <f t="shared" si="57"/>
        <v>0</v>
      </c>
      <c r="L246" s="55">
        <f t="shared" si="58"/>
        <v>0</v>
      </c>
      <c r="M246" s="55">
        <f t="shared" ca="1" si="59"/>
        <v>-4.287445118313161E-4</v>
      </c>
      <c r="N246" s="55">
        <f t="shared" ca="1" si="60"/>
        <v>0</v>
      </c>
      <c r="O246" s="63">
        <f t="shared" ca="1" si="61"/>
        <v>0</v>
      </c>
      <c r="P246" s="55">
        <f t="shared" ca="1" si="62"/>
        <v>0</v>
      </c>
      <c r="Q246" s="55">
        <f t="shared" ca="1" si="63"/>
        <v>0</v>
      </c>
      <c r="R246" s="31">
        <f t="shared" ca="1" si="64"/>
        <v>4.287445118313161E-4</v>
      </c>
    </row>
    <row r="247" spans="1:18">
      <c r="A247" s="61"/>
      <c r="B247" s="61"/>
      <c r="C247" s="61"/>
      <c r="D247" s="62">
        <f t="shared" si="50"/>
        <v>0</v>
      </c>
      <c r="E247" s="62">
        <f t="shared" si="51"/>
        <v>0</v>
      </c>
      <c r="F247" s="55">
        <f t="shared" si="52"/>
        <v>0</v>
      </c>
      <c r="G247" s="55">
        <f t="shared" si="53"/>
        <v>0</v>
      </c>
      <c r="H247" s="55">
        <f t="shared" si="54"/>
        <v>0</v>
      </c>
      <c r="I247" s="55">
        <f t="shared" si="55"/>
        <v>0</v>
      </c>
      <c r="J247" s="55">
        <f t="shared" si="56"/>
        <v>0</v>
      </c>
      <c r="K247" s="55">
        <f t="shared" si="57"/>
        <v>0</v>
      </c>
      <c r="L247" s="55">
        <f t="shared" si="58"/>
        <v>0</v>
      </c>
      <c r="M247" s="55">
        <f t="shared" ca="1" si="59"/>
        <v>-4.287445118313161E-4</v>
      </c>
      <c r="N247" s="55">
        <f t="shared" ca="1" si="60"/>
        <v>0</v>
      </c>
      <c r="O247" s="63">
        <f t="shared" ca="1" si="61"/>
        <v>0</v>
      </c>
      <c r="P247" s="55">
        <f t="shared" ca="1" si="62"/>
        <v>0</v>
      </c>
      <c r="Q247" s="55">
        <f t="shared" ca="1" si="63"/>
        <v>0</v>
      </c>
      <c r="R247" s="31">
        <f t="shared" ca="1" si="64"/>
        <v>4.287445118313161E-4</v>
      </c>
    </row>
    <row r="248" spans="1:18">
      <c r="A248" s="61"/>
      <c r="B248" s="61"/>
      <c r="C248" s="61"/>
      <c r="D248" s="62">
        <f t="shared" si="50"/>
        <v>0</v>
      </c>
      <c r="E248" s="62">
        <f t="shared" si="51"/>
        <v>0</v>
      </c>
      <c r="F248" s="55">
        <f t="shared" si="52"/>
        <v>0</v>
      </c>
      <c r="G248" s="55">
        <f t="shared" si="53"/>
        <v>0</v>
      </c>
      <c r="H248" s="55">
        <f t="shared" si="54"/>
        <v>0</v>
      </c>
      <c r="I248" s="55">
        <f t="shared" si="55"/>
        <v>0</v>
      </c>
      <c r="J248" s="55">
        <f t="shared" si="56"/>
        <v>0</v>
      </c>
      <c r="K248" s="55">
        <f t="shared" si="57"/>
        <v>0</v>
      </c>
      <c r="L248" s="55">
        <f t="shared" si="58"/>
        <v>0</v>
      </c>
      <c r="M248" s="55">
        <f t="shared" ca="1" si="59"/>
        <v>-4.287445118313161E-4</v>
      </c>
      <c r="N248" s="55">
        <f t="shared" ca="1" si="60"/>
        <v>0</v>
      </c>
      <c r="O248" s="63">
        <f t="shared" ca="1" si="61"/>
        <v>0</v>
      </c>
      <c r="P248" s="55">
        <f t="shared" ca="1" si="62"/>
        <v>0</v>
      </c>
      <c r="Q248" s="55">
        <f t="shared" ca="1" si="63"/>
        <v>0</v>
      </c>
      <c r="R248" s="31">
        <f t="shared" ca="1" si="64"/>
        <v>4.287445118313161E-4</v>
      </c>
    </row>
    <row r="249" spans="1:18">
      <c r="A249" s="61"/>
      <c r="B249" s="61"/>
      <c r="C249" s="61"/>
      <c r="D249" s="62">
        <f t="shared" si="50"/>
        <v>0</v>
      </c>
      <c r="E249" s="62">
        <f t="shared" si="51"/>
        <v>0</v>
      </c>
      <c r="F249" s="55">
        <f t="shared" si="52"/>
        <v>0</v>
      </c>
      <c r="G249" s="55">
        <f t="shared" si="53"/>
        <v>0</v>
      </c>
      <c r="H249" s="55">
        <f t="shared" si="54"/>
        <v>0</v>
      </c>
      <c r="I249" s="55">
        <f t="shared" si="55"/>
        <v>0</v>
      </c>
      <c r="J249" s="55">
        <f t="shared" si="56"/>
        <v>0</v>
      </c>
      <c r="K249" s="55">
        <f t="shared" si="57"/>
        <v>0</v>
      </c>
      <c r="L249" s="55">
        <f t="shared" si="58"/>
        <v>0</v>
      </c>
      <c r="M249" s="55">
        <f t="shared" ca="1" si="59"/>
        <v>-4.287445118313161E-4</v>
      </c>
      <c r="N249" s="55">
        <f t="shared" ca="1" si="60"/>
        <v>0</v>
      </c>
      <c r="O249" s="63">
        <f t="shared" ca="1" si="61"/>
        <v>0</v>
      </c>
      <c r="P249" s="55">
        <f t="shared" ca="1" si="62"/>
        <v>0</v>
      </c>
      <c r="Q249" s="55">
        <f t="shared" ca="1" si="63"/>
        <v>0</v>
      </c>
      <c r="R249" s="31">
        <f t="shared" ca="1" si="64"/>
        <v>4.287445118313161E-4</v>
      </c>
    </row>
    <row r="250" spans="1:18">
      <c r="A250" s="61"/>
      <c r="B250" s="61"/>
      <c r="C250" s="61"/>
      <c r="D250" s="62">
        <f t="shared" si="50"/>
        <v>0</v>
      </c>
      <c r="E250" s="62">
        <f t="shared" si="51"/>
        <v>0</v>
      </c>
      <c r="F250" s="55">
        <f t="shared" si="52"/>
        <v>0</v>
      </c>
      <c r="G250" s="55">
        <f t="shared" si="53"/>
        <v>0</v>
      </c>
      <c r="H250" s="55">
        <f t="shared" si="54"/>
        <v>0</v>
      </c>
      <c r="I250" s="55">
        <f t="shared" si="55"/>
        <v>0</v>
      </c>
      <c r="J250" s="55">
        <f t="shared" si="56"/>
        <v>0</v>
      </c>
      <c r="K250" s="55">
        <f t="shared" si="57"/>
        <v>0</v>
      </c>
      <c r="L250" s="55">
        <f t="shared" si="58"/>
        <v>0</v>
      </c>
      <c r="M250" s="55">
        <f t="shared" ca="1" si="59"/>
        <v>-4.287445118313161E-4</v>
      </c>
      <c r="N250" s="55">
        <f t="shared" ca="1" si="60"/>
        <v>0</v>
      </c>
      <c r="O250" s="63">
        <f t="shared" ca="1" si="61"/>
        <v>0</v>
      </c>
      <c r="P250" s="55">
        <f t="shared" ca="1" si="62"/>
        <v>0</v>
      </c>
      <c r="Q250" s="55">
        <f t="shared" ca="1" si="63"/>
        <v>0</v>
      </c>
      <c r="R250" s="31">
        <f t="shared" ca="1" si="64"/>
        <v>4.287445118313161E-4</v>
      </c>
    </row>
    <row r="251" spans="1:18">
      <c r="A251" s="61"/>
      <c r="B251" s="61"/>
      <c r="C251" s="61"/>
      <c r="D251" s="62">
        <f t="shared" si="50"/>
        <v>0</v>
      </c>
      <c r="E251" s="62">
        <f t="shared" si="51"/>
        <v>0</v>
      </c>
      <c r="F251" s="55">
        <f t="shared" si="52"/>
        <v>0</v>
      </c>
      <c r="G251" s="55">
        <f t="shared" si="53"/>
        <v>0</v>
      </c>
      <c r="H251" s="55">
        <f t="shared" si="54"/>
        <v>0</v>
      </c>
      <c r="I251" s="55">
        <f t="shared" si="55"/>
        <v>0</v>
      </c>
      <c r="J251" s="55">
        <f t="shared" si="56"/>
        <v>0</v>
      </c>
      <c r="K251" s="55">
        <f t="shared" si="57"/>
        <v>0</v>
      </c>
      <c r="L251" s="55">
        <f t="shared" si="58"/>
        <v>0</v>
      </c>
      <c r="M251" s="55">
        <f t="shared" ca="1" si="59"/>
        <v>-4.287445118313161E-4</v>
      </c>
      <c r="N251" s="55">
        <f t="shared" ca="1" si="60"/>
        <v>0</v>
      </c>
      <c r="O251" s="63">
        <f t="shared" ca="1" si="61"/>
        <v>0</v>
      </c>
      <c r="P251" s="55">
        <f t="shared" ca="1" si="62"/>
        <v>0</v>
      </c>
      <c r="Q251" s="55">
        <f t="shared" ca="1" si="63"/>
        <v>0</v>
      </c>
      <c r="R251" s="31">
        <f t="shared" ca="1" si="64"/>
        <v>4.287445118313161E-4</v>
      </c>
    </row>
    <row r="252" spans="1:18">
      <c r="A252" s="61"/>
      <c r="B252" s="61"/>
      <c r="C252" s="61"/>
      <c r="D252" s="62">
        <f t="shared" si="50"/>
        <v>0</v>
      </c>
      <c r="E252" s="62">
        <f t="shared" si="51"/>
        <v>0</v>
      </c>
      <c r="F252" s="55">
        <f t="shared" si="52"/>
        <v>0</v>
      </c>
      <c r="G252" s="55">
        <f t="shared" si="53"/>
        <v>0</v>
      </c>
      <c r="H252" s="55">
        <f t="shared" si="54"/>
        <v>0</v>
      </c>
      <c r="I252" s="55">
        <f t="shared" si="55"/>
        <v>0</v>
      </c>
      <c r="J252" s="55">
        <f t="shared" si="56"/>
        <v>0</v>
      </c>
      <c r="K252" s="55">
        <f t="shared" si="57"/>
        <v>0</v>
      </c>
      <c r="L252" s="55">
        <f t="shared" si="58"/>
        <v>0</v>
      </c>
      <c r="M252" s="55">
        <f t="shared" ca="1" si="59"/>
        <v>-4.287445118313161E-4</v>
      </c>
      <c r="N252" s="55">
        <f t="shared" ca="1" si="60"/>
        <v>0</v>
      </c>
      <c r="O252" s="63">
        <f t="shared" ca="1" si="61"/>
        <v>0</v>
      </c>
      <c r="P252" s="55">
        <f t="shared" ca="1" si="62"/>
        <v>0</v>
      </c>
      <c r="Q252" s="55">
        <f t="shared" ca="1" si="63"/>
        <v>0</v>
      </c>
      <c r="R252" s="31">
        <f t="shared" ca="1" si="64"/>
        <v>4.287445118313161E-4</v>
      </c>
    </row>
    <row r="253" spans="1:18">
      <c r="A253" s="61"/>
      <c r="B253" s="61"/>
      <c r="C253" s="61"/>
      <c r="D253" s="62">
        <f t="shared" si="50"/>
        <v>0</v>
      </c>
      <c r="E253" s="62">
        <f t="shared" si="51"/>
        <v>0</v>
      </c>
      <c r="F253" s="55">
        <f t="shared" si="52"/>
        <v>0</v>
      </c>
      <c r="G253" s="55">
        <f t="shared" si="53"/>
        <v>0</v>
      </c>
      <c r="H253" s="55">
        <f t="shared" si="54"/>
        <v>0</v>
      </c>
      <c r="I253" s="55">
        <f t="shared" si="55"/>
        <v>0</v>
      </c>
      <c r="J253" s="55">
        <f t="shared" si="56"/>
        <v>0</v>
      </c>
      <c r="K253" s="55">
        <f t="shared" si="57"/>
        <v>0</v>
      </c>
      <c r="L253" s="55">
        <f t="shared" si="58"/>
        <v>0</v>
      </c>
      <c r="M253" s="55">
        <f t="shared" ca="1" si="59"/>
        <v>-4.287445118313161E-4</v>
      </c>
      <c r="N253" s="55">
        <f t="shared" ca="1" si="60"/>
        <v>0</v>
      </c>
      <c r="O253" s="63">
        <f t="shared" ca="1" si="61"/>
        <v>0</v>
      </c>
      <c r="P253" s="55">
        <f t="shared" ca="1" si="62"/>
        <v>0</v>
      </c>
      <c r="Q253" s="55">
        <f t="shared" ca="1" si="63"/>
        <v>0</v>
      </c>
      <c r="R253" s="31">
        <f t="shared" ca="1" si="64"/>
        <v>4.287445118313161E-4</v>
      </c>
    </row>
    <row r="254" spans="1:18">
      <c r="A254" s="61"/>
      <c r="B254" s="61"/>
      <c r="C254" s="61"/>
      <c r="D254" s="62">
        <f t="shared" si="50"/>
        <v>0</v>
      </c>
      <c r="E254" s="62">
        <f t="shared" si="51"/>
        <v>0</v>
      </c>
      <c r="F254" s="55">
        <f t="shared" si="52"/>
        <v>0</v>
      </c>
      <c r="G254" s="55">
        <f t="shared" si="53"/>
        <v>0</v>
      </c>
      <c r="H254" s="55">
        <f t="shared" si="54"/>
        <v>0</v>
      </c>
      <c r="I254" s="55">
        <f t="shared" si="55"/>
        <v>0</v>
      </c>
      <c r="J254" s="55">
        <f t="shared" si="56"/>
        <v>0</v>
      </c>
      <c r="K254" s="55">
        <f t="shared" si="57"/>
        <v>0</v>
      </c>
      <c r="L254" s="55">
        <f t="shared" si="58"/>
        <v>0</v>
      </c>
      <c r="M254" s="55">
        <f t="shared" ca="1" si="59"/>
        <v>-4.287445118313161E-4</v>
      </c>
      <c r="N254" s="55">
        <f t="shared" ca="1" si="60"/>
        <v>0</v>
      </c>
      <c r="O254" s="63">
        <f t="shared" ca="1" si="61"/>
        <v>0</v>
      </c>
      <c r="P254" s="55">
        <f t="shared" ca="1" si="62"/>
        <v>0</v>
      </c>
      <c r="Q254" s="55">
        <f t="shared" ca="1" si="63"/>
        <v>0</v>
      </c>
      <c r="R254" s="31">
        <f t="shared" ca="1" si="64"/>
        <v>4.287445118313161E-4</v>
      </c>
    </row>
    <row r="255" spans="1:18">
      <c r="A255" s="61"/>
      <c r="B255" s="61"/>
      <c r="C255" s="61"/>
      <c r="D255" s="62">
        <f t="shared" si="50"/>
        <v>0</v>
      </c>
      <c r="E255" s="62">
        <f t="shared" si="51"/>
        <v>0</v>
      </c>
      <c r="F255" s="55">
        <f t="shared" si="52"/>
        <v>0</v>
      </c>
      <c r="G255" s="55">
        <f t="shared" si="53"/>
        <v>0</v>
      </c>
      <c r="H255" s="55">
        <f t="shared" si="54"/>
        <v>0</v>
      </c>
      <c r="I255" s="55">
        <f t="shared" si="55"/>
        <v>0</v>
      </c>
      <c r="J255" s="55">
        <f t="shared" si="56"/>
        <v>0</v>
      </c>
      <c r="K255" s="55">
        <f t="shared" si="57"/>
        <v>0</v>
      </c>
      <c r="L255" s="55">
        <f t="shared" si="58"/>
        <v>0</v>
      </c>
      <c r="M255" s="55">
        <f t="shared" ca="1" si="59"/>
        <v>-4.287445118313161E-4</v>
      </c>
      <c r="N255" s="55">
        <f t="shared" ca="1" si="60"/>
        <v>0</v>
      </c>
      <c r="O255" s="63">
        <f t="shared" ca="1" si="61"/>
        <v>0</v>
      </c>
      <c r="P255" s="55">
        <f t="shared" ca="1" si="62"/>
        <v>0</v>
      </c>
      <c r="Q255" s="55">
        <f t="shared" ca="1" si="63"/>
        <v>0</v>
      </c>
      <c r="R255" s="31">
        <f t="shared" ca="1" si="64"/>
        <v>4.287445118313161E-4</v>
      </c>
    </row>
    <row r="256" spans="1:18">
      <c r="A256" s="61"/>
      <c r="B256" s="61"/>
      <c r="C256" s="61"/>
      <c r="D256" s="62">
        <f t="shared" si="50"/>
        <v>0</v>
      </c>
      <c r="E256" s="62">
        <f t="shared" si="51"/>
        <v>0</v>
      </c>
      <c r="F256" s="55">
        <f t="shared" si="52"/>
        <v>0</v>
      </c>
      <c r="G256" s="55">
        <f t="shared" si="53"/>
        <v>0</v>
      </c>
      <c r="H256" s="55">
        <f t="shared" si="54"/>
        <v>0</v>
      </c>
      <c r="I256" s="55">
        <f t="shared" si="55"/>
        <v>0</v>
      </c>
      <c r="J256" s="55">
        <f t="shared" si="56"/>
        <v>0</v>
      </c>
      <c r="K256" s="55">
        <f t="shared" si="57"/>
        <v>0</v>
      </c>
      <c r="L256" s="55">
        <f t="shared" si="58"/>
        <v>0</v>
      </c>
      <c r="M256" s="55">
        <f t="shared" ca="1" si="59"/>
        <v>-4.287445118313161E-4</v>
      </c>
      <c r="N256" s="55">
        <f t="shared" ca="1" si="60"/>
        <v>0</v>
      </c>
      <c r="O256" s="63">
        <f t="shared" ca="1" si="61"/>
        <v>0</v>
      </c>
      <c r="P256" s="55">
        <f t="shared" ca="1" si="62"/>
        <v>0</v>
      </c>
      <c r="Q256" s="55">
        <f t="shared" ca="1" si="63"/>
        <v>0</v>
      </c>
      <c r="R256" s="31">
        <f t="shared" ca="1" si="64"/>
        <v>4.287445118313161E-4</v>
      </c>
    </row>
    <row r="257" spans="1:18">
      <c r="A257" s="61"/>
      <c r="B257" s="61"/>
      <c r="C257" s="61"/>
      <c r="D257" s="62">
        <f t="shared" si="50"/>
        <v>0</v>
      </c>
      <c r="E257" s="62">
        <f t="shared" si="51"/>
        <v>0</v>
      </c>
      <c r="F257" s="55">
        <f t="shared" si="52"/>
        <v>0</v>
      </c>
      <c r="G257" s="55">
        <f t="shared" si="53"/>
        <v>0</v>
      </c>
      <c r="H257" s="55">
        <f t="shared" si="54"/>
        <v>0</v>
      </c>
      <c r="I257" s="55">
        <f t="shared" si="55"/>
        <v>0</v>
      </c>
      <c r="J257" s="55">
        <f t="shared" si="56"/>
        <v>0</v>
      </c>
      <c r="K257" s="55">
        <f t="shared" si="57"/>
        <v>0</v>
      </c>
      <c r="L257" s="55">
        <f t="shared" si="58"/>
        <v>0</v>
      </c>
      <c r="M257" s="55">
        <f t="shared" ca="1" si="59"/>
        <v>-4.287445118313161E-4</v>
      </c>
      <c r="N257" s="55">
        <f t="shared" ca="1" si="60"/>
        <v>0</v>
      </c>
      <c r="O257" s="63">
        <f t="shared" ca="1" si="61"/>
        <v>0</v>
      </c>
      <c r="P257" s="55">
        <f t="shared" ca="1" si="62"/>
        <v>0</v>
      </c>
      <c r="Q257" s="55">
        <f t="shared" ca="1" si="63"/>
        <v>0</v>
      </c>
      <c r="R257" s="31">
        <f t="shared" ca="1" si="64"/>
        <v>4.287445118313161E-4</v>
      </c>
    </row>
    <row r="258" spans="1:18">
      <c r="A258" s="61"/>
      <c r="B258" s="61"/>
      <c r="C258" s="61"/>
      <c r="D258" s="62">
        <f t="shared" si="50"/>
        <v>0</v>
      </c>
      <c r="E258" s="62">
        <f t="shared" si="51"/>
        <v>0</v>
      </c>
      <c r="F258" s="55">
        <f t="shared" si="52"/>
        <v>0</v>
      </c>
      <c r="G258" s="55">
        <f t="shared" si="53"/>
        <v>0</v>
      </c>
      <c r="H258" s="55">
        <f t="shared" si="54"/>
        <v>0</v>
      </c>
      <c r="I258" s="55">
        <f t="shared" si="55"/>
        <v>0</v>
      </c>
      <c r="J258" s="55">
        <f t="shared" si="56"/>
        <v>0</v>
      </c>
      <c r="K258" s="55">
        <f t="shared" si="57"/>
        <v>0</v>
      </c>
      <c r="L258" s="55">
        <f t="shared" si="58"/>
        <v>0</v>
      </c>
      <c r="M258" s="55">
        <f t="shared" ca="1" si="59"/>
        <v>-4.287445118313161E-4</v>
      </c>
      <c r="N258" s="55">
        <f t="shared" ca="1" si="60"/>
        <v>0</v>
      </c>
      <c r="O258" s="63">
        <f t="shared" ca="1" si="61"/>
        <v>0</v>
      </c>
      <c r="P258" s="55">
        <f t="shared" ca="1" si="62"/>
        <v>0</v>
      </c>
      <c r="Q258" s="55">
        <f t="shared" ca="1" si="63"/>
        <v>0</v>
      </c>
      <c r="R258" s="31">
        <f t="shared" ca="1" si="64"/>
        <v>4.287445118313161E-4</v>
      </c>
    </row>
    <row r="259" spans="1:18">
      <c r="A259" s="61"/>
      <c r="B259" s="61"/>
      <c r="C259" s="61"/>
      <c r="D259" s="62">
        <f t="shared" si="50"/>
        <v>0</v>
      </c>
      <c r="E259" s="62">
        <f t="shared" si="51"/>
        <v>0</v>
      </c>
      <c r="F259" s="55">
        <f t="shared" si="52"/>
        <v>0</v>
      </c>
      <c r="G259" s="55">
        <f t="shared" si="53"/>
        <v>0</v>
      </c>
      <c r="H259" s="55">
        <f t="shared" si="54"/>
        <v>0</v>
      </c>
      <c r="I259" s="55">
        <f t="shared" si="55"/>
        <v>0</v>
      </c>
      <c r="J259" s="55">
        <f t="shared" si="56"/>
        <v>0</v>
      </c>
      <c r="K259" s="55">
        <f t="shared" si="57"/>
        <v>0</v>
      </c>
      <c r="L259" s="55">
        <f t="shared" si="58"/>
        <v>0</v>
      </c>
      <c r="M259" s="55">
        <f t="shared" ca="1" si="59"/>
        <v>-4.287445118313161E-4</v>
      </c>
      <c r="N259" s="55">
        <f t="shared" ca="1" si="60"/>
        <v>0</v>
      </c>
      <c r="O259" s="63">
        <f t="shared" ca="1" si="61"/>
        <v>0</v>
      </c>
      <c r="P259" s="55">
        <f t="shared" ca="1" si="62"/>
        <v>0</v>
      </c>
      <c r="Q259" s="55">
        <f t="shared" ca="1" si="63"/>
        <v>0</v>
      </c>
      <c r="R259" s="31">
        <f t="shared" ca="1" si="64"/>
        <v>4.287445118313161E-4</v>
      </c>
    </row>
    <row r="260" spans="1:18">
      <c r="A260" s="61"/>
      <c r="B260" s="61"/>
      <c r="C260" s="61"/>
      <c r="D260" s="62">
        <f t="shared" si="50"/>
        <v>0</v>
      </c>
      <c r="E260" s="62">
        <f t="shared" si="51"/>
        <v>0</v>
      </c>
      <c r="F260" s="55">
        <f t="shared" si="52"/>
        <v>0</v>
      </c>
      <c r="G260" s="55">
        <f t="shared" si="53"/>
        <v>0</v>
      </c>
      <c r="H260" s="55">
        <f t="shared" si="54"/>
        <v>0</v>
      </c>
      <c r="I260" s="55">
        <f t="shared" si="55"/>
        <v>0</v>
      </c>
      <c r="J260" s="55">
        <f t="shared" si="56"/>
        <v>0</v>
      </c>
      <c r="K260" s="55">
        <f t="shared" si="57"/>
        <v>0</v>
      </c>
      <c r="L260" s="55">
        <f t="shared" si="58"/>
        <v>0</v>
      </c>
      <c r="M260" s="55">
        <f t="shared" ca="1" si="59"/>
        <v>-4.287445118313161E-4</v>
      </c>
      <c r="N260" s="55">
        <f t="shared" ca="1" si="60"/>
        <v>0</v>
      </c>
      <c r="O260" s="63">
        <f t="shared" ca="1" si="61"/>
        <v>0</v>
      </c>
      <c r="P260" s="55">
        <f t="shared" ca="1" si="62"/>
        <v>0</v>
      </c>
      <c r="Q260" s="55">
        <f t="shared" ca="1" si="63"/>
        <v>0</v>
      </c>
      <c r="R260" s="31">
        <f t="shared" ca="1" si="64"/>
        <v>4.287445118313161E-4</v>
      </c>
    </row>
    <row r="261" spans="1:18">
      <c r="A261" s="61"/>
      <c r="B261" s="61"/>
      <c r="C261" s="61"/>
      <c r="D261" s="62">
        <f t="shared" si="50"/>
        <v>0</v>
      </c>
      <c r="E261" s="62">
        <f t="shared" si="51"/>
        <v>0</v>
      </c>
      <c r="F261" s="55">
        <f t="shared" si="52"/>
        <v>0</v>
      </c>
      <c r="G261" s="55">
        <f t="shared" si="53"/>
        <v>0</v>
      </c>
      <c r="H261" s="55">
        <f t="shared" si="54"/>
        <v>0</v>
      </c>
      <c r="I261" s="55">
        <f t="shared" si="55"/>
        <v>0</v>
      </c>
      <c r="J261" s="55">
        <f t="shared" si="56"/>
        <v>0</v>
      </c>
      <c r="K261" s="55">
        <f t="shared" si="57"/>
        <v>0</v>
      </c>
      <c r="L261" s="55">
        <f t="shared" si="58"/>
        <v>0</v>
      </c>
      <c r="M261" s="55">
        <f t="shared" ca="1" si="59"/>
        <v>-4.287445118313161E-4</v>
      </c>
      <c r="N261" s="55">
        <f t="shared" ca="1" si="60"/>
        <v>0</v>
      </c>
      <c r="O261" s="63">
        <f t="shared" ca="1" si="61"/>
        <v>0</v>
      </c>
      <c r="P261" s="55">
        <f t="shared" ca="1" si="62"/>
        <v>0</v>
      </c>
      <c r="Q261" s="55">
        <f t="shared" ca="1" si="63"/>
        <v>0</v>
      </c>
      <c r="R261" s="31">
        <f t="shared" ca="1" si="64"/>
        <v>4.287445118313161E-4</v>
      </c>
    </row>
    <row r="262" spans="1:18">
      <c r="A262" s="61"/>
      <c r="B262" s="61"/>
      <c r="C262" s="61"/>
      <c r="D262" s="62">
        <f t="shared" si="50"/>
        <v>0</v>
      </c>
      <c r="E262" s="62">
        <f t="shared" si="51"/>
        <v>0</v>
      </c>
      <c r="F262" s="55">
        <f t="shared" si="52"/>
        <v>0</v>
      </c>
      <c r="G262" s="55">
        <f t="shared" si="53"/>
        <v>0</v>
      </c>
      <c r="H262" s="55">
        <f t="shared" si="54"/>
        <v>0</v>
      </c>
      <c r="I262" s="55">
        <f t="shared" si="55"/>
        <v>0</v>
      </c>
      <c r="J262" s="55">
        <f t="shared" si="56"/>
        <v>0</v>
      </c>
      <c r="K262" s="55">
        <f t="shared" si="57"/>
        <v>0</v>
      </c>
      <c r="L262" s="55">
        <f t="shared" si="58"/>
        <v>0</v>
      </c>
      <c r="M262" s="55">
        <f t="shared" ca="1" si="59"/>
        <v>-4.287445118313161E-4</v>
      </c>
      <c r="N262" s="55">
        <f t="shared" ca="1" si="60"/>
        <v>0</v>
      </c>
      <c r="O262" s="63">
        <f t="shared" ca="1" si="61"/>
        <v>0</v>
      </c>
      <c r="P262" s="55">
        <f t="shared" ca="1" si="62"/>
        <v>0</v>
      </c>
      <c r="Q262" s="55">
        <f t="shared" ca="1" si="63"/>
        <v>0</v>
      </c>
      <c r="R262" s="31">
        <f t="shared" ca="1" si="64"/>
        <v>4.287445118313161E-4</v>
      </c>
    </row>
    <row r="263" spans="1:18">
      <c r="A263" s="61"/>
      <c r="B263" s="61"/>
      <c r="C263" s="61"/>
      <c r="D263" s="62">
        <f t="shared" si="50"/>
        <v>0</v>
      </c>
      <c r="E263" s="62">
        <f t="shared" si="51"/>
        <v>0</v>
      </c>
      <c r="F263" s="55">
        <f t="shared" si="52"/>
        <v>0</v>
      </c>
      <c r="G263" s="55">
        <f t="shared" si="53"/>
        <v>0</v>
      </c>
      <c r="H263" s="55">
        <f t="shared" si="54"/>
        <v>0</v>
      </c>
      <c r="I263" s="55">
        <f t="shared" si="55"/>
        <v>0</v>
      </c>
      <c r="J263" s="55">
        <f t="shared" si="56"/>
        <v>0</v>
      </c>
      <c r="K263" s="55">
        <f t="shared" si="57"/>
        <v>0</v>
      </c>
      <c r="L263" s="55">
        <f t="shared" si="58"/>
        <v>0</v>
      </c>
      <c r="M263" s="55">
        <f t="shared" ca="1" si="59"/>
        <v>-4.287445118313161E-4</v>
      </c>
      <c r="N263" s="55">
        <f t="shared" ca="1" si="60"/>
        <v>0</v>
      </c>
      <c r="O263" s="63">
        <f t="shared" ca="1" si="61"/>
        <v>0</v>
      </c>
      <c r="P263" s="55">
        <f t="shared" ca="1" si="62"/>
        <v>0</v>
      </c>
      <c r="Q263" s="55">
        <f t="shared" ca="1" si="63"/>
        <v>0</v>
      </c>
      <c r="R263" s="31">
        <f t="shared" ca="1" si="64"/>
        <v>4.287445118313161E-4</v>
      </c>
    </row>
    <row r="264" spans="1:18">
      <c r="A264" s="61"/>
      <c r="B264" s="61"/>
      <c r="C264" s="61"/>
      <c r="D264" s="62">
        <f t="shared" si="50"/>
        <v>0</v>
      </c>
      <c r="E264" s="62">
        <f t="shared" si="51"/>
        <v>0</v>
      </c>
      <c r="F264" s="55">
        <f t="shared" si="52"/>
        <v>0</v>
      </c>
      <c r="G264" s="55">
        <f t="shared" si="53"/>
        <v>0</v>
      </c>
      <c r="H264" s="55">
        <f t="shared" si="54"/>
        <v>0</v>
      </c>
      <c r="I264" s="55">
        <f t="shared" si="55"/>
        <v>0</v>
      </c>
      <c r="J264" s="55">
        <f t="shared" si="56"/>
        <v>0</v>
      </c>
      <c r="K264" s="55">
        <f t="shared" si="57"/>
        <v>0</v>
      </c>
      <c r="L264" s="55">
        <f t="shared" si="58"/>
        <v>0</v>
      </c>
      <c r="M264" s="55">
        <f t="shared" ca="1" si="59"/>
        <v>-4.287445118313161E-4</v>
      </c>
      <c r="N264" s="55">
        <f t="shared" ca="1" si="60"/>
        <v>0</v>
      </c>
      <c r="O264" s="63">
        <f t="shared" ca="1" si="61"/>
        <v>0</v>
      </c>
      <c r="P264" s="55">
        <f t="shared" ca="1" si="62"/>
        <v>0</v>
      </c>
      <c r="Q264" s="55">
        <f t="shared" ca="1" si="63"/>
        <v>0</v>
      </c>
      <c r="R264" s="31">
        <f t="shared" ca="1" si="64"/>
        <v>4.287445118313161E-4</v>
      </c>
    </row>
    <row r="265" spans="1:18">
      <c r="A265" s="61"/>
      <c r="B265" s="61"/>
      <c r="C265" s="61"/>
      <c r="D265" s="62">
        <f t="shared" si="50"/>
        <v>0</v>
      </c>
      <c r="E265" s="62">
        <f t="shared" si="51"/>
        <v>0</v>
      </c>
      <c r="F265" s="55">
        <f t="shared" si="52"/>
        <v>0</v>
      </c>
      <c r="G265" s="55">
        <f t="shared" si="53"/>
        <v>0</v>
      </c>
      <c r="H265" s="55">
        <f t="shared" si="54"/>
        <v>0</v>
      </c>
      <c r="I265" s="55">
        <f t="shared" si="55"/>
        <v>0</v>
      </c>
      <c r="J265" s="55">
        <f t="shared" si="56"/>
        <v>0</v>
      </c>
      <c r="K265" s="55">
        <f t="shared" si="57"/>
        <v>0</v>
      </c>
      <c r="L265" s="55">
        <f t="shared" si="58"/>
        <v>0</v>
      </c>
      <c r="M265" s="55">
        <f t="shared" ca="1" si="59"/>
        <v>-4.287445118313161E-4</v>
      </c>
      <c r="N265" s="55">
        <f t="shared" ca="1" si="60"/>
        <v>0</v>
      </c>
      <c r="O265" s="63">
        <f t="shared" ca="1" si="61"/>
        <v>0</v>
      </c>
      <c r="P265" s="55">
        <f t="shared" ca="1" si="62"/>
        <v>0</v>
      </c>
      <c r="Q265" s="55">
        <f t="shared" ca="1" si="63"/>
        <v>0</v>
      </c>
      <c r="R265" s="31">
        <f t="shared" ca="1" si="64"/>
        <v>4.287445118313161E-4</v>
      </c>
    </row>
    <row r="266" spans="1:18">
      <c r="A266" s="61"/>
      <c r="B266" s="61"/>
      <c r="C266" s="61"/>
      <c r="D266" s="62">
        <f t="shared" si="50"/>
        <v>0</v>
      </c>
      <c r="E266" s="62">
        <f t="shared" si="51"/>
        <v>0</v>
      </c>
      <c r="F266" s="55">
        <f t="shared" si="52"/>
        <v>0</v>
      </c>
      <c r="G266" s="55">
        <f t="shared" si="53"/>
        <v>0</v>
      </c>
      <c r="H266" s="55">
        <f t="shared" si="54"/>
        <v>0</v>
      </c>
      <c r="I266" s="55">
        <f t="shared" si="55"/>
        <v>0</v>
      </c>
      <c r="J266" s="55">
        <f t="shared" si="56"/>
        <v>0</v>
      </c>
      <c r="K266" s="55">
        <f t="shared" si="57"/>
        <v>0</v>
      </c>
      <c r="L266" s="55">
        <f t="shared" si="58"/>
        <v>0</v>
      </c>
      <c r="M266" s="55">
        <f t="shared" ca="1" si="59"/>
        <v>-4.287445118313161E-4</v>
      </c>
      <c r="N266" s="55">
        <f t="shared" ca="1" si="60"/>
        <v>0</v>
      </c>
      <c r="O266" s="63">
        <f t="shared" ca="1" si="61"/>
        <v>0</v>
      </c>
      <c r="P266" s="55">
        <f t="shared" ca="1" si="62"/>
        <v>0</v>
      </c>
      <c r="Q266" s="55">
        <f t="shared" ca="1" si="63"/>
        <v>0</v>
      </c>
      <c r="R266" s="31">
        <f t="shared" ca="1" si="64"/>
        <v>4.287445118313161E-4</v>
      </c>
    </row>
    <row r="267" spans="1:18">
      <c r="A267" s="61"/>
      <c r="B267" s="61"/>
      <c r="C267" s="61"/>
      <c r="D267" s="62">
        <f t="shared" si="50"/>
        <v>0</v>
      </c>
      <c r="E267" s="62">
        <f t="shared" si="51"/>
        <v>0</v>
      </c>
      <c r="F267" s="55">
        <f t="shared" si="52"/>
        <v>0</v>
      </c>
      <c r="G267" s="55">
        <f t="shared" si="53"/>
        <v>0</v>
      </c>
      <c r="H267" s="55">
        <f t="shared" si="54"/>
        <v>0</v>
      </c>
      <c r="I267" s="55">
        <f t="shared" si="55"/>
        <v>0</v>
      </c>
      <c r="J267" s="55">
        <f t="shared" si="56"/>
        <v>0</v>
      </c>
      <c r="K267" s="55">
        <f t="shared" si="57"/>
        <v>0</v>
      </c>
      <c r="L267" s="55">
        <f t="shared" si="58"/>
        <v>0</v>
      </c>
      <c r="M267" s="55">
        <f t="shared" ca="1" si="59"/>
        <v>-4.287445118313161E-4</v>
      </c>
      <c r="N267" s="55">
        <f t="shared" ca="1" si="60"/>
        <v>0</v>
      </c>
      <c r="O267" s="63">
        <f t="shared" ca="1" si="61"/>
        <v>0</v>
      </c>
      <c r="P267" s="55">
        <f t="shared" ca="1" si="62"/>
        <v>0</v>
      </c>
      <c r="Q267" s="55">
        <f t="shared" ca="1" si="63"/>
        <v>0</v>
      </c>
      <c r="R267" s="31">
        <f t="shared" ca="1" si="64"/>
        <v>4.287445118313161E-4</v>
      </c>
    </row>
    <row r="268" spans="1:18">
      <c r="A268" s="61"/>
      <c r="B268" s="61"/>
      <c r="C268" s="61"/>
      <c r="D268" s="62">
        <f t="shared" si="50"/>
        <v>0</v>
      </c>
      <c r="E268" s="62">
        <f t="shared" si="51"/>
        <v>0</v>
      </c>
      <c r="F268" s="55">
        <f t="shared" si="52"/>
        <v>0</v>
      </c>
      <c r="G268" s="55">
        <f t="shared" si="53"/>
        <v>0</v>
      </c>
      <c r="H268" s="55">
        <f t="shared" si="54"/>
        <v>0</v>
      </c>
      <c r="I268" s="55">
        <f t="shared" si="55"/>
        <v>0</v>
      </c>
      <c r="J268" s="55">
        <f t="shared" si="56"/>
        <v>0</v>
      </c>
      <c r="K268" s="55">
        <f t="shared" si="57"/>
        <v>0</v>
      </c>
      <c r="L268" s="55">
        <f t="shared" si="58"/>
        <v>0</v>
      </c>
      <c r="M268" s="55">
        <f t="shared" ca="1" si="59"/>
        <v>-4.287445118313161E-4</v>
      </c>
      <c r="N268" s="55">
        <f t="shared" ca="1" si="60"/>
        <v>0</v>
      </c>
      <c r="O268" s="63">
        <f t="shared" ca="1" si="61"/>
        <v>0</v>
      </c>
      <c r="P268" s="55">
        <f t="shared" ca="1" si="62"/>
        <v>0</v>
      </c>
      <c r="Q268" s="55">
        <f t="shared" ca="1" si="63"/>
        <v>0</v>
      </c>
      <c r="R268" s="31">
        <f t="shared" ca="1" si="64"/>
        <v>4.287445118313161E-4</v>
      </c>
    </row>
    <row r="269" spans="1:18">
      <c r="A269" s="61"/>
      <c r="B269" s="61"/>
      <c r="C269" s="61"/>
      <c r="D269" s="62">
        <f t="shared" si="50"/>
        <v>0</v>
      </c>
      <c r="E269" s="62">
        <f t="shared" si="51"/>
        <v>0</v>
      </c>
      <c r="F269" s="55">
        <f t="shared" si="52"/>
        <v>0</v>
      </c>
      <c r="G269" s="55">
        <f t="shared" si="53"/>
        <v>0</v>
      </c>
      <c r="H269" s="55">
        <f t="shared" si="54"/>
        <v>0</v>
      </c>
      <c r="I269" s="55">
        <f t="shared" si="55"/>
        <v>0</v>
      </c>
      <c r="J269" s="55">
        <f t="shared" si="56"/>
        <v>0</v>
      </c>
      <c r="K269" s="55">
        <f t="shared" si="57"/>
        <v>0</v>
      </c>
      <c r="L269" s="55">
        <f t="shared" si="58"/>
        <v>0</v>
      </c>
      <c r="M269" s="55">
        <f t="shared" ca="1" si="59"/>
        <v>-4.287445118313161E-4</v>
      </c>
      <c r="N269" s="55">
        <f t="shared" ca="1" si="60"/>
        <v>0</v>
      </c>
      <c r="O269" s="63">
        <f t="shared" ca="1" si="61"/>
        <v>0</v>
      </c>
      <c r="P269" s="55">
        <f t="shared" ca="1" si="62"/>
        <v>0</v>
      </c>
      <c r="Q269" s="55">
        <f t="shared" ca="1" si="63"/>
        <v>0</v>
      </c>
      <c r="R269" s="31">
        <f t="shared" ca="1" si="64"/>
        <v>4.287445118313161E-4</v>
      </c>
    </row>
    <row r="270" spans="1:18">
      <c r="A270" s="61"/>
      <c r="B270" s="61"/>
      <c r="C270" s="61"/>
      <c r="D270" s="62">
        <f t="shared" si="50"/>
        <v>0</v>
      </c>
      <c r="E270" s="62">
        <f t="shared" si="51"/>
        <v>0</v>
      </c>
      <c r="F270" s="55">
        <f t="shared" si="52"/>
        <v>0</v>
      </c>
      <c r="G270" s="55">
        <f t="shared" si="53"/>
        <v>0</v>
      </c>
      <c r="H270" s="55">
        <f t="shared" si="54"/>
        <v>0</v>
      </c>
      <c r="I270" s="55">
        <f t="shared" si="55"/>
        <v>0</v>
      </c>
      <c r="J270" s="55">
        <f t="shared" si="56"/>
        <v>0</v>
      </c>
      <c r="K270" s="55">
        <f t="shared" si="57"/>
        <v>0</v>
      </c>
      <c r="L270" s="55">
        <f t="shared" si="58"/>
        <v>0</v>
      </c>
      <c r="M270" s="55">
        <f t="shared" ca="1" si="59"/>
        <v>-4.287445118313161E-4</v>
      </c>
      <c r="N270" s="55">
        <f t="shared" ca="1" si="60"/>
        <v>0</v>
      </c>
      <c r="O270" s="63">
        <f t="shared" ca="1" si="61"/>
        <v>0</v>
      </c>
      <c r="P270" s="55">
        <f t="shared" ca="1" si="62"/>
        <v>0</v>
      </c>
      <c r="Q270" s="55">
        <f t="shared" ca="1" si="63"/>
        <v>0</v>
      </c>
      <c r="R270" s="31">
        <f t="shared" ca="1" si="64"/>
        <v>4.287445118313161E-4</v>
      </c>
    </row>
    <row r="271" spans="1:18">
      <c r="A271" s="61"/>
      <c r="B271" s="61"/>
      <c r="C271" s="61"/>
      <c r="D271" s="62">
        <f t="shared" si="50"/>
        <v>0</v>
      </c>
      <c r="E271" s="62">
        <f t="shared" si="51"/>
        <v>0</v>
      </c>
      <c r="F271" s="55">
        <f t="shared" si="52"/>
        <v>0</v>
      </c>
      <c r="G271" s="55">
        <f t="shared" si="53"/>
        <v>0</v>
      </c>
      <c r="H271" s="55">
        <f t="shared" si="54"/>
        <v>0</v>
      </c>
      <c r="I271" s="55">
        <f t="shared" si="55"/>
        <v>0</v>
      </c>
      <c r="J271" s="55">
        <f t="shared" si="56"/>
        <v>0</v>
      </c>
      <c r="K271" s="55">
        <f t="shared" si="57"/>
        <v>0</v>
      </c>
      <c r="L271" s="55">
        <f t="shared" si="58"/>
        <v>0</v>
      </c>
      <c r="M271" s="55">
        <f t="shared" ca="1" si="59"/>
        <v>-4.287445118313161E-4</v>
      </c>
      <c r="N271" s="55">
        <f t="shared" ca="1" si="60"/>
        <v>0</v>
      </c>
      <c r="O271" s="63">
        <f t="shared" ca="1" si="61"/>
        <v>0</v>
      </c>
      <c r="P271" s="55">
        <f t="shared" ca="1" si="62"/>
        <v>0</v>
      </c>
      <c r="Q271" s="55">
        <f t="shared" ca="1" si="63"/>
        <v>0</v>
      </c>
      <c r="R271" s="31">
        <f t="shared" ca="1" si="64"/>
        <v>4.287445118313161E-4</v>
      </c>
    </row>
    <row r="272" spans="1:18">
      <c r="A272" s="61"/>
      <c r="B272" s="61"/>
      <c r="C272" s="61"/>
      <c r="D272" s="62">
        <f t="shared" si="50"/>
        <v>0</v>
      </c>
      <c r="E272" s="62">
        <f t="shared" si="51"/>
        <v>0</v>
      </c>
      <c r="F272" s="55">
        <f t="shared" si="52"/>
        <v>0</v>
      </c>
      <c r="G272" s="55">
        <f t="shared" si="53"/>
        <v>0</v>
      </c>
      <c r="H272" s="55">
        <f t="shared" si="54"/>
        <v>0</v>
      </c>
      <c r="I272" s="55">
        <f t="shared" si="55"/>
        <v>0</v>
      </c>
      <c r="J272" s="55">
        <f t="shared" si="56"/>
        <v>0</v>
      </c>
      <c r="K272" s="55">
        <f t="shared" si="57"/>
        <v>0</v>
      </c>
      <c r="L272" s="55">
        <f t="shared" si="58"/>
        <v>0</v>
      </c>
      <c r="M272" s="55">
        <f t="shared" ca="1" si="59"/>
        <v>-4.287445118313161E-4</v>
      </c>
      <c r="N272" s="55">
        <f t="shared" ca="1" si="60"/>
        <v>0</v>
      </c>
      <c r="O272" s="63">
        <f t="shared" ca="1" si="61"/>
        <v>0</v>
      </c>
      <c r="P272" s="55">
        <f t="shared" ca="1" si="62"/>
        <v>0</v>
      </c>
      <c r="Q272" s="55">
        <f t="shared" ca="1" si="63"/>
        <v>0</v>
      </c>
      <c r="R272" s="31">
        <f t="shared" ca="1" si="64"/>
        <v>4.287445118313161E-4</v>
      </c>
    </row>
    <row r="273" spans="1:18">
      <c r="A273" s="61"/>
      <c r="B273" s="61"/>
      <c r="C273" s="61"/>
      <c r="D273" s="62">
        <f t="shared" si="50"/>
        <v>0</v>
      </c>
      <c r="E273" s="62">
        <f t="shared" si="51"/>
        <v>0</v>
      </c>
      <c r="F273" s="55">
        <f t="shared" si="52"/>
        <v>0</v>
      </c>
      <c r="G273" s="55">
        <f t="shared" si="53"/>
        <v>0</v>
      </c>
      <c r="H273" s="55">
        <f t="shared" si="54"/>
        <v>0</v>
      </c>
      <c r="I273" s="55">
        <f t="shared" si="55"/>
        <v>0</v>
      </c>
      <c r="J273" s="55">
        <f t="shared" si="56"/>
        <v>0</v>
      </c>
      <c r="K273" s="55">
        <f t="shared" si="57"/>
        <v>0</v>
      </c>
      <c r="L273" s="55">
        <f t="shared" si="58"/>
        <v>0</v>
      </c>
      <c r="M273" s="55">
        <f t="shared" ca="1" si="59"/>
        <v>-4.287445118313161E-4</v>
      </c>
      <c r="N273" s="55">
        <f t="shared" ca="1" si="60"/>
        <v>0</v>
      </c>
      <c r="O273" s="63">
        <f t="shared" ca="1" si="61"/>
        <v>0</v>
      </c>
      <c r="P273" s="55">
        <f t="shared" ca="1" si="62"/>
        <v>0</v>
      </c>
      <c r="Q273" s="55">
        <f t="shared" ca="1" si="63"/>
        <v>0</v>
      </c>
      <c r="R273" s="31">
        <f t="shared" ca="1" si="64"/>
        <v>4.287445118313161E-4</v>
      </c>
    </row>
    <row r="274" spans="1:18">
      <c r="A274" s="61"/>
      <c r="B274" s="61"/>
      <c r="C274" s="61"/>
      <c r="D274" s="62">
        <f t="shared" si="50"/>
        <v>0</v>
      </c>
      <c r="E274" s="62">
        <f t="shared" si="51"/>
        <v>0</v>
      </c>
      <c r="F274" s="55">
        <f t="shared" si="52"/>
        <v>0</v>
      </c>
      <c r="G274" s="55">
        <f t="shared" si="53"/>
        <v>0</v>
      </c>
      <c r="H274" s="55">
        <f t="shared" si="54"/>
        <v>0</v>
      </c>
      <c r="I274" s="55">
        <f t="shared" si="55"/>
        <v>0</v>
      </c>
      <c r="J274" s="55">
        <f t="shared" si="56"/>
        <v>0</v>
      </c>
      <c r="K274" s="55">
        <f t="shared" si="57"/>
        <v>0</v>
      </c>
      <c r="L274" s="55">
        <f t="shared" si="58"/>
        <v>0</v>
      </c>
      <c r="M274" s="55">
        <f t="shared" ca="1" si="59"/>
        <v>-4.287445118313161E-4</v>
      </c>
      <c r="N274" s="55">
        <f t="shared" ca="1" si="60"/>
        <v>0</v>
      </c>
      <c r="O274" s="63">
        <f t="shared" ca="1" si="61"/>
        <v>0</v>
      </c>
      <c r="P274" s="55">
        <f t="shared" ca="1" si="62"/>
        <v>0</v>
      </c>
      <c r="Q274" s="55">
        <f t="shared" ca="1" si="63"/>
        <v>0</v>
      </c>
      <c r="R274" s="31">
        <f t="shared" ca="1" si="64"/>
        <v>4.287445118313161E-4</v>
      </c>
    </row>
    <row r="275" spans="1:18">
      <c r="A275" s="61"/>
      <c r="B275" s="61"/>
      <c r="C275" s="61"/>
      <c r="D275" s="62">
        <f t="shared" si="50"/>
        <v>0</v>
      </c>
      <c r="E275" s="62">
        <f t="shared" si="51"/>
        <v>0</v>
      </c>
      <c r="F275" s="55">
        <f t="shared" si="52"/>
        <v>0</v>
      </c>
      <c r="G275" s="55">
        <f t="shared" si="53"/>
        <v>0</v>
      </c>
      <c r="H275" s="55">
        <f t="shared" si="54"/>
        <v>0</v>
      </c>
      <c r="I275" s="55">
        <f t="shared" si="55"/>
        <v>0</v>
      </c>
      <c r="J275" s="55">
        <f t="shared" si="56"/>
        <v>0</v>
      </c>
      <c r="K275" s="55">
        <f t="shared" si="57"/>
        <v>0</v>
      </c>
      <c r="L275" s="55">
        <f t="shared" si="58"/>
        <v>0</v>
      </c>
      <c r="M275" s="55">
        <f t="shared" ca="1" si="59"/>
        <v>-4.287445118313161E-4</v>
      </c>
      <c r="N275" s="55">
        <f t="shared" ca="1" si="60"/>
        <v>0</v>
      </c>
      <c r="O275" s="63">
        <f t="shared" ca="1" si="61"/>
        <v>0</v>
      </c>
      <c r="P275" s="55">
        <f t="shared" ca="1" si="62"/>
        <v>0</v>
      </c>
      <c r="Q275" s="55">
        <f t="shared" ca="1" si="63"/>
        <v>0</v>
      </c>
      <c r="R275" s="31">
        <f t="shared" ca="1" si="64"/>
        <v>4.287445118313161E-4</v>
      </c>
    </row>
    <row r="276" spans="1:18">
      <c r="A276" s="61"/>
      <c r="B276" s="61"/>
      <c r="C276" s="61"/>
      <c r="D276" s="62">
        <f t="shared" si="50"/>
        <v>0</v>
      </c>
      <c r="E276" s="62">
        <f t="shared" si="51"/>
        <v>0</v>
      </c>
      <c r="F276" s="55">
        <f t="shared" si="52"/>
        <v>0</v>
      </c>
      <c r="G276" s="55">
        <f t="shared" si="53"/>
        <v>0</v>
      </c>
      <c r="H276" s="55">
        <f t="shared" si="54"/>
        <v>0</v>
      </c>
      <c r="I276" s="55">
        <f t="shared" si="55"/>
        <v>0</v>
      </c>
      <c r="J276" s="55">
        <f t="shared" si="56"/>
        <v>0</v>
      </c>
      <c r="K276" s="55">
        <f t="shared" si="57"/>
        <v>0</v>
      </c>
      <c r="L276" s="55">
        <f t="shared" si="58"/>
        <v>0</v>
      </c>
      <c r="M276" s="55">
        <f t="shared" ca="1" si="59"/>
        <v>-4.287445118313161E-4</v>
      </c>
      <c r="N276" s="55">
        <f t="shared" ca="1" si="60"/>
        <v>0</v>
      </c>
      <c r="O276" s="63">
        <f t="shared" ca="1" si="61"/>
        <v>0</v>
      </c>
      <c r="P276" s="55">
        <f t="shared" ca="1" si="62"/>
        <v>0</v>
      </c>
      <c r="Q276" s="55">
        <f t="shared" ca="1" si="63"/>
        <v>0</v>
      </c>
      <c r="R276" s="31">
        <f t="shared" ca="1" si="64"/>
        <v>4.287445118313161E-4</v>
      </c>
    </row>
    <row r="277" spans="1:18">
      <c r="A277" s="61"/>
      <c r="B277" s="61"/>
      <c r="C277" s="61"/>
      <c r="D277" s="62">
        <f t="shared" ref="D277:D342" si="65">A277/A$18</f>
        <v>0</v>
      </c>
      <c r="E277" s="62">
        <f t="shared" ref="E277:E342" si="66">B277/B$18</f>
        <v>0</v>
      </c>
      <c r="F277" s="55">
        <f t="shared" ref="F277:F342" si="67">$C277*D277</f>
        <v>0</v>
      </c>
      <c r="G277" s="55">
        <f t="shared" ref="G277:G342" si="68">$C277*E277</f>
        <v>0</v>
      </c>
      <c r="H277" s="55">
        <f t="shared" ref="H277:H342" si="69">C277*D277*D277</f>
        <v>0</v>
      </c>
      <c r="I277" s="55">
        <f t="shared" ref="I277:I342" si="70">C277*D277*D277*D277</f>
        <v>0</v>
      </c>
      <c r="J277" s="55">
        <f t="shared" ref="J277:J342" si="71">C277*D277*D277*D277*D277</f>
        <v>0</v>
      </c>
      <c r="K277" s="55">
        <f t="shared" ref="K277:K342" si="72">C277*E277*D277</f>
        <v>0</v>
      </c>
      <c r="L277" s="55">
        <f t="shared" ref="L277:L342" si="73">C277*E277*D277*D277</f>
        <v>0</v>
      </c>
      <c r="M277" s="55">
        <f t="shared" ref="M277:M342" ca="1" si="74">+E$4+E$5*D277+E$6*D277^2</f>
        <v>-4.287445118313161E-4</v>
      </c>
      <c r="N277" s="55">
        <f t="shared" ref="N277:N340" ca="1" si="75">C277*(M277-E277)^2</f>
        <v>0</v>
      </c>
      <c r="O277" s="63">
        <f t="shared" ref="O277:O342" ca="1" si="76">(C277*O$1-O$2*F277+O$3*H277)^2</f>
        <v>0</v>
      </c>
      <c r="P277" s="55">
        <f t="shared" ref="P277:P340" ca="1" si="77">(-C277*O$2+O$4*F277-O$5*H277)^2</f>
        <v>0</v>
      </c>
      <c r="Q277" s="55">
        <f t="shared" ref="Q277:Q342" ca="1" si="78">+(C277*O$3-F277*O$5+H277*O$6)^2</f>
        <v>0</v>
      </c>
      <c r="R277" s="31">
        <f t="shared" ref="R277:R342" ca="1" si="79">+E277-M277</f>
        <v>4.287445118313161E-4</v>
      </c>
    </row>
    <row r="278" spans="1:18">
      <c r="A278" s="61"/>
      <c r="B278" s="61"/>
      <c r="C278" s="61"/>
      <c r="D278" s="62">
        <f t="shared" si="65"/>
        <v>0</v>
      </c>
      <c r="E278" s="62">
        <f t="shared" si="66"/>
        <v>0</v>
      </c>
      <c r="F278" s="55">
        <f t="shared" si="67"/>
        <v>0</v>
      </c>
      <c r="G278" s="55">
        <f t="shared" si="68"/>
        <v>0</v>
      </c>
      <c r="H278" s="55">
        <f t="shared" si="69"/>
        <v>0</v>
      </c>
      <c r="I278" s="55">
        <f t="shared" si="70"/>
        <v>0</v>
      </c>
      <c r="J278" s="55">
        <f t="shared" si="71"/>
        <v>0</v>
      </c>
      <c r="K278" s="55">
        <f t="shared" si="72"/>
        <v>0</v>
      </c>
      <c r="L278" s="55">
        <f t="shared" si="73"/>
        <v>0</v>
      </c>
      <c r="M278" s="55">
        <f t="shared" ca="1" si="74"/>
        <v>-4.287445118313161E-4</v>
      </c>
      <c r="N278" s="55">
        <f t="shared" ca="1" si="75"/>
        <v>0</v>
      </c>
      <c r="O278" s="63">
        <f t="shared" ca="1" si="76"/>
        <v>0</v>
      </c>
      <c r="P278" s="55">
        <f t="shared" ca="1" si="77"/>
        <v>0</v>
      </c>
      <c r="Q278" s="55">
        <f t="shared" ca="1" si="78"/>
        <v>0</v>
      </c>
      <c r="R278" s="31">
        <f t="shared" ca="1" si="79"/>
        <v>4.287445118313161E-4</v>
      </c>
    </row>
    <row r="279" spans="1:18">
      <c r="A279" s="61"/>
      <c r="B279" s="61"/>
      <c r="C279" s="61"/>
      <c r="D279" s="62">
        <f t="shared" si="65"/>
        <v>0</v>
      </c>
      <c r="E279" s="62">
        <f t="shared" si="66"/>
        <v>0</v>
      </c>
      <c r="F279" s="55">
        <f t="shared" si="67"/>
        <v>0</v>
      </c>
      <c r="G279" s="55">
        <f t="shared" si="68"/>
        <v>0</v>
      </c>
      <c r="H279" s="55">
        <f t="shared" si="69"/>
        <v>0</v>
      </c>
      <c r="I279" s="55">
        <f t="shared" si="70"/>
        <v>0</v>
      </c>
      <c r="J279" s="55">
        <f t="shared" si="71"/>
        <v>0</v>
      </c>
      <c r="K279" s="55">
        <f t="shared" si="72"/>
        <v>0</v>
      </c>
      <c r="L279" s="55">
        <f t="shared" si="73"/>
        <v>0</v>
      </c>
      <c r="M279" s="55">
        <f t="shared" ca="1" si="74"/>
        <v>-4.287445118313161E-4</v>
      </c>
      <c r="N279" s="55">
        <f t="shared" ca="1" si="75"/>
        <v>0</v>
      </c>
      <c r="O279" s="63">
        <f t="shared" ca="1" si="76"/>
        <v>0</v>
      </c>
      <c r="P279" s="55">
        <f t="shared" ca="1" si="77"/>
        <v>0</v>
      </c>
      <c r="Q279" s="55">
        <f t="shared" ca="1" si="78"/>
        <v>0</v>
      </c>
      <c r="R279" s="31">
        <f t="shared" ca="1" si="79"/>
        <v>4.287445118313161E-4</v>
      </c>
    </row>
    <row r="280" spans="1:18">
      <c r="A280" s="61"/>
      <c r="B280" s="61"/>
      <c r="C280" s="61"/>
      <c r="D280" s="62">
        <f t="shared" si="65"/>
        <v>0</v>
      </c>
      <c r="E280" s="62">
        <f t="shared" si="66"/>
        <v>0</v>
      </c>
      <c r="F280" s="55">
        <f t="shared" si="67"/>
        <v>0</v>
      </c>
      <c r="G280" s="55">
        <f t="shared" si="68"/>
        <v>0</v>
      </c>
      <c r="H280" s="55">
        <f t="shared" si="69"/>
        <v>0</v>
      </c>
      <c r="I280" s="55">
        <f t="shared" si="70"/>
        <v>0</v>
      </c>
      <c r="J280" s="55">
        <f t="shared" si="71"/>
        <v>0</v>
      </c>
      <c r="K280" s="55">
        <f t="shared" si="72"/>
        <v>0</v>
      </c>
      <c r="L280" s="55">
        <f t="shared" si="73"/>
        <v>0</v>
      </c>
      <c r="M280" s="55">
        <f t="shared" ca="1" si="74"/>
        <v>-4.287445118313161E-4</v>
      </c>
      <c r="N280" s="55">
        <f t="shared" ca="1" si="75"/>
        <v>0</v>
      </c>
      <c r="O280" s="63">
        <f t="shared" ca="1" si="76"/>
        <v>0</v>
      </c>
      <c r="P280" s="55">
        <f t="shared" ca="1" si="77"/>
        <v>0</v>
      </c>
      <c r="Q280" s="55">
        <f t="shared" ca="1" si="78"/>
        <v>0</v>
      </c>
      <c r="R280" s="31">
        <f t="shared" ca="1" si="79"/>
        <v>4.287445118313161E-4</v>
      </c>
    </row>
    <row r="281" spans="1:18">
      <c r="A281" s="61"/>
      <c r="B281" s="61"/>
      <c r="C281" s="61"/>
      <c r="D281" s="62">
        <f t="shared" si="65"/>
        <v>0</v>
      </c>
      <c r="E281" s="62">
        <f t="shared" si="66"/>
        <v>0</v>
      </c>
      <c r="F281" s="55">
        <f t="shared" si="67"/>
        <v>0</v>
      </c>
      <c r="G281" s="55">
        <f t="shared" si="68"/>
        <v>0</v>
      </c>
      <c r="H281" s="55">
        <f t="shared" si="69"/>
        <v>0</v>
      </c>
      <c r="I281" s="55">
        <f t="shared" si="70"/>
        <v>0</v>
      </c>
      <c r="J281" s="55">
        <f t="shared" si="71"/>
        <v>0</v>
      </c>
      <c r="K281" s="55">
        <f t="shared" si="72"/>
        <v>0</v>
      </c>
      <c r="L281" s="55">
        <f t="shared" si="73"/>
        <v>0</v>
      </c>
      <c r="M281" s="55">
        <f t="shared" ca="1" si="74"/>
        <v>-4.287445118313161E-4</v>
      </c>
      <c r="N281" s="55">
        <f t="shared" ca="1" si="75"/>
        <v>0</v>
      </c>
      <c r="O281" s="63">
        <f t="shared" ca="1" si="76"/>
        <v>0</v>
      </c>
      <c r="P281" s="55">
        <f t="shared" ca="1" si="77"/>
        <v>0</v>
      </c>
      <c r="Q281" s="55">
        <f t="shared" ca="1" si="78"/>
        <v>0</v>
      </c>
      <c r="R281" s="31">
        <f t="shared" ca="1" si="79"/>
        <v>4.287445118313161E-4</v>
      </c>
    </row>
    <row r="282" spans="1:18">
      <c r="A282" s="61"/>
      <c r="B282" s="61"/>
      <c r="C282" s="61"/>
      <c r="D282" s="62">
        <f t="shared" si="65"/>
        <v>0</v>
      </c>
      <c r="E282" s="62">
        <f t="shared" si="66"/>
        <v>0</v>
      </c>
      <c r="F282" s="55">
        <f t="shared" si="67"/>
        <v>0</v>
      </c>
      <c r="G282" s="55">
        <f t="shared" si="68"/>
        <v>0</v>
      </c>
      <c r="H282" s="55">
        <f t="shared" si="69"/>
        <v>0</v>
      </c>
      <c r="I282" s="55">
        <f t="shared" si="70"/>
        <v>0</v>
      </c>
      <c r="J282" s="55">
        <f t="shared" si="71"/>
        <v>0</v>
      </c>
      <c r="K282" s="55">
        <f t="shared" si="72"/>
        <v>0</v>
      </c>
      <c r="L282" s="55">
        <f t="shared" si="73"/>
        <v>0</v>
      </c>
      <c r="M282" s="55">
        <f t="shared" ca="1" si="74"/>
        <v>-4.287445118313161E-4</v>
      </c>
      <c r="N282" s="55">
        <f t="shared" ca="1" si="75"/>
        <v>0</v>
      </c>
      <c r="O282" s="63">
        <f t="shared" ca="1" si="76"/>
        <v>0</v>
      </c>
      <c r="P282" s="55">
        <f t="shared" ca="1" si="77"/>
        <v>0</v>
      </c>
      <c r="Q282" s="55">
        <f t="shared" ca="1" si="78"/>
        <v>0</v>
      </c>
      <c r="R282" s="31">
        <f t="shared" ca="1" si="79"/>
        <v>4.287445118313161E-4</v>
      </c>
    </row>
    <row r="283" spans="1:18">
      <c r="A283" s="61"/>
      <c r="B283" s="61"/>
      <c r="C283" s="61"/>
      <c r="D283" s="62">
        <f t="shared" si="65"/>
        <v>0</v>
      </c>
      <c r="E283" s="62">
        <f t="shared" si="66"/>
        <v>0</v>
      </c>
      <c r="F283" s="55">
        <f t="shared" si="67"/>
        <v>0</v>
      </c>
      <c r="G283" s="55">
        <f t="shared" si="68"/>
        <v>0</v>
      </c>
      <c r="H283" s="55">
        <f t="shared" si="69"/>
        <v>0</v>
      </c>
      <c r="I283" s="55">
        <f t="shared" si="70"/>
        <v>0</v>
      </c>
      <c r="J283" s="55">
        <f t="shared" si="71"/>
        <v>0</v>
      </c>
      <c r="K283" s="55">
        <f t="shared" si="72"/>
        <v>0</v>
      </c>
      <c r="L283" s="55">
        <f t="shared" si="73"/>
        <v>0</v>
      </c>
      <c r="M283" s="55">
        <f t="shared" ca="1" si="74"/>
        <v>-4.287445118313161E-4</v>
      </c>
      <c r="N283" s="55">
        <f t="shared" ca="1" si="75"/>
        <v>0</v>
      </c>
      <c r="O283" s="63">
        <f t="shared" ca="1" si="76"/>
        <v>0</v>
      </c>
      <c r="P283" s="55">
        <f t="shared" ca="1" si="77"/>
        <v>0</v>
      </c>
      <c r="Q283" s="55">
        <f t="shared" ca="1" si="78"/>
        <v>0</v>
      </c>
      <c r="R283" s="31">
        <f t="shared" ca="1" si="79"/>
        <v>4.287445118313161E-4</v>
      </c>
    </row>
    <row r="284" spans="1:18">
      <c r="A284" s="61"/>
      <c r="B284" s="61"/>
      <c r="C284" s="61"/>
      <c r="D284" s="62">
        <f t="shared" si="65"/>
        <v>0</v>
      </c>
      <c r="E284" s="62">
        <f t="shared" si="66"/>
        <v>0</v>
      </c>
      <c r="F284" s="55">
        <f t="shared" si="67"/>
        <v>0</v>
      </c>
      <c r="G284" s="55">
        <f t="shared" si="68"/>
        <v>0</v>
      </c>
      <c r="H284" s="55">
        <f t="shared" si="69"/>
        <v>0</v>
      </c>
      <c r="I284" s="55">
        <f t="shared" si="70"/>
        <v>0</v>
      </c>
      <c r="J284" s="55">
        <f t="shared" si="71"/>
        <v>0</v>
      </c>
      <c r="K284" s="55">
        <f t="shared" si="72"/>
        <v>0</v>
      </c>
      <c r="L284" s="55">
        <f t="shared" si="73"/>
        <v>0</v>
      </c>
      <c r="M284" s="55">
        <f t="shared" ca="1" si="74"/>
        <v>-4.287445118313161E-4</v>
      </c>
      <c r="N284" s="55">
        <f t="shared" ca="1" si="75"/>
        <v>0</v>
      </c>
      <c r="O284" s="63">
        <f t="shared" ca="1" si="76"/>
        <v>0</v>
      </c>
      <c r="P284" s="55">
        <f t="shared" ca="1" si="77"/>
        <v>0</v>
      </c>
      <c r="Q284" s="55">
        <f t="shared" ca="1" si="78"/>
        <v>0</v>
      </c>
      <c r="R284" s="31">
        <f t="shared" ca="1" si="79"/>
        <v>4.287445118313161E-4</v>
      </c>
    </row>
    <row r="285" spans="1:18">
      <c r="A285" s="61"/>
      <c r="B285" s="61"/>
      <c r="C285" s="61"/>
      <c r="D285" s="62">
        <f t="shared" si="65"/>
        <v>0</v>
      </c>
      <c r="E285" s="62">
        <f t="shared" si="66"/>
        <v>0</v>
      </c>
      <c r="F285" s="55">
        <f t="shared" si="67"/>
        <v>0</v>
      </c>
      <c r="G285" s="55">
        <f t="shared" si="68"/>
        <v>0</v>
      </c>
      <c r="H285" s="55">
        <f t="shared" si="69"/>
        <v>0</v>
      </c>
      <c r="I285" s="55">
        <f t="shared" si="70"/>
        <v>0</v>
      </c>
      <c r="J285" s="55">
        <f t="shared" si="71"/>
        <v>0</v>
      </c>
      <c r="K285" s="55">
        <f t="shared" si="72"/>
        <v>0</v>
      </c>
      <c r="L285" s="55">
        <f t="shared" si="73"/>
        <v>0</v>
      </c>
      <c r="M285" s="55">
        <f t="shared" ca="1" si="74"/>
        <v>-4.287445118313161E-4</v>
      </c>
      <c r="N285" s="55">
        <f t="shared" ca="1" si="75"/>
        <v>0</v>
      </c>
      <c r="O285" s="63">
        <f t="shared" ca="1" si="76"/>
        <v>0</v>
      </c>
      <c r="P285" s="55">
        <f t="shared" ca="1" si="77"/>
        <v>0</v>
      </c>
      <c r="Q285" s="55">
        <f t="shared" ca="1" si="78"/>
        <v>0</v>
      </c>
      <c r="R285" s="31">
        <f t="shared" ca="1" si="79"/>
        <v>4.287445118313161E-4</v>
      </c>
    </row>
    <row r="286" spans="1:18">
      <c r="A286" s="61"/>
      <c r="B286" s="61"/>
      <c r="C286" s="61"/>
      <c r="D286" s="62">
        <f t="shared" si="65"/>
        <v>0</v>
      </c>
      <c r="E286" s="62">
        <f t="shared" si="66"/>
        <v>0</v>
      </c>
      <c r="F286" s="55">
        <f t="shared" si="67"/>
        <v>0</v>
      </c>
      <c r="G286" s="55">
        <f t="shared" si="68"/>
        <v>0</v>
      </c>
      <c r="H286" s="55">
        <f t="shared" si="69"/>
        <v>0</v>
      </c>
      <c r="I286" s="55">
        <f t="shared" si="70"/>
        <v>0</v>
      </c>
      <c r="J286" s="55">
        <f t="shared" si="71"/>
        <v>0</v>
      </c>
      <c r="K286" s="55">
        <f t="shared" si="72"/>
        <v>0</v>
      </c>
      <c r="L286" s="55">
        <f t="shared" si="73"/>
        <v>0</v>
      </c>
      <c r="M286" s="55">
        <f t="shared" ca="1" si="74"/>
        <v>-4.287445118313161E-4</v>
      </c>
      <c r="N286" s="55">
        <f t="shared" ca="1" si="75"/>
        <v>0</v>
      </c>
      <c r="O286" s="63">
        <f t="shared" ca="1" si="76"/>
        <v>0</v>
      </c>
      <c r="P286" s="55">
        <f t="shared" ca="1" si="77"/>
        <v>0</v>
      </c>
      <c r="Q286" s="55">
        <f t="shared" ca="1" si="78"/>
        <v>0</v>
      </c>
      <c r="R286" s="31">
        <f t="shared" ca="1" si="79"/>
        <v>4.287445118313161E-4</v>
      </c>
    </row>
    <row r="287" spans="1:18">
      <c r="A287" s="61"/>
      <c r="B287" s="61"/>
      <c r="C287" s="61"/>
      <c r="D287" s="62">
        <f t="shared" si="65"/>
        <v>0</v>
      </c>
      <c r="E287" s="62">
        <f t="shared" si="66"/>
        <v>0</v>
      </c>
      <c r="F287" s="55">
        <f t="shared" si="67"/>
        <v>0</v>
      </c>
      <c r="G287" s="55">
        <f t="shared" si="68"/>
        <v>0</v>
      </c>
      <c r="H287" s="55">
        <f t="shared" si="69"/>
        <v>0</v>
      </c>
      <c r="I287" s="55">
        <f t="shared" si="70"/>
        <v>0</v>
      </c>
      <c r="J287" s="55">
        <f t="shared" si="71"/>
        <v>0</v>
      </c>
      <c r="K287" s="55">
        <f t="shared" si="72"/>
        <v>0</v>
      </c>
      <c r="L287" s="55">
        <f t="shared" si="73"/>
        <v>0</v>
      </c>
      <c r="M287" s="55">
        <f t="shared" ca="1" si="74"/>
        <v>-4.287445118313161E-4</v>
      </c>
      <c r="N287" s="55">
        <f t="shared" ca="1" si="75"/>
        <v>0</v>
      </c>
      <c r="O287" s="63">
        <f t="shared" ca="1" si="76"/>
        <v>0</v>
      </c>
      <c r="P287" s="55">
        <f t="shared" ca="1" si="77"/>
        <v>0</v>
      </c>
      <c r="Q287" s="55">
        <f t="shared" ca="1" si="78"/>
        <v>0</v>
      </c>
      <c r="R287" s="31">
        <f t="shared" ca="1" si="79"/>
        <v>4.287445118313161E-4</v>
      </c>
    </row>
    <row r="288" spans="1:18">
      <c r="A288" s="61"/>
      <c r="B288" s="61"/>
      <c r="C288" s="61"/>
      <c r="D288" s="62">
        <f t="shared" si="65"/>
        <v>0</v>
      </c>
      <c r="E288" s="62">
        <f t="shared" si="66"/>
        <v>0</v>
      </c>
      <c r="F288" s="55">
        <f t="shared" si="67"/>
        <v>0</v>
      </c>
      <c r="G288" s="55">
        <f t="shared" si="68"/>
        <v>0</v>
      </c>
      <c r="H288" s="55">
        <f t="shared" si="69"/>
        <v>0</v>
      </c>
      <c r="I288" s="55">
        <f t="shared" si="70"/>
        <v>0</v>
      </c>
      <c r="J288" s="55">
        <f t="shared" si="71"/>
        <v>0</v>
      </c>
      <c r="K288" s="55">
        <f t="shared" si="72"/>
        <v>0</v>
      </c>
      <c r="L288" s="55">
        <f t="shared" si="73"/>
        <v>0</v>
      </c>
      <c r="M288" s="55">
        <f t="shared" ca="1" si="74"/>
        <v>-4.287445118313161E-4</v>
      </c>
      <c r="N288" s="55">
        <f t="shared" ca="1" si="75"/>
        <v>0</v>
      </c>
      <c r="O288" s="63">
        <f t="shared" ca="1" si="76"/>
        <v>0</v>
      </c>
      <c r="P288" s="55">
        <f t="shared" ca="1" si="77"/>
        <v>0</v>
      </c>
      <c r="Q288" s="55">
        <f t="shared" ca="1" si="78"/>
        <v>0</v>
      </c>
      <c r="R288" s="31">
        <f t="shared" ca="1" si="79"/>
        <v>4.287445118313161E-4</v>
      </c>
    </row>
    <row r="289" spans="1:18">
      <c r="A289" s="61"/>
      <c r="B289" s="61"/>
      <c r="C289" s="61"/>
      <c r="D289" s="62">
        <f t="shared" si="65"/>
        <v>0</v>
      </c>
      <c r="E289" s="62">
        <f t="shared" si="66"/>
        <v>0</v>
      </c>
      <c r="F289" s="55">
        <f t="shared" si="67"/>
        <v>0</v>
      </c>
      <c r="G289" s="55">
        <f t="shared" si="68"/>
        <v>0</v>
      </c>
      <c r="H289" s="55">
        <f t="shared" si="69"/>
        <v>0</v>
      </c>
      <c r="I289" s="55">
        <f t="shared" si="70"/>
        <v>0</v>
      </c>
      <c r="J289" s="55">
        <f t="shared" si="71"/>
        <v>0</v>
      </c>
      <c r="K289" s="55">
        <f t="shared" si="72"/>
        <v>0</v>
      </c>
      <c r="L289" s="55">
        <f t="shared" si="73"/>
        <v>0</v>
      </c>
      <c r="M289" s="55">
        <f t="shared" ca="1" si="74"/>
        <v>-4.287445118313161E-4</v>
      </c>
      <c r="N289" s="55">
        <f t="shared" ca="1" si="75"/>
        <v>0</v>
      </c>
      <c r="O289" s="63">
        <f t="shared" ca="1" si="76"/>
        <v>0</v>
      </c>
      <c r="P289" s="55">
        <f t="shared" ca="1" si="77"/>
        <v>0</v>
      </c>
      <c r="Q289" s="55">
        <f t="shared" ca="1" si="78"/>
        <v>0</v>
      </c>
      <c r="R289" s="31">
        <f t="shared" ca="1" si="79"/>
        <v>4.287445118313161E-4</v>
      </c>
    </row>
    <row r="290" spans="1:18">
      <c r="A290" s="61"/>
      <c r="B290" s="61"/>
      <c r="C290" s="61"/>
      <c r="D290" s="62">
        <f t="shared" si="65"/>
        <v>0</v>
      </c>
      <c r="E290" s="62">
        <f t="shared" si="66"/>
        <v>0</v>
      </c>
      <c r="F290" s="55">
        <f t="shared" si="67"/>
        <v>0</v>
      </c>
      <c r="G290" s="55">
        <f t="shared" si="68"/>
        <v>0</v>
      </c>
      <c r="H290" s="55">
        <f t="shared" si="69"/>
        <v>0</v>
      </c>
      <c r="I290" s="55">
        <f t="shared" si="70"/>
        <v>0</v>
      </c>
      <c r="J290" s="55">
        <f t="shared" si="71"/>
        <v>0</v>
      </c>
      <c r="K290" s="55">
        <f t="shared" si="72"/>
        <v>0</v>
      </c>
      <c r="L290" s="55">
        <f t="shared" si="73"/>
        <v>0</v>
      </c>
      <c r="M290" s="55">
        <f t="shared" ca="1" si="74"/>
        <v>-4.287445118313161E-4</v>
      </c>
      <c r="N290" s="55">
        <f t="shared" ca="1" si="75"/>
        <v>0</v>
      </c>
      <c r="O290" s="63">
        <f t="shared" ca="1" si="76"/>
        <v>0</v>
      </c>
      <c r="P290" s="55">
        <f t="shared" ca="1" si="77"/>
        <v>0</v>
      </c>
      <c r="Q290" s="55">
        <f t="shared" ca="1" si="78"/>
        <v>0</v>
      </c>
      <c r="R290" s="31">
        <f t="shared" ca="1" si="79"/>
        <v>4.287445118313161E-4</v>
      </c>
    </row>
    <row r="291" spans="1:18">
      <c r="A291" s="61"/>
      <c r="B291" s="61"/>
      <c r="C291" s="61"/>
      <c r="D291" s="62">
        <f t="shared" si="65"/>
        <v>0</v>
      </c>
      <c r="E291" s="62">
        <f t="shared" si="66"/>
        <v>0</v>
      </c>
      <c r="F291" s="55">
        <f t="shared" si="67"/>
        <v>0</v>
      </c>
      <c r="G291" s="55">
        <f t="shared" si="68"/>
        <v>0</v>
      </c>
      <c r="H291" s="55">
        <f t="shared" si="69"/>
        <v>0</v>
      </c>
      <c r="I291" s="55">
        <f t="shared" si="70"/>
        <v>0</v>
      </c>
      <c r="J291" s="55">
        <f t="shared" si="71"/>
        <v>0</v>
      </c>
      <c r="K291" s="55">
        <f t="shared" si="72"/>
        <v>0</v>
      </c>
      <c r="L291" s="55">
        <f t="shared" si="73"/>
        <v>0</v>
      </c>
      <c r="M291" s="55">
        <f t="shared" ca="1" si="74"/>
        <v>-4.287445118313161E-4</v>
      </c>
      <c r="N291" s="55">
        <f t="shared" ca="1" si="75"/>
        <v>0</v>
      </c>
      <c r="O291" s="63">
        <f t="shared" ca="1" si="76"/>
        <v>0</v>
      </c>
      <c r="P291" s="55">
        <f t="shared" ca="1" si="77"/>
        <v>0</v>
      </c>
      <c r="Q291" s="55">
        <f t="shared" ca="1" si="78"/>
        <v>0</v>
      </c>
      <c r="R291" s="31">
        <f t="shared" ca="1" si="79"/>
        <v>4.287445118313161E-4</v>
      </c>
    </row>
    <row r="292" spans="1:18">
      <c r="A292" s="61"/>
      <c r="B292" s="61"/>
      <c r="C292" s="61"/>
      <c r="D292" s="62">
        <f t="shared" si="65"/>
        <v>0</v>
      </c>
      <c r="E292" s="62">
        <f t="shared" si="66"/>
        <v>0</v>
      </c>
      <c r="F292" s="55">
        <f t="shared" si="67"/>
        <v>0</v>
      </c>
      <c r="G292" s="55">
        <f t="shared" si="68"/>
        <v>0</v>
      </c>
      <c r="H292" s="55">
        <f t="shared" si="69"/>
        <v>0</v>
      </c>
      <c r="I292" s="55">
        <f t="shared" si="70"/>
        <v>0</v>
      </c>
      <c r="J292" s="55">
        <f t="shared" si="71"/>
        <v>0</v>
      </c>
      <c r="K292" s="55">
        <f t="shared" si="72"/>
        <v>0</v>
      </c>
      <c r="L292" s="55">
        <f t="shared" si="73"/>
        <v>0</v>
      </c>
      <c r="M292" s="55">
        <f t="shared" ca="1" si="74"/>
        <v>-4.287445118313161E-4</v>
      </c>
      <c r="N292" s="55">
        <f t="shared" ca="1" si="75"/>
        <v>0</v>
      </c>
      <c r="O292" s="63">
        <f t="shared" ca="1" si="76"/>
        <v>0</v>
      </c>
      <c r="P292" s="55">
        <f t="shared" ca="1" si="77"/>
        <v>0</v>
      </c>
      <c r="Q292" s="55">
        <f t="shared" ca="1" si="78"/>
        <v>0</v>
      </c>
      <c r="R292" s="31">
        <f t="shared" ca="1" si="79"/>
        <v>4.287445118313161E-4</v>
      </c>
    </row>
    <row r="293" spans="1:18">
      <c r="A293" s="61"/>
      <c r="B293" s="61"/>
      <c r="C293" s="61"/>
      <c r="D293" s="62">
        <f t="shared" si="65"/>
        <v>0</v>
      </c>
      <c r="E293" s="62">
        <f t="shared" si="66"/>
        <v>0</v>
      </c>
      <c r="F293" s="55">
        <f t="shared" si="67"/>
        <v>0</v>
      </c>
      <c r="G293" s="55">
        <f t="shared" si="68"/>
        <v>0</v>
      </c>
      <c r="H293" s="55">
        <f t="shared" si="69"/>
        <v>0</v>
      </c>
      <c r="I293" s="55">
        <f t="shared" si="70"/>
        <v>0</v>
      </c>
      <c r="J293" s="55">
        <f t="shared" si="71"/>
        <v>0</v>
      </c>
      <c r="K293" s="55">
        <f t="shared" si="72"/>
        <v>0</v>
      </c>
      <c r="L293" s="55">
        <f t="shared" si="73"/>
        <v>0</v>
      </c>
      <c r="M293" s="55">
        <f t="shared" ca="1" si="74"/>
        <v>-4.287445118313161E-4</v>
      </c>
      <c r="N293" s="55">
        <f t="shared" ca="1" si="75"/>
        <v>0</v>
      </c>
      <c r="O293" s="63">
        <f t="shared" ca="1" si="76"/>
        <v>0</v>
      </c>
      <c r="P293" s="55">
        <f t="shared" ca="1" si="77"/>
        <v>0</v>
      </c>
      <c r="Q293" s="55">
        <f t="shared" ca="1" si="78"/>
        <v>0</v>
      </c>
      <c r="R293" s="31">
        <f t="shared" ca="1" si="79"/>
        <v>4.287445118313161E-4</v>
      </c>
    </row>
    <row r="294" spans="1:18">
      <c r="A294" s="61"/>
      <c r="B294" s="61"/>
      <c r="C294" s="61"/>
      <c r="D294" s="62">
        <f t="shared" si="65"/>
        <v>0</v>
      </c>
      <c r="E294" s="62">
        <f t="shared" si="66"/>
        <v>0</v>
      </c>
      <c r="F294" s="55">
        <f t="shared" si="67"/>
        <v>0</v>
      </c>
      <c r="G294" s="55">
        <f t="shared" si="68"/>
        <v>0</v>
      </c>
      <c r="H294" s="55">
        <f t="shared" si="69"/>
        <v>0</v>
      </c>
      <c r="I294" s="55">
        <f t="shared" si="70"/>
        <v>0</v>
      </c>
      <c r="J294" s="55">
        <f t="shared" si="71"/>
        <v>0</v>
      </c>
      <c r="K294" s="55">
        <f t="shared" si="72"/>
        <v>0</v>
      </c>
      <c r="L294" s="55">
        <f t="shared" si="73"/>
        <v>0</v>
      </c>
      <c r="M294" s="55">
        <f t="shared" ca="1" si="74"/>
        <v>-4.287445118313161E-4</v>
      </c>
      <c r="N294" s="55">
        <f t="shared" ca="1" si="75"/>
        <v>0</v>
      </c>
      <c r="O294" s="63">
        <f t="shared" ca="1" si="76"/>
        <v>0</v>
      </c>
      <c r="P294" s="55">
        <f t="shared" ca="1" si="77"/>
        <v>0</v>
      </c>
      <c r="Q294" s="55">
        <f t="shared" ca="1" si="78"/>
        <v>0</v>
      </c>
      <c r="R294" s="31">
        <f t="shared" ca="1" si="79"/>
        <v>4.287445118313161E-4</v>
      </c>
    </row>
    <row r="295" spans="1:18">
      <c r="A295" s="61"/>
      <c r="B295" s="61"/>
      <c r="C295" s="61"/>
      <c r="D295" s="62">
        <f t="shared" si="65"/>
        <v>0</v>
      </c>
      <c r="E295" s="62">
        <f t="shared" si="66"/>
        <v>0</v>
      </c>
      <c r="F295" s="55">
        <f t="shared" si="67"/>
        <v>0</v>
      </c>
      <c r="G295" s="55">
        <f t="shared" si="68"/>
        <v>0</v>
      </c>
      <c r="H295" s="55">
        <f t="shared" si="69"/>
        <v>0</v>
      </c>
      <c r="I295" s="55">
        <f t="shared" si="70"/>
        <v>0</v>
      </c>
      <c r="J295" s="55">
        <f t="shared" si="71"/>
        <v>0</v>
      </c>
      <c r="K295" s="55">
        <f t="shared" si="72"/>
        <v>0</v>
      </c>
      <c r="L295" s="55">
        <f t="shared" si="73"/>
        <v>0</v>
      </c>
      <c r="M295" s="55">
        <f t="shared" ca="1" si="74"/>
        <v>-4.287445118313161E-4</v>
      </c>
      <c r="N295" s="55">
        <f t="shared" ca="1" si="75"/>
        <v>0</v>
      </c>
      <c r="O295" s="63">
        <f t="shared" ca="1" si="76"/>
        <v>0</v>
      </c>
      <c r="P295" s="55">
        <f t="shared" ca="1" si="77"/>
        <v>0</v>
      </c>
      <c r="Q295" s="55">
        <f t="shared" ca="1" si="78"/>
        <v>0</v>
      </c>
      <c r="R295" s="31">
        <f t="shared" ca="1" si="79"/>
        <v>4.287445118313161E-4</v>
      </c>
    </row>
    <row r="296" spans="1:18">
      <c r="A296" s="61"/>
      <c r="B296" s="61"/>
      <c r="C296" s="61"/>
      <c r="D296" s="62">
        <f t="shared" si="65"/>
        <v>0</v>
      </c>
      <c r="E296" s="62">
        <f t="shared" si="66"/>
        <v>0</v>
      </c>
      <c r="F296" s="55">
        <f t="shared" si="67"/>
        <v>0</v>
      </c>
      <c r="G296" s="55">
        <f t="shared" si="68"/>
        <v>0</v>
      </c>
      <c r="H296" s="55">
        <f t="shared" si="69"/>
        <v>0</v>
      </c>
      <c r="I296" s="55">
        <f t="shared" si="70"/>
        <v>0</v>
      </c>
      <c r="J296" s="55">
        <f t="shared" si="71"/>
        <v>0</v>
      </c>
      <c r="K296" s="55">
        <f t="shared" si="72"/>
        <v>0</v>
      </c>
      <c r="L296" s="55">
        <f t="shared" si="73"/>
        <v>0</v>
      </c>
      <c r="M296" s="55">
        <f t="shared" ca="1" si="74"/>
        <v>-4.287445118313161E-4</v>
      </c>
      <c r="N296" s="55">
        <f t="shared" ca="1" si="75"/>
        <v>0</v>
      </c>
      <c r="O296" s="63">
        <f t="shared" ca="1" si="76"/>
        <v>0</v>
      </c>
      <c r="P296" s="55">
        <f t="shared" ca="1" si="77"/>
        <v>0</v>
      </c>
      <c r="Q296" s="55">
        <f t="shared" ca="1" si="78"/>
        <v>0</v>
      </c>
      <c r="R296" s="31">
        <f t="shared" ca="1" si="79"/>
        <v>4.287445118313161E-4</v>
      </c>
    </row>
    <row r="297" spans="1:18">
      <c r="A297" s="61"/>
      <c r="B297" s="61"/>
      <c r="C297" s="61"/>
      <c r="D297" s="62">
        <f t="shared" si="65"/>
        <v>0</v>
      </c>
      <c r="E297" s="62">
        <f t="shared" si="66"/>
        <v>0</v>
      </c>
      <c r="F297" s="55">
        <f t="shared" si="67"/>
        <v>0</v>
      </c>
      <c r="G297" s="55">
        <f t="shared" si="68"/>
        <v>0</v>
      </c>
      <c r="H297" s="55">
        <f t="shared" si="69"/>
        <v>0</v>
      </c>
      <c r="I297" s="55">
        <f t="shared" si="70"/>
        <v>0</v>
      </c>
      <c r="J297" s="55">
        <f t="shared" si="71"/>
        <v>0</v>
      </c>
      <c r="K297" s="55">
        <f t="shared" si="72"/>
        <v>0</v>
      </c>
      <c r="L297" s="55">
        <f t="shared" si="73"/>
        <v>0</v>
      </c>
      <c r="M297" s="55">
        <f t="shared" ca="1" si="74"/>
        <v>-4.287445118313161E-4</v>
      </c>
      <c r="N297" s="55">
        <f t="shared" ca="1" si="75"/>
        <v>0</v>
      </c>
      <c r="O297" s="63">
        <f t="shared" ca="1" si="76"/>
        <v>0</v>
      </c>
      <c r="P297" s="55">
        <f t="shared" ca="1" si="77"/>
        <v>0</v>
      </c>
      <c r="Q297" s="55">
        <f t="shared" ca="1" si="78"/>
        <v>0</v>
      </c>
      <c r="R297" s="31">
        <f t="shared" ca="1" si="79"/>
        <v>4.287445118313161E-4</v>
      </c>
    </row>
    <row r="298" spans="1:18">
      <c r="A298" s="61"/>
      <c r="B298" s="61"/>
      <c r="C298" s="61"/>
      <c r="D298" s="62">
        <f t="shared" si="65"/>
        <v>0</v>
      </c>
      <c r="E298" s="62">
        <f t="shared" si="66"/>
        <v>0</v>
      </c>
      <c r="F298" s="55">
        <f t="shared" si="67"/>
        <v>0</v>
      </c>
      <c r="G298" s="55">
        <f t="shared" si="68"/>
        <v>0</v>
      </c>
      <c r="H298" s="55">
        <f t="shared" si="69"/>
        <v>0</v>
      </c>
      <c r="I298" s="55">
        <f t="shared" si="70"/>
        <v>0</v>
      </c>
      <c r="J298" s="55">
        <f t="shared" si="71"/>
        <v>0</v>
      </c>
      <c r="K298" s="55">
        <f t="shared" si="72"/>
        <v>0</v>
      </c>
      <c r="L298" s="55">
        <f t="shared" si="73"/>
        <v>0</v>
      </c>
      <c r="M298" s="55">
        <f t="shared" ca="1" si="74"/>
        <v>-4.287445118313161E-4</v>
      </c>
      <c r="N298" s="55">
        <f t="shared" ca="1" si="75"/>
        <v>0</v>
      </c>
      <c r="O298" s="63">
        <f t="shared" ca="1" si="76"/>
        <v>0</v>
      </c>
      <c r="P298" s="55">
        <f t="shared" ca="1" si="77"/>
        <v>0</v>
      </c>
      <c r="Q298" s="55">
        <f t="shared" ca="1" si="78"/>
        <v>0</v>
      </c>
      <c r="R298" s="31">
        <f t="shared" ca="1" si="79"/>
        <v>4.287445118313161E-4</v>
      </c>
    </row>
    <row r="299" spans="1:18">
      <c r="A299" s="61"/>
      <c r="B299" s="61"/>
      <c r="C299" s="61"/>
      <c r="D299" s="62">
        <f t="shared" si="65"/>
        <v>0</v>
      </c>
      <c r="E299" s="62">
        <f t="shared" si="66"/>
        <v>0</v>
      </c>
      <c r="F299" s="55">
        <f t="shared" si="67"/>
        <v>0</v>
      </c>
      <c r="G299" s="55">
        <f t="shared" si="68"/>
        <v>0</v>
      </c>
      <c r="H299" s="55">
        <f t="shared" si="69"/>
        <v>0</v>
      </c>
      <c r="I299" s="55">
        <f t="shared" si="70"/>
        <v>0</v>
      </c>
      <c r="J299" s="55">
        <f t="shared" si="71"/>
        <v>0</v>
      </c>
      <c r="K299" s="55">
        <f t="shared" si="72"/>
        <v>0</v>
      </c>
      <c r="L299" s="55">
        <f t="shared" si="73"/>
        <v>0</v>
      </c>
      <c r="M299" s="55">
        <f t="shared" ca="1" si="74"/>
        <v>-4.287445118313161E-4</v>
      </c>
      <c r="N299" s="55">
        <f t="shared" ca="1" si="75"/>
        <v>0</v>
      </c>
      <c r="O299" s="63">
        <f t="shared" ca="1" si="76"/>
        <v>0</v>
      </c>
      <c r="P299" s="55">
        <f t="shared" ca="1" si="77"/>
        <v>0</v>
      </c>
      <c r="Q299" s="55">
        <f t="shared" ca="1" si="78"/>
        <v>0</v>
      </c>
      <c r="R299" s="31">
        <f t="shared" ca="1" si="79"/>
        <v>4.287445118313161E-4</v>
      </c>
    </row>
    <row r="300" spans="1:18">
      <c r="A300" s="61"/>
      <c r="B300" s="61"/>
      <c r="C300" s="61"/>
      <c r="D300" s="62">
        <f t="shared" si="65"/>
        <v>0</v>
      </c>
      <c r="E300" s="62">
        <f t="shared" si="66"/>
        <v>0</v>
      </c>
      <c r="F300" s="55">
        <f t="shared" si="67"/>
        <v>0</v>
      </c>
      <c r="G300" s="55">
        <f t="shared" si="68"/>
        <v>0</v>
      </c>
      <c r="H300" s="55">
        <f t="shared" si="69"/>
        <v>0</v>
      </c>
      <c r="I300" s="55">
        <f t="shared" si="70"/>
        <v>0</v>
      </c>
      <c r="J300" s="55">
        <f t="shared" si="71"/>
        <v>0</v>
      </c>
      <c r="K300" s="55">
        <f t="shared" si="72"/>
        <v>0</v>
      </c>
      <c r="L300" s="55">
        <f t="shared" si="73"/>
        <v>0</v>
      </c>
      <c r="M300" s="55">
        <f t="shared" ca="1" si="74"/>
        <v>-4.287445118313161E-4</v>
      </c>
      <c r="N300" s="55">
        <f t="shared" ca="1" si="75"/>
        <v>0</v>
      </c>
      <c r="O300" s="63">
        <f t="shared" ca="1" si="76"/>
        <v>0</v>
      </c>
      <c r="P300" s="55">
        <f t="shared" ca="1" si="77"/>
        <v>0</v>
      </c>
      <c r="Q300" s="55">
        <f t="shared" ca="1" si="78"/>
        <v>0</v>
      </c>
      <c r="R300" s="31">
        <f t="shared" ca="1" si="79"/>
        <v>4.287445118313161E-4</v>
      </c>
    </row>
    <row r="301" spans="1:18">
      <c r="A301" s="61"/>
      <c r="B301" s="61"/>
      <c r="C301" s="61"/>
      <c r="D301" s="62">
        <f t="shared" si="65"/>
        <v>0</v>
      </c>
      <c r="E301" s="62">
        <f t="shared" si="66"/>
        <v>0</v>
      </c>
      <c r="F301" s="55">
        <f t="shared" si="67"/>
        <v>0</v>
      </c>
      <c r="G301" s="55">
        <f t="shared" si="68"/>
        <v>0</v>
      </c>
      <c r="H301" s="55">
        <f t="shared" si="69"/>
        <v>0</v>
      </c>
      <c r="I301" s="55">
        <f t="shared" si="70"/>
        <v>0</v>
      </c>
      <c r="J301" s="55">
        <f t="shared" si="71"/>
        <v>0</v>
      </c>
      <c r="K301" s="55">
        <f t="shared" si="72"/>
        <v>0</v>
      </c>
      <c r="L301" s="55">
        <f t="shared" si="73"/>
        <v>0</v>
      </c>
      <c r="M301" s="55">
        <f t="shared" ca="1" si="74"/>
        <v>-4.287445118313161E-4</v>
      </c>
      <c r="N301" s="55">
        <f t="shared" ca="1" si="75"/>
        <v>0</v>
      </c>
      <c r="O301" s="63">
        <f t="shared" ca="1" si="76"/>
        <v>0</v>
      </c>
      <c r="P301" s="55">
        <f t="shared" ca="1" si="77"/>
        <v>0</v>
      </c>
      <c r="Q301" s="55">
        <f t="shared" ca="1" si="78"/>
        <v>0</v>
      </c>
      <c r="R301" s="31">
        <f t="shared" ca="1" si="79"/>
        <v>4.287445118313161E-4</v>
      </c>
    </row>
    <row r="302" spans="1:18">
      <c r="A302" s="61"/>
      <c r="B302" s="61"/>
      <c r="C302" s="61"/>
      <c r="D302" s="62">
        <f t="shared" si="65"/>
        <v>0</v>
      </c>
      <c r="E302" s="62">
        <f t="shared" si="66"/>
        <v>0</v>
      </c>
      <c r="F302" s="55">
        <f t="shared" si="67"/>
        <v>0</v>
      </c>
      <c r="G302" s="55">
        <f t="shared" si="68"/>
        <v>0</v>
      </c>
      <c r="H302" s="55">
        <f t="shared" si="69"/>
        <v>0</v>
      </c>
      <c r="I302" s="55">
        <f t="shared" si="70"/>
        <v>0</v>
      </c>
      <c r="J302" s="55">
        <f t="shared" si="71"/>
        <v>0</v>
      </c>
      <c r="K302" s="55">
        <f t="shared" si="72"/>
        <v>0</v>
      </c>
      <c r="L302" s="55">
        <f t="shared" si="73"/>
        <v>0</v>
      </c>
      <c r="M302" s="55">
        <f t="shared" ca="1" si="74"/>
        <v>-4.287445118313161E-4</v>
      </c>
      <c r="N302" s="55">
        <f t="shared" ca="1" si="75"/>
        <v>0</v>
      </c>
      <c r="O302" s="63">
        <f t="shared" ca="1" si="76"/>
        <v>0</v>
      </c>
      <c r="P302" s="55">
        <f t="shared" ca="1" si="77"/>
        <v>0</v>
      </c>
      <c r="Q302" s="55">
        <f t="shared" ca="1" si="78"/>
        <v>0</v>
      </c>
      <c r="R302" s="31">
        <f t="shared" ca="1" si="79"/>
        <v>4.287445118313161E-4</v>
      </c>
    </row>
    <row r="303" spans="1:18">
      <c r="A303" s="61"/>
      <c r="B303" s="61"/>
      <c r="C303" s="61"/>
      <c r="D303" s="62">
        <f t="shared" si="65"/>
        <v>0</v>
      </c>
      <c r="E303" s="62">
        <f t="shared" si="66"/>
        <v>0</v>
      </c>
      <c r="F303" s="55">
        <f t="shared" si="67"/>
        <v>0</v>
      </c>
      <c r="G303" s="55">
        <f t="shared" si="68"/>
        <v>0</v>
      </c>
      <c r="H303" s="55">
        <f t="shared" si="69"/>
        <v>0</v>
      </c>
      <c r="I303" s="55">
        <f t="shared" si="70"/>
        <v>0</v>
      </c>
      <c r="J303" s="55">
        <f t="shared" si="71"/>
        <v>0</v>
      </c>
      <c r="K303" s="55">
        <f t="shared" si="72"/>
        <v>0</v>
      </c>
      <c r="L303" s="55">
        <f t="shared" si="73"/>
        <v>0</v>
      </c>
      <c r="M303" s="55">
        <f t="shared" ca="1" si="74"/>
        <v>-4.287445118313161E-4</v>
      </c>
      <c r="N303" s="55">
        <f t="shared" ca="1" si="75"/>
        <v>0</v>
      </c>
      <c r="O303" s="63">
        <f t="shared" ca="1" si="76"/>
        <v>0</v>
      </c>
      <c r="P303" s="55">
        <f t="shared" ca="1" si="77"/>
        <v>0</v>
      </c>
      <c r="Q303" s="55">
        <f t="shared" ca="1" si="78"/>
        <v>0</v>
      </c>
      <c r="R303" s="31">
        <f t="shared" ca="1" si="79"/>
        <v>4.287445118313161E-4</v>
      </c>
    </row>
    <row r="304" spans="1:18">
      <c r="A304" s="61"/>
      <c r="B304" s="61"/>
      <c r="C304" s="61"/>
      <c r="D304" s="62">
        <f t="shared" si="65"/>
        <v>0</v>
      </c>
      <c r="E304" s="62">
        <f t="shared" si="66"/>
        <v>0</v>
      </c>
      <c r="F304" s="55">
        <f t="shared" si="67"/>
        <v>0</v>
      </c>
      <c r="G304" s="55">
        <f t="shared" si="68"/>
        <v>0</v>
      </c>
      <c r="H304" s="55">
        <f t="shared" si="69"/>
        <v>0</v>
      </c>
      <c r="I304" s="55">
        <f t="shared" si="70"/>
        <v>0</v>
      </c>
      <c r="J304" s="55">
        <f t="shared" si="71"/>
        <v>0</v>
      </c>
      <c r="K304" s="55">
        <f t="shared" si="72"/>
        <v>0</v>
      </c>
      <c r="L304" s="55">
        <f t="shared" si="73"/>
        <v>0</v>
      </c>
      <c r="M304" s="55">
        <f t="shared" ca="1" si="74"/>
        <v>-4.287445118313161E-4</v>
      </c>
      <c r="N304" s="55">
        <f t="shared" ca="1" si="75"/>
        <v>0</v>
      </c>
      <c r="O304" s="63">
        <f t="shared" ca="1" si="76"/>
        <v>0</v>
      </c>
      <c r="P304" s="55">
        <f t="shared" ca="1" si="77"/>
        <v>0</v>
      </c>
      <c r="Q304" s="55">
        <f t="shared" ca="1" si="78"/>
        <v>0</v>
      </c>
      <c r="R304" s="31">
        <f t="shared" ca="1" si="79"/>
        <v>4.287445118313161E-4</v>
      </c>
    </row>
    <row r="305" spans="1:18">
      <c r="A305" s="61"/>
      <c r="B305" s="61"/>
      <c r="C305" s="61"/>
      <c r="D305" s="62">
        <f t="shared" si="65"/>
        <v>0</v>
      </c>
      <c r="E305" s="62">
        <f t="shared" si="66"/>
        <v>0</v>
      </c>
      <c r="F305" s="55">
        <f t="shared" si="67"/>
        <v>0</v>
      </c>
      <c r="G305" s="55">
        <f t="shared" si="68"/>
        <v>0</v>
      </c>
      <c r="H305" s="55">
        <f t="shared" si="69"/>
        <v>0</v>
      </c>
      <c r="I305" s="55">
        <f t="shared" si="70"/>
        <v>0</v>
      </c>
      <c r="J305" s="55">
        <f t="shared" si="71"/>
        <v>0</v>
      </c>
      <c r="K305" s="55">
        <f t="shared" si="72"/>
        <v>0</v>
      </c>
      <c r="L305" s="55">
        <f t="shared" si="73"/>
        <v>0</v>
      </c>
      <c r="M305" s="55">
        <f t="shared" ca="1" si="74"/>
        <v>-4.287445118313161E-4</v>
      </c>
      <c r="N305" s="55">
        <f t="shared" ca="1" si="75"/>
        <v>0</v>
      </c>
      <c r="O305" s="63">
        <f t="shared" ca="1" si="76"/>
        <v>0</v>
      </c>
      <c r="P305" s="55">
        <f t="shared" ca="1" si="77"/>
        <v>0</v>
      </c>
      <c r="Q305" s="55">
        <f t="shared" ca="1" si="78"/>
        <v>0</v>
      </c>
      <c r="R305" s="31">
        <f t="shared" ca="1" si="79"/>
        <v>4.287445118313161E-4</v>
      </c>
    </row>
    <row r="306" spans="1:18">
      <c r="A306" s="61"/>
      <c r="B306" s="61"/>
      <c r="C306" s="61"/>
      <c r="D306" s="62">
        <f t="shared" si="65"/>
        <v>0</v>
      </c>
      <c r="E306" s="62">
        <f t="shared" si="66"/>
        <v>0</v>
      </c>
      <c r="F306" s="55">
        <f t="shared" si="67"/>
        <v>0</v>
      </c>
      <c r="G306" s="55">
        <f t="shared" si="68"/>
        <v>0</v>
      </c>
      <c r="H306" s="55">
        <f t="shared" si="69"/>
        <v>0</v>
      </c>
      <c r="I306" s="55">
        <f t="shared" si="70"/>
        <v>0</v>
      </c>
      <c r="J306" s="55">
        <f t="shared" si="71"/>
        <v>0</v>
      </c>
      <c r="K306" s="55">
        <f t="shared" si="72"/>
        <v>0</v>
      </c>
      <c r="L306" s="55">
        <f t="shared" si="73"/>
        <v>0</v>
      </c>
      <c r="M306" s="55">
        <f t="shared" ca="1" si="74"/>
        <v>-4.287445118313161E-4</v>
      </c>
      <c r="N306" s="55">
        <f t="shared" ca="1" si="75"/>
        <v>0</v>
      </c>
      <c r="O306" s="63">
        <f t="shared" ca="1" si="76"/>
        <v>0</v>
      </c>
      <c r="P306" s="55">
        <f t="shared" ca="1" si="77"/>
        <v>0</v>
      </c>
      <c r="Q306" s="55">
        <f t="shared" ca="1" si="78"/>
        <v>0</v>
      </c>
      <c r="R306" s="31">
        <f t="shared" ca="1" si="79"/>
        <v>4.287445118313161E-4</v>
      </c>
    </row>
    <row r="307" spans="1:18">
      <c r="A307" s="61"/>
      <c r="B307" s="61"/>
      <c r="C307" s="61"/>
      <c r="D307" s="62">
        <f t="shared" si="65"/>
        <v>0</v>
      </c>
      <c r="E307" s="62">
        <f t="shared" si="66"/>
        <v>0</v>
      </c>
      <c r="F307" s="55">
        <f t="shared" si="67"/>
        <v>0</v>
      </c>
      <c r="G307" s="55">
        <f t="shared" si="68"/>
        <v>0</v>
      </c>
      <c r="H307" s="55">
        <f t="shared" si="69"/>
        <v>0</v>
      </c>
      <c r="I307" s="55">
        <f t="shared" si="70"/>
        <v>0</v>
      </c>
      <c r="J307" s="55">
        <f t="shared" si="71"/>
        <v>0</v>
      </c>
      <c r="K307" s="55">
        <f t="shared" si="72"/>
        <v>0</v>
      </c>
      <c r="L307" s="55">
        <f t="shared" si="73"/>
        <v>0</v>
      </c>
      <c r="M307" s="55">
        <f t="shared" ca="1" si="74"/>
        <v>-4.287445118313161E-4</v>
      </c>
      <c r="N307" s="55">
        <f t="shared" ca="1" si="75"/>
        <v>0</v>
      </c>
      <c r="O307" s="63">
        <f t="shared" ca="1" si="76"/>
        <v>0</v>
      </c>
      <c r="P307" s="55">
        <f t="shared" ca="1" si="77"/>
        <v>0</v>
      </c>
      <c r="Q307" s="55">
        <f t="shared" ca="1" si="78"/>
        <v>0</v>
      </c>
      <c r="R307" s="31">
        <f t="shared" ca="1" si="79"/>
        <v>4.287445118313161E-4</v>
      </c>
    </row>
    <row r="308" spans="1:18">
      <c r="A308" s="61"/>
      <c r="B308" s="61"/>
      <c r="C308" s="61"/>
      <c r="D308" s="62">
        <f t="shared" si="65"/>
        <v>0</v>
      </c>
      <c r="E308" s="62">
        <f t="shared" si="66"/>
        <v>0</v>
      </c>
      <c r="F308" s="55">
        <f t="shared" si="67"/>
        <v>0</v>
      </c>
      <c r="G308" s="55">
        <f t="shared" si="68"/>
        <v>0</v>
      </c>
      <c r="H308" s="55">
        <f t="shared" si="69"/>
        <v>0</v>
      </c>
      <c r="I308" s="55">
        <f t="shared" si="70"/>
        <v>0</v>
      </c>
      <c r="J308" s="55">
        <f t="shared" si="71"/>
        <v>0</v>
      </c>
      <c r="K308" s="55">
        <f t="shared" si="72"/>
        <v>0</v>
      </c>
      <c r="L308" s="55">
        <f t="shared" si="73"/>
        <v>0</v>
      </c>
      <c r="M308" s="55">
        <f t="shared" ca="1" si="74"/>
        <v>-4.287445118313161E-4</v>
      </c>
      <c r="N308" s="55">
        <f t="shared" ca="1" si="75"/>
        <v>0</v>
      </c>
      <c r="O308" s="63">
        <f t="shared" ca="1" si="76"/>
        <v>0</v>
      </c>
      <c r="P308" s="55">
        <f t="shared" ca="1" si="77"/>
        <v>0</v>
      </c>
      <c r="Q308" s="55">
        <f t="shared" ca="1" si="78"/>
        <v>0</v>
      </c>
      <c r="R308" s="31">
        <f t="shared" ca="1" si="79"/>
        <v>4.287445118313161E-4</v>
      </c>
    </row>
    <row r="309" spans="1:18">
      <c r="A309" s="61"/>
      <c r="B309" s="61"/>
      <c r="C309" s="61"/>
      <c r="D309" s="62">
        <f t="shared" si="65"/>
        <v>0</v>
      </c>
      <c r="E309" s="62">
        <f t="shared" si="66"/>
        <v>0</v>
      </c>
      <c r="F309" s="55">
        <f t="shared" si="67"/>
        <v>0</v>
      </c>
      <c r="G309" s="55">
        <f t="shared" si="68"/>
        <v>0</v>
      </c>
      <c r="H309" s="55">
        <f t="shared" si="69"/>
        <v>0</v>
      </c>
      <c r="I309" s="55">
        <f t="shared" si="70"/>
        <v>0</v>
      </c>
      <c r="J309" s="55">
        <f t="shared" si="71"/>
        <v>0</v>
      </c>
      <c r="K309" s="55">
        <f t="shared" si="72"/>
        <v>0</v>
      </c>
      <c r="L309" s="55">
        <f t="shared" si="73"/>
        <v>0</v>
      </c>
      <c r="M309" s="55">
        <f t="shared" ca="1" si="74"/>
        <v>-4.287445118313161E-4</v>
      </c>
      <c r="N309" s="55">
        <f t="shared" ca="1" si="75"/>
        <v>0</v>
      </c>
      <c r="O309" s="63">
        <f t="shared" ca="1" si="76"/>
        <v>0</v>
      </c>
      <c r="P309" s="55">
        <f t="shared" ca="1" si="77"/>
        <v>0</v>
      </c>
      <c r="Q309" s="55">
        <f t="shared" ca="1" si="78"/>
        <v>0</v>
      </c>
      <c r="R309" s="31">
        <f t="shared" ca="1" si="79"/>
        <v>4.287445118313161E-4</v>
      </c>
    </row>
    <row r="310" spans="1:18">
      <c r="A310" s="61"/>
      <c r="B310" s="61"/>
      <c r="C310" s="61"/>
      <c r="D310" s="62">
        <f t="shared" si="65"/>
        <v>0</v>
      </c>
      <c r="E310" s="62">
        <f t="shared" si="66"/>
        <v>0</v>
      </c>
      <c r="F310" s="55">
        <f t="shared" si="67"/>
        <v>0</v>
      </c>
      <c r="G310" s="55">
        <f t="shared" si="68"/>
        <v>0</v>
      </c>
      <c r="H310" s="55">
        <f t="shared" si="69"/>
        <v>0</v>
      </c>
      <c r="I310" s="55">
        <f t="shared" si="70"/>
        <v>0</v>
      </c>
      <c r="J310" s="55">
        <f t="shared" si="71"/>
        <v>0</v>
      </c>
      <c r="K310" s="55">
        <f t="shared" si="72"/>
        <v>0</v>
      </c>
      <c r="L310" s="55">
        <f t="shared" si="73"/>
        <v>0</v>
      </c>
      <c r="M310" s="55">
        <f t="shared" ca="1" si="74"/>
        <v>-4.287445118313161E-4</v>
      </c>
      <c r="N310" s="55">
        <f t="shared" ca="1" si="75"/>
        <v>0</v>
      </c>
      <c r="O310" s="63">
        <f t="shared" ca="1" si="76"/>
        <v>0</v>
      </c>
      <c r="P310" s="55">
        <f t="shared" ca="1" si="77"/>
        <v>0</v>
      </c>
      <c r="Q310" s="55">
        <f t="shared" ca="1" si="78"/>
        <v>0</v>
      </c>
      <c r="R310" s="31">
        <f t="shared" ca="1" si="79"/>
        <v>4.287445118313161E-4</v>
      </c>
    </row>
    <row r="311" spans="1:18">
      <c r="A311" s="61"/>
      <c r="B311" s="61"/>
      <c r="C311" s="61"/>
      <c r="D311" s="62">
        <f t="shared" si="65"/>
        <v>0</v>
      </c>
      <c r="E311" s="62">
        <f t="shared" si="66"/>
        <v>0</v>
      </c>
      <c r="F311" s="55">
        <f t="shared" si="67"/>
        <v>0</v>
      </c>
      <c r="G311" s="55">
        <f t="shared" si="68"/>
        <v>0</v>
      </c>
      <c r="H311" s="55">
        <f t="shared" si="69"/>
        <v>0</v>
      </c>
      <c r="I311" s="55">
        <f t="shared" si="70"/>
        <v>0</v>
      </c>
      <c r="J311" s="55">
        <f t="shared" si="71"/>
        <v>0</v>
      </c>
      <c r="K311" s="55">
        <f t="shared" si="72"/>
        <v>0</v>
      </c>
      <c r="L311" s="55">
        <f t="shared" si="73"/>
        <v>0</v>
      </c>
      <c r="M311" s="55">
        <f t="shared" ca="1" si="74"/>
        <v>-4.287445118313161E-4</v>
      </c>
      <c r="N311" s="55">
        <f t="shared" ca="1" si="75"/>
        <v>0</v>
      </c>
      <c r="O311" s="63">
        <f t="shared" ca="1" si="76"/>
        <v>0</v>
      </c>
      <c r="P311" s="55">
        <f t="shared" ca="1" si="77"/>
        <v>0</v>
      </c>
      <c r="Q311" s="55">
        <f t="shared" ca="1" si="78"/>
        <v>0</v>
      </c>
      <c r="R311" s="31">
        <f t="shared" ca="1" si="79"/>
        <v>4.287445118313161E-4</v>
      </c>
    </row>
    <row r="312" spans="1:18">
      <c r="A312" s="61"/>
      <c r="B312" s="61"/>
      <c r="C312" s="61"/>
      <c r="D312" s="62">
        <f t="shared" si="65"/>
        <v>0</v>
      </c>
      <c r="E312" s="62">
        <f t="shared" si="66"/>
        <v>0</v>
      </c>
      <c r="F312" s="55">
        <f t="shared" si="67"/>
        <v>0</v>
      </c>
      <c r="G312" s="55">
        <f t="shared" si="68"/>
        <v>0</v>
      </c>
      <c r="H312" s="55">
        <f t="shared" si="69"/>
        <v>0</v>
      </c>
      <c r="I312" s="55">
        <f t="shared" si="70"/>
        <v>0</v>
      </c>
      <c r="J312" s="55">
        <f t="shared" si="71"/>
        <v>0</v>
      </c>
      <c r="K312" s="55">
        <f t="shared" si="72"/>
        <v>0</v>
      </c>
      <c r="L312" s="55">
        <f t="shared" si="73"/>
        <v>0</v>
      </c>
      <c r="M312" s="55">
        <f t="shared" ca="1" si="74"/>
        <v>-4.287445118313161E-4</v>
      </c>
      <c r="N312" s="55">
        <f t="shared" ca="1" si="75"/>
        <v>0</v>
      </c>
      <c r="O312" s="63">
        <f t="shared" ca="1" si="76"/>
        <v>0</v>
      </c>
      <c r="P312" s="55">
        <f t="shared" ca="1" si="77"/>
        <v>0</v>
      </c>
      <c r="Q312" s="55">
        <f t="shared" ca="1" si="78"/>
        <v>0</v>
      </c>
      <c r="R312" s="31">
        <f t="shared" ca="1" si="79"/>
        <v>4.287445118313161E-4</v>
      </c>
    </row>
    <row r="313" spans="1:18">
      <c r="A313" s="61"/>
      <c r="B313" s="61"/>
      <c r="C313" s="61"/>
      <c r="D313" s="62">
        <f t="shared" si="65"/>
        <v>0</v>
      </c>
      <c r="E313" s="62">
        <f t="shared" si="66"/>
        <v>0</v>
      </c>
      <c r="F313" s="55">
        <f t="shared" si="67"/>
        <v>0</v>
      </c>
      <c r="G313" s="55">
        <f t="shared" si="68"/>
        <v>0</v>
      </c>
      <c r="H313" s="55">
        <f t="shared" si="69"/>
        <v>0</v>
      </c>
      <c r="I313" s="55">
        <f t="shared" si="70"/>
        <v>0</v>
      </c>
      <c r="J313" s="55">
        <f t="shared" si="71"/>
        <v>0</v>
      </c>
      <c r="K313" s="55">
        <f t="shared" si="72"/>
        <v>0</v>
      </c>
      <c r="L313" s="55">
        <f t="shared" si="73"/>
        <v>0</v>
      </c>
      <c r="M313" s="55">
        <f t="shared" ca="1" si="74"/>
        <v>-4.287445118313161E-4</v>
      </c>
      <c r="N313" s="55">
        <f t="shared" ca="1" si="75"/>
        <v>0</v>
      </c>
      <c r="O313" s="63">
        <f t="shared" ca="1" si="76"/>
        <v>0</v>
      </c>
      <c r="P313" s="55">
        <f t="shared" ca="1" si="77"/>
        <v>0</v>
      </c>
      <c r="Q313" s="55">
        <f t="shared" ca="1" si="78"/>
        <v>0</v>
      </c>
      <c r="R313" s="31">
        <f t="shared" ca="1" si="79"/>
        <v>4.287445118313161E-4</v>
      </c>
    </row>
    <row r="314" spans="1:18">
      <c r="A314" s="61"/>
      <c r="B314" s="61"/>
      <c r="C314" s="61"/>
      <c r="D314" s="62">
        <f t="shared" si="65"/>
        <v>0</v>
      </c>
      <c r="E314" s="62">
        <f t="shared" si="66"/>
        <v>0</v>
      </c>
      <c r="F314" s="55">
        <f t="shared" si="67"/>
        <v>0</v>
      </c>
      <c r="G314" s="55">
        <f t="shared" si="68"/>
        <v>0</v>
      </c>
      <c r="H314" s="55">
        <f t="shared" si="69"/>
        <v>0</v>
      </c>
      <c r="I314" s="55">
        <f t="shared" si="70"/>
        <v>0</v>
      </c>
      <c r="J314" s="55">
        <f t="shared" si="71"/>
        <v>0</v>
      </c>
      <c r="K314" s="55">
        <f t="shared" si="72"/>
        <v>0</v>
      </c>
      <c r="L314" s="55">
        <f t="shared" si="73"/>
        <v>0</v>
      </c>
      <c r="M314" s="55">
        <f t="shared" ca="1" si="74"/>
        <v>-4.287445118313161E-4</v>
      </c>
      <c r="N314" s="55">
        <f t="shared" ca="1" si="75"/>
        <v>0</v>
      </c>
      <c r="O314" s="63">
        <f t="shared" ca="1" si="76"/>
        <v>0</v>
      </c>
      <c r="P314" s="55">
        <f t="shared" ca="1" si="77"/>
        <v>0</v>
      </c>
      <c r="Q314" s="55">
        <f t="shared" ca="1" si="78"/>
        <v>0</v>
      </c>
      <c r="R314" s="31">
        <f t="shared" ca="1" si="79"/>
        <v>4.287445118313161E-4</v>
      </c>
    </row>
    <row r="315" spans="1:18">
      <c r="A315" s="61"/>
      <c r="B315" s="61"/>
      <c r="C315" s="61"/>
      <c r="D315" s="62">
        <f t="shared" si="65"/>
        <v>0</v>
      </c>
      <c r="E315" s="62">
        <f t="shared" si="66"/>
        <v>0</v>
      </c>
      <c r="F315" s="55">
        <f t="shared" si="67"/>
        <v>0</v>
      </c>
      <c r="G315" s="55">
        <f t="shared" si="68"/>
        <v>0</v>
      </c>
      <c r="H315" s="55">
        <f t="shared" si="69"/>
        <v>0</v>
      </c>
      <c r="I315" s="55">
        <f t="shared" si="70"/>
        <v>0</v>
      </c>
      <c r="J315" s="55">
        <f t="shared" si="71"/>
        <v>0</v>
      </c>
      <c r="K315" s="55">
        <f t="shared" si="72"/>
        <v>0</v>
      </c>
      <c r="L315" s="55">
        <f t="shared" si="73"/>
        <v>0</v>
      </c>
      <c r="M315" s="55">
        <f t="shared" ca="1" si="74"/>
        <v>-4.287445118313161E-4</v>
      </c>
      <c r="N315" s="55">
        <f t="shared" ca="1" si="75"/>
        <v>0</v>
      </c>
      <c r="O315" s="63">
        <f t="shared" ca="1" si="76"/>
        <v>0</v>
      </c>
      <c r="P315" s="55">
        <f t="shared" ca="1" si="77"/>
        <v>0</v>
      </c>
      <c r="Q315" s="55">
        <f t="shared" ca="1" si="78"/>
        <v>0</v>
      </c>
      <c r="R315" s="31">
        <f t="shared" ca="1" si="79"/>
        <v>4.287445118313161E-4</v>
      </c>
    </row>
    <row r="316" spans="1:18">
      <c r="A316" s="61"/>
      <c r="B316" s="61"/>
      <c r="C316" s="61"/>
      <c r="D316" s="62">
        <f t="shared" si="65"/>
        <v>0</v>
      </c>
      <c r="E316" s="62">
        <f t="shared" si="66"/>
        <v>0</v>
      </c>
      <c r="F316" s="55">
        <f t="shared" si="67"/>
        <v>0</v>
      </c>
      <c r="G316" s="55">
        <f t="shared" si="68"/>
        <v>0</v>
      </c>
      <c r="H316" s="55">
        <f t="shared" si="69"/>
        <v>0</v>
      </c>
      <c r="I316" s="55">
        <f t="shared" si="70"/>
        <v>0</v>
      </c>
      <c r="J316" s="55">
        <f t="shared" si="71"/>
        <v>0</v>
      </c>
      <c r="K316" s="55">
        <f t="shared" si="72"/>
        <v>0</v>
      </c>
      <c r="L316" s="55">
        <f t="shared" si="73"/>
        <v>0</v>
      </c>
      <c r="M316" s="55">
        <f t="shared" ca="1" si="74"/>
        <v>-4.287445118313161E-4</v>
      </c>
      <c r="N316" s="55">
        <f t="shared" ca="1" si="75"/>
        <v>0</v>
      </c>
      <c r="O316" s="63">
        <f t="shared" ca="1" si="76"/>
        <v>0</v>
      </c>
      <c r="P316" s="55">
        <f t="shared" ca="1" si="77"/>
        <v>0</v>
      </c>
      <c r="Q316" s="55">
        <f t="shared" ca="1" si="78"/>
        <v>0</v>
      </c>
      <c r="R316" s="31">
        <f t="shared" ca="1" si="79"/>
        <v>4.287445118313161E-4</v>
      </c>
    </row>
    <row r="317" spans="1:18">
      <c r="A317" s="61"/>
      <c r="B317" s="61"/>
      <c r="C317" s="61"/>
      <c r="D317" s="62">
        <f t="shared" si="65"/>
        <v>0</v>
      </c>
      <c r="E317" s="62">
        <f t="shared" si="66"/>
        <v>0</v>
      </c>
      <c r="F317" s="55">
        <f t="shared" si="67"/>
        <v>0</v>
      </c>
      <c r="G317" s="55">
        <f t="shared" si="68"/>
        <v>0</v>
      </c>
      <c r="H317" s="55">
        <f t="shared" si="69"/>
        <v>0</v>
      </c>
      <c r="I317" s="55">
        <f t="shared" si="70"/>
        <v>0</v>
      </c>
      <c r="J317" s="55">
        <f t="shared" si="71"/>
        <v>0</v>
      </c>
      <c r="K317" s="55">
        <f t="shared" si="72"/>
        <v>0</v>
      </c>
      <c r="L317" s="55">
        <f t="shared" si="73"/>
        <v>0</v>
      </c>
      <c r="M317" s="55">
        <f t="shared" ca="1" si="74"/>
        <v>-4.287445118313161E-4</v>
      </c>
      <c r="N317" s="55">
        <f t="shared" ca="1" si="75"/>
        <v>0</v>
      </c>
      <c r="O317" s="63">
        <f t="shared" ca="1" si="76"/>
        <v>0</v>
      </c>
      <c r="P317" s="55">
        <f t="shared" ca="1" si="77"/>
        <v>0</v>
      </c>
      <c r="Q317" s="55">
        <f t="shared" ca="1" si="78"/>
        <v>0</v>
      </c>
      <c r="R317" s="31">
        <f t="shared" ca="1" si="79"/>
        <v>4.287445118313161E-4</v>
      </c>
    </row>
    <row r="318" spans="1:18">
      <c r="A318" s="61"/>
      <c r="B318" s="61"/>
      <c r="C318" s="61"/>
      <c r="D318" s="62">
        <f t="shared" si="65"/>
        <v>0</v>
      </c>
      <c r="E318" s="62">
        <f t="shared" si="66"/>
        <v>0</v>
      </c>
      <c r="F318" s="55">
        <f t="shared" si="67"/>
        <v>0</v>
      </c>
      <c r="G318" s="55">
        <f t="shared" si="68"/>
        <v>0</v>
      </c>
      <c r="H318" s="55">
        <f t="shared" si="69"/>
        <v>0</v>
      </c>
      <c r="I318" s="55">
        <f t="shared" si="70"/>
        <v>0</v>
      </c>
      <c r="J318" s="55">
        <f t="shared" si="71"/>
        <v>0</v>
      </c>
      <c r="K318" s="55">
        <f t="shared" si="72"/>
        <v>0</v>
      </c>
      <c r="L318" s="55">
        <f t="shared" si="73"/>
        <v>0</v>
      </c>
      <c r="M318" s="55">
        <f t="shared" ca="1" si="74"/>
        <v>-4.287445118313161E-4</v>
      </c>
      <c r="N318" s="55">
        <f t="shared" ca="1" si="75"/>
        <v>0</v>
      </c>
      <c r="O318" s="63">
        <f t="shared" ca="1" si="76"/>
        <v>0</v>
      </c>
      <c r="P318" s="55">
        <f t="shared" ca="1" si="77"/>
        <v>0</v>
      </c>
      <c r="Q318" s="55">
        <f t="shared" ca="1" si="78"/>
        <v>0</v>
      </c>
      <c r="R318" s="31">
        <f t="shared" ca="1" si="79"/>
        <v>4.287445118313161E-4</v>
      </c>
    </row>
    <row r="319" spans="1:18">
      <c r="A319" s="61"/>
      <c r="B319" s="61"/>
      <c r="C319" s="61"/>
      <c r="D319" s="62">
        <f t="shared" si="65"/>
        <v>0</v>
      </c>
      <c r="E319" s="62">
        <f t="shared" si="66"/>
        <v>0</v>
      </c>
      <c r="F319" s="55">
        <f t="shared" si="67"/>
        <v>0</v>
      </c>
      <c r="G319" s="55">
        <f t="shared" si="68"/>
        <v>0</v>
      </c>
      <c r="H319" s="55">
        <f t="shared" si="69"/>
        <v>0</v>
      </c>
      <c r="I319" s="55">
        <f t="shared" si="70"/>
        <v>0</v>
      </c>
      <c r="J319" s="55">
        <f t="shared" si="71"/>
        <v>0</v>
      </c>
      <c r="K319" s="55">
        <f t="shared" si="72"/>
        <v>0</v>
      </c>
      <c r="L319" s="55">
        <f t="shared" si="73"/>
        <v>0</v>
      </c>
      <c r="M319" s="55">
        <f t="shared" ca="1" si="74"/>
        <v>-4.287445118313161E-4</v>
      </c>
      <c r="N319" s="55">
        <f t="shared" ca="1" si="75"/>
        <v>0</v>
      </c>
      <c r="O319" s="63">
        <f t="shared" ca="1" si="76"/>
        <v>0</v>
      </c>
      <c r="P319" s="55">
        <f t="shared" ca="1" si="77"/>
        <v>0</v>
      </c>
      <c r="Q319" s="55">
        <f t="shared" ca="1" si="78"/>
        <v>0</v>
      </c>
      <c r="R319" s="31">
        <f t="shared" ca="1" si="79"/>
        <v>4.287445118313161E-4</v>
      </c>
    </row>
    <row r="320" spans="1:18">
      <c r="A320" s="61"/>
      <c r="B320" s="61"/>
      <c r="C320" s="61"/>
      <c r="D320" s="62">
        <f t="shared" si="65"/>
        <v>0</v>
      </c>
      <c r="E320" s="62">
        <f t="shared" si="66"/>
        <v>0</v>
      </c>
      <c r="F320" s="55">
        <f t="shared" si="67"/>
        <v>0</v>
      </c>
      <c r="G320" s="55">
        <f t="shared" si="68"/>
        <v>0</v>
      </c>
      <c r="H320" s="55">
        <f t="shared" si="69"/>
        <v>0</v>
      </c>
      <c r="I320" s="55">
        <f t="shared" si="70"/>
        <v>0</v>
      </c>
      <c r="J320" s="55">
        <f t="shared" si="71"/>
        <v>0</v>
      </c>
      <c r="K320" s="55">
        <f t="shared" si="72"/>
        <v>0</v>
      </c>
      <c r="L320" s="55">
        <f t="shared" si="73"/>
        <v>0</v>
      </c>
      <c r="M320" s="55">
        <f t="shared" ca="1" si="74"/>
        <v>-4.287445118313161E-4</v>
      </c>
      <c r="N320" s="55">
        <f t="shared" ca="1" si="75"/>
        <v>0</v>
      </c>
      <c r="O320" s="63">
        <f t="shared" ca="1" si="76"/>
        <v>0</v>
      </c>
      <c r="P320" s="55">
        <f t="shared" ca="1" si="77"/>
        <v>0</v>
      </c>
      <c r="Q320" s="55">
        <f t="shared" ca="1" si="78"/>
        <v>0</v>
      </c>
      <c r="R320" s="31">
        <f t="shared" ca="1" si="79"/>
        <v>4.287445118313161E-4</v>
      </c>
    </row>
    <row r="321" spans="1:18">
      <c r="A321" s="61"/>
      <c r="B321" s="61"/>
      <c r="C321" s="61"/>
      <c r="D321" s="62">
        <f t="shared" si="65"/>
        <v>0</v>
      </c>
      <c r="E321" s="62">
        <f t="shared" si="66"/>
        <v>0</v>
      </c>
      <c r="F321" s="55">
        <f t="shared" si="67"/>
        <v>0</v>
      </c>
      <c r="G321" s="55">
        <f t="shared" si="68"/>
        <v>0</v>
      </c>
      <c r="H321" s="55">
        <f t="shared" si="69"/>
        <v>0</v>
      </c>
      <c r="I321" s="55">
        <f t="shared" si="70"/>
        <v>0</v>
      </c>
      <c r="J321" s="55">
        <f t="shared" si="71"/>
        <v>0</v>
      </c>
      <c r="K321" s="55">
        <f t="shared" si="72"/>
        <v>0</v>
      </c>
      <c r="L321" s="55">
        <f t="shared" si="73"/>
        <v>0</v>
      </c>
      <c r="M321" s="55">
        <f t="shared" ca="1" si="74"/>
        <v>-4.287445118313161E-4</v>
      </c>
      <c r="N321" s="55">
        <f t="shared" ca="1" si="75"/>
        <v>0</v>
      </c>
      <c r="O321" s="63">
        <f t="shared" ca="1" si="76"/>
        <v>0</v>
      </c>
      <c r="P321" s="55">
        <f t="shared" ca="1" si="77"/>
        <v>0</v>
      </c>
      <c r="Q321" s="55">
        <f t="shared" ca="1" si="78"/>
        <v>0</v>
      </c>
      <c r="R321" s="31">
        <f t="shared" ca="1" si="79"/>
        <v>4.287445118313161E-4</v>
      </c>
    </row>
    <row r="322" spans="1:18">
      <c r="A322" s="61"/>
      <c r="B322" s="61"/>
      <c r="C322" s="61"/>
      <c r="D322" s="62">
        <f t="shared" si="65"/>
        <v>0</v>
      </c>
      <c r="E322" s="62">
        <f t="shared" si="66"/>
        <v>0</v>
      </c>
      <c r="F322" s="55">
        <f t="shared" si="67"/>
        <v>0</v>
      </c>
      <c r="G322" s="55">
        <f t="shared" si="68"/>
        <v>0</v>
      </c>
      <c r="H322" s="55">
        <f t="shared" si="69"/>
        <v>0</v>
      </c>
      <c r="I322" s="55">
        <f t="shared" si="70"/>
        <v>0</v>
      </c>
      <c r="J322" s="55">
        <f t="shared" si="71"/>
        <v>0</v>
      </c>
      <c r="K322" s="55">
        <f t="shared" si="72"/>
        <v>0</v>
      </c>
      <c r="L322" s="55">
        <f t="shared" si="73"/>
        <v>0</v>
      </c>
      <c r="M322" s="55">
        <f t="shared" ca="1" si="74"/>
        <v>-4.287445118313161E-4</v>
      </c>
      <c r="N322" s="55">
        <f t="shared" ca="1" si="75"/>
        <v>0</v>
      </c>
      <c r="O322" s="63">
        <f t="shared" ca="1" si="76"/>
        <v>0</v>
      </c>
      <c r="P322" s="55">
        <f t="shared" ca="1" si="77"/>
        <v>0</v>
      </c>
      <c r="Q322" s="55">
        <f t="shared" ca="1" si="78"/>
        <v>0</v>
      </c>
      <c r="R322" s="31">
        <f t="shared" ca="1" si="79"/>
        <v>4.287445118313161E-4</v>
      </c>
    </row>
    <row r="323" spans="1:18">
      <c r="A323" s="61"/>
      <c r="B323" s="61"/>
      <c r="C323" s="61"/>
      <c r="D323" s="62">
        <f t="shared" si="65"/>
        <v>0</v>
      </c>
      <c r="E323" s="62">
        <f t="shared" si="66"/>
        <v>0</v>
      </c>
      <c r="F323" s="55">
        <f t="shared" si="67"/>
        <v>0</v>
      </c>
      <c r="G323" s="55">
        <f t="shared" si="68"/>
        <v>0</v>
      </c>
      <c r="H323" s="55">
        <f t="shared" si="69"/>
        <v>0</v>
      </c>
      <c r="I323" s="55">
        <f t="shared" si="70"/>
        <v>0</v>
      </c>
      <c r="J323" s="55">
        <f t="shared" si="71"/>
        <v>0</v>
      </c>
      <c r="K323" s="55">
        <f t="shared" si="72"/>
        <v>0</v>
      </c>
      <c r="L323" s="55">
        <f t="shared" si="73"/>
        <v>0</v>
      </c>
      <c r="M323" s="55">
        <f t="shared" ca="1" si="74"/>
        <v>-4.287445118313161E-4</v>
      </c>
      <c r="N323" s="55">
        <f t="shared" ca="1" si="75"/>
        <v>0</v>
      </c>
      <c r="O323" s="63">
        <f t="shared" ca="1" si="76"/>
        <v>0</v>
      </c>
      <c r="P323" s="55">
        <f t="shared" ca="1" si="77"/>
        <v>0</v>
      </c>
      <c r="Q323" s="55">
        <f t="shared" ca="1" si="78"/>
        <v>0</v>
      </c>
      <c r="R323" s="31">
        <f t="shared" ca="1" si="79"/>
        <v>4.287445118313161E-4</v>
      </c>
    </row>
    <row r="324" spans="1:18">
      <c r="A324" s="61"/>
      <c r="B324" s="61"/>
      <c r="C324" s="61"/>
      <c r="D324" s="62">
        <f t="shared" si="65"/>
        <v>0</v>
      </c>
      <c r="E324" s="62">
        <f t="shared" si="66"/>
        <v>0</v>
      </c>
      <c r="F324" s="55">
        <f t="shared" si="67"/>
        <v>0</v>
      </c>
      <c r="G324" s="55">
        <f t="shared" si="68"/>
        <v>0</v>
      </c>
      <c r="H324" s="55">
        <f t="shared" si="69"/>
        <v>0</v>
      </c>
      <c r="I324" s="55">
        <f t="shared" si="70"/>
        <v>0</v>
      </c>
      <c r="J324" s="55">
        <f t="shared" si="71"/>
        <v>0</v>
      </c>
      <c r="K324" s="55">
        <f t="shared" si="72"/>
        <v>0</v>
      </c>
      <c r="L324" s="55">
        <f t="shared" si="73"/>
        <v>0</v>
      </c>
      <c r="M324" s="55">
        <f t="shared" ca="1" si="74"/>
        <v>-4.287445118313161E-4</v>
      </c>
      <c r="N324" s="55">
        <f t="shared" ca="1" si="75"/>
        <v>0</v>
      </c>
      <c r="O324" s="63">
        <f t="shared" ca="1" si="76"/>
        <v>0</v>
      </c>
      <c r="P324" s="55">
        <f t="shared" ca="1" si="77"/>
        <v>0</v>
      </c>
      <c r="Q324" s="55">
        <f t="shared" ca="1" si="78"/>
        <v>0</v>
      </c>
      <c r="R324" s="31">
        <f t="shared" ca="1" si="79"/>
        <v>4.287445118313161E-4</v>
      </c>
    </row>
    <row r="325" spans="1:18">
      <c r="A325" s="61"/>
      <c r="B325" s="61"/>
      <c r="C325" s="61"/>
      <c r="D325" s="62">
        <f t="shared" si="65"/>
        <v>0</v>
      </c>
      <c r="E325" s="62">
        <f t="shared" si="66"/>
        <v>0</v>
      </c>
      <c r="F325" s="55">
        <f t="shared" si="67"/>
        <v>0</v>
      </c>
      <c r="G325" s="55">
        <f t="shared" si="68"/>
        <v>0</v>
      </c>
      <c r="H325" s="55">
        <f t="shared" si="69"/>
        <v>0</v>
      </c>
      <c r="I325" s="55">
        <f t="shared" si="70"/>
        <v>0</v>
      </c>
      <c r="J325" s="55">
        <f t="shared" si="71"/>
        <v>0</v>
      </c>
      <c r="K325" s="55">
        <f t="shared" si="72"/>
        <v>0</v>
      </c>
      <c r="L325" s="55">
        <f t="shared" si="73"/>
        <v>0</v>
      </c>
      <c r="M325" s="55">
        <f t="shared" ca="1" si="74"/>
        <v>-4.287445118313161E-4</v>
      </c>
      <c r="N325" s="55">
        <f t="shared" ca="1" si="75"/>
        <v>0</v>
      </c>
      <c r="O325" s="63">
        <f t="shared" ca="1" si="76"/>
        <v>0</v>
      </c>
      <c r="P325" s="55">
        <f t="shared" ca="1" si="77"/>
        <v>0</v>
      </c>
      <c r="Q325" s="55">
        <f t="shared" ca="1" si="78"/>
        <v>0</v>
      </c>
      <c r="R325" s="31">
        <f t="shared" ca="1" si="79"/>
        <v>4.287445118313161E-4</v>
      </c>
    </row>
    <row r="326" spans="1:18">
      <c r="A326" s="61"/>
      <c r="B326" s="61"/>
      <c r="C326" s="61"/>
      <c r="D326" s="62">
        <f t="shared" si="65"/>
        <v>0</v>
      </c>
      <c r="E326" s="62">
        <f t="shared" si="66"/>
        <v>0</v>
      </c>
      <c r="F326" s="55">
        <f t="shared" si="67"/>
        <v>0</v>
      </c>
      <c r="G326" s="55">
        <f t="shared" si="68"/>
        <v>0</v>
      </c>
      <c r="H326" s="55">
        <f t="shared" si="69"/>
        <v>0</v>
      </c>
      <c r="I326" s="55">
        <f t="shared" si="70"/>
        <v>0</v>
      </c>
      <c r="J326" s="55">
        <f t="shared" si="71"/>
        <v>0</v>
      </c>
      <c r="K326" s="55">
        <f t="shared" si="72"/>
        <v>0</v>
      </c>
      <c r="L326" s="55">
        <f t="shared" si="73"/>
        <v>0</v>
      </c>
      <c r="M326" s="55">
        <f t="shared" ca="1" si="74"/>
        <v>-4.287445118313161E-4</v>
      </c>
      <c r="N326" s="55">
        <f t="shared" ca="1" si="75"/>
        <v>0</v>
      </c>
      <c r="O326" s="63">
        <f t="shared" ca="1" si="76"/>
        <v>0</v>
      </c>
      <c r="P326" s="55">
        <f t="shared" ca="1" si="77"/>
        <v>0</v>
      </c>
      <c r="Q326" s="55">
        <f t="shared" ca="1" si="78"/>
        <v>0</v>
      </c>
      <c r="R326" s="31">
        <f t="shared" ca="1" si="79"/>
        <v>4.287445118313161E-4</v>
      </c>
    </row>
    <row r="327" spans="1:18">
      <c r="A327" s="61"/>
      <c r="B327" s="61"/>
      <c r="C327" s="61"/>
      <c r="D327" s="62">
        <f t="shared" si="65"/>
        <v>0</v>
      </c>
      <c r="E327" s="62">
        <f t="shared" si="66"/>
        <v>0</v>
      </c>
      <c r="F327" s="55">
        <f t="shared" si="67"/>
        <v>0</v>
      </c>
      <c r="G327" s="55">
        <f t="shared" si="68"/>
        <v>0</v>
      </c>
      <c r="H327" s="55">
        <f t="shared" si="69"/>
        <v>0</v>
      </c>
      <c r="I327" s="55">
        <f t="shared" si="70"/>
        <v>0</v>
      </c>
      <c r="J327" s="55">
        <f t="shared" si="71"/>
        <v>0</v>
      </c>
      <c r="K327" s="55">
        <f t="shared" si="72"/>
        <v>0</v>
      </c>
      <c r="L327" s="55">
        <f t="shared" si="73"/>
        <v>0</v>
      </c>
      <c r="M327" s="55">
        <f t="shared" ca="1" si="74"/>
        <v>-4.287445118313161E-4</v>
      </c>
      <c r="N327" s="55">
        <f t="shared" ca="1" si="75"/>
        <v>0</v>
      </c>
      <c r="O327" s="63">
        <f t="shared" ca="1" si="76"/>
        <v>0</v>
      </c>
      <c r="P327" s="55">
        <f t="shared" ca="1" si="77"/>
        <v>0</v>
      </c>
      <c r="Q327" s="55">
        <f t="shared" ca="1" si="78"/>
        <v>0</v>
      </c>
      <c r="R327" s="31">
        <f t="shared" ca="1" si="79"/>
        <v>4.287445118313161E-4</v>
      </c>
    </row>
    <row r="328" spans="1:18">
      <c r="A328" s="61"/>
      <c r="B328" s="61"/>
      <c r="C328" s="61"/>
      <c r="D328" s="62">
        <f t="shared" si="65"/>
        <v>0</v>
      </c>
      <c r="E328" s="62">
        <f t="shared" si="66"/>
        <v>0</v>
      </c>
      <c r="F328" s="55">
        <f t="shared" si="67"/>
        <v>0</v>
      </c>
      <c r="G328" s="55">
        <f t="shared" si="68"/>
        <v>0</v>
      </c>
      <c r="H328" s="55">
        <f t="shared" si="69"/>
        <v>0</v>
      </c>
      <c r="I328" s="55">
        <f t="shared" si="70"/>
        <v>0</v>
      </c>
      <c r="J328" s="55">
        <f t="shared" si="71"/>
        <v>0</v>
      </c>
      <c r="K328" s="55">
        <f t="shared" si="72"/>
        <v>0</v>
      </c>
      <c r="L328" s="55">
        <f t="shared" si="73"/>
        <v>0</v>
      </c>
      <c r="M328" s="55">
        <f t="shared" ca="1" si="74"/>
        <v>-4.287445118313161E-4</v>
      </c>
      <c r="N328" s="55">
        <f t="shared" ca="1" si="75"/>
        <v>0</v>
      </c>
      <c r="O328" s="63">
        <f t="shared" ca="1" si="76"/>
        <v>0</v>
      </c>
      <c r="P328" s="55">
        <f t="shared" ca="1" si="77"/>
        <v>0</v>
      </c>
      <c r="Q328" s="55">
        <f t="shared" ca="1" si="78"/>
        <v>0</v>
      </c>
      <c r="R328" s="31">
        <f t="shared" ca="1" si="79"/>
        <v>4.287445118313161E-4</v>
      </c>
    </row>
    <row r="329" spans="1:18">
      <c r="A329" s="61"/>
      <c r="B329" s="61"/>
      <c r="C329" s="61"/>
      <c r="D329" s="62">
        <f t="shared" si="65"/>
        <v>0</v>
      </c>
      <c r="E329" s="62">
        <f t="shared" si="66"/>
        <v>0</v>
      </c>
      <c r="F329" s="55">
        <f t="shared" si="67"/>
        <v>0</v>
      </c>
      <c r="G329" s="55">
        <f t="shared" si="68"/>
        <v>0</v>
      </c>
      <c r="H329" s="55">
        <f t="shared" si="69"/>
        <v>0</v>
      </c>
      <c r="I329" s="55">
        <f t="shared" si="70"/>
        <v>0</v>
      </c>
      <c r="J329" s="55">
        <f t="shared" si="71"/>
        <v>0</v>
      </c>
      <c r="K329" s="55">
        <f t="shared" si="72"/>
        <v>0</v>
      </c>
      <c r="L329" s="55">
        <f t="shared" si="73"/>
        <v>0</v>
      </c>
      <c r="M329" s="55">
        <f t="shared" ca="1" si="74"/>
        <v>-4.287445118313161E-4</v>
      </c>
      <c r="N329" s="55">
        <f t="shared" ca="1" si="75"/>
        <v>0</v>
      </c>
      <c r="O329" s="63">
        <f t="shared" ca="1" si="76"/>
        <v>0</v>
      </c>
      <c r="P329" s="55">
        <f t="shared" ca="1" si="77"/>
        <v>0</v>
      </c>
      <c r="Q329" s="55">
        <f t="shared" ca="1" si="78"/>
        <v>0</v>
      </c>
      <c r="R329" s="31">
        <f t="shared" ca="1" si="79"/>
        <v>4.287445118313161E-4</v>
      </c>
    </row>
    <row r="330" spans="1:18">
      <c r="A330" s="61"/>
      <c r="B330" s="61"/>
      <c r="C330" s="61"/>
      <c r="D330" s="62">
        <f t="shared" si="65"/>
        <v>0</v>
      </c>
      <c r="E330" s="62">
        <f t="shared" si="66"/>
        <v>0</v>
      </c>
      <c r="F330" s="55">
        <f t="shared" si="67"/>
        <v>0</v>
      </c>
      <c r="G330" s="55">
        <f t="shared" si="68"/>
        <v>0</v>
      </c>
      <c r="H330" s="55">
        <f t="shared" si="69"/>
        <v>0</v>
      </c>
      <c r="I330" s="55">
        <f t="shared" si="70"/>
        <v>0</v>
      </c>
      <c r="J330" s="55">
        <f t="shared" si="71"/>
        <v>0</v>
      </c>
      <c r="K330" s="55">
        <f t="shared" si="72"/>
        <v>0</v>
      </c>
      <c r="L330" s="55">
        <f t="shared" si="73"/>
        <v>0</v>
      </c>
      <c r="M330" s="55">
        <f t="shared" ca="1" si="74"/>
        <v>-4.287445118313161E-4</v>
      </c>
      <c r="N330" s="55">
        <f t="shared" ca="1" si="75"/>
        <v>0</v>
      </c>
      <c r="O330" s="63">
        <f t="shared" ca="1" si="76"/>
        <v>0</v>
      </c>
      <c r="P330" s="55">
        <f t="shared" ca="1" si="77"/>
        <v>0</v>
      </c>
      <c r="Q330" s="55">
        <f t="shared" ca="1" si="78"/>
        <v>0</v>
      </c>
      <c r="R330" s="31">
        <f t="shared" ca="1" si="79"/>
        <v>4.287445118313161E-4</v>
      </c>
    </row>
    <row r="331" spans="1:18">
      <c r="A331" s="61"/>
      <c r="B331" s="61"/>
      <c r="C331" s="61"/>
      <c r="D331" s="62">
        <f t="shared" si="65"/>
        <v>0</v>
      </c>
      <c r="E331" s="62">
        <f t="shared" si="66"/>
        <v>0</v>
      </c>
      <c r="F331" s="55">
        <f t="shared" si="67"/>
        <v>0</v>
      </c>
      <c r="G331" s="55">
        <f t="shared" si="68"/>
        <v>0</v>
      </c>
      <c r="H331" s="55">
        <f t="shared" si="69"/>
        <v>0</v>
      </c>
      <c r="I331" s="55">
        <f t="shared" si="70"/>
        <v>0</v>
      </c>
      <c r="J331" s="55">
        <f t="shared" si="71"/>
        <v>0</v>
      </c>
      <c r="K331" s="55">
        <f t="shared" si="72"/>
        <v>0</v>
      </c>
      <c r="L331" s="55">
        <f t="shared" si="73"/>
        <v>0</v>
      </c>
      <c r="M331" s="55">
        <f t="shared" ca="1" si="74"/>
        <v>-4.287445118313161E-4</v>
      </c>
      <c r="N331" s="55">
        <f t="shared" ca="1" si="75"/>
        <v>0</v>
      </c>
      <c r="O331" s="63">
        <f t="shared" ca="1" si="76"/>
        <v>0</v>
      </c>
      <c r="P331" s="55">
        <f t="shared" ca="1" si="77"/>
        <v>0</v>
      </c>
      <c r="Q331" s="55">
        <f t="shared" ca="1" si="78"/>
        <v>0</v>
      </c>
      <c r="R331" s="31">
        <f t="shared" ca="1" si="79"/>
        <v>4.287445118313161E-4</v>
      </c>
    </row>
    <row r="332" spans="1:18">
      <c r="A332" s="61"/>
      <c r="B332" s="61"/>
      <c r="C332" s="61"/>
      <c r="D332" s="62">
        <f t="shared" si="65"/>
        <v>0</v>
      </c>
      <c r="E332" s="62">
        <f t="shared" si="66"/>
        <v>0</v>
      </c>
      <c r="F332" s="55">
        <f t="shared" si="67"/>
        <v>0</v>
      </c>
      <c r="G332" s="55">
        <f t="shared" si="68"/>
        <v>0</v>
      </c>
      <c r="H332" s="55">
        <f t="shared" si="69"/>
        <v>0</v>
      </c>
      <c r="I332" s="55">
        <f t="shared" si="70"/>
        <v>0</v>
      </c>
      <c r="J332" s="55">
        <f t="shared" si="71"/>
        <v>0</v>
      </c>
      <c r="K332" s="55">
        <f t="shared" si="72"/>
        <v>0</v>
      </c>
      <c r="L332" s="55">
        <f t="shared" si="73"/>
        <v>0</v>
      </c>
      <c r="M332" s="55">
        <f t="shared" ca="1" si="74"/>
        <v>-4.287445118313161E-4</v>
      </c>
      <c r="N332" s="55">
        <f t="shared" ca="1" si="75"/>
        <v>0</v>
      </c>
      <c r="O332" s="63">
        <f t="shared" ca="1" si="76"/>
        <v>0</v>
      </c>
      <c r="P332" s="55">
        <f t="shared" ca="1" si="77"/>
        <v>0</v>
      </c>
      <c r="Q332" s="55">
        <f t="shared" ca="1" si="78"/>
        <v>0</v>
      </c>
      <c r="R332" s="31">
        <f t="shared" ca="1" si="79"/>
        <v>4.287445118313161E-4</v>
      </c>
    </row>
    <row r="333" spans="1:18">
      <c r="A333" s="61"/>
      <c r="B333" s="61"/>
      <c r="C333" s="61"/>
      <c r="D333" s="62">
        <f t="shared" si="65"/>
        <v>0</v>
      </c>
      <c r="E333" s="62">
        <f t="shared" si="66"/>
        <v>0</v>
      </c>
      <c r="F333" s="55">
        <f t="shared" si="67"/>
        <v>0</v>
      </c>
      <c r="G333" s="55">
        <f t="shared" si="68"/>
        <v>0</v>
      </c>
      <c r="H333" s="55">
        <f t="shared" si="69"/>
        <v>0</v>
      </c>
      <c r="I333" s="55">
        <f t="shared" si="70"/>
        <v>0</v>
      </c>
      <c r="J333" s="55">
        <f t="shared" si="71"/>
        <v>0</v>
      </c>
      <c r="K333" s="55">
        <f t="shared" si="72"/>
        <v>0</v>
      </c>
      <c r="L333" s="55">
        <f t="shared" si="73"/>
        <v>0</v>
      </c>
      <c r="M333" s="55">
        <f t="shared" ca="1" si="74"/>
        <v>-4.287445118313161E-4</v>
      </c>
      <c r="N333" s="55">
        <f t="shared" ca="1" si="75"/>
        <v>0</v>
      </c>
      <c r="O333" s="63">
        <f t="shared" ca="1" si="76"/>
        <v>0</v>
      </c>
      <c r="P333" s="55">
        <f t="shared" ca="1" si="77"/>
        <v>0</v>
      </c>
      <c r="Q333" s="55">
        <f t="shared" ca="1" si="78"/>
        <v>0</v>
      </c>
      <c r="R333" s="31">
        <f t="shared" ca="1" si="79"/>
        <v>4.287445118313161E-4</v>
      </c>
    </row>
    <row r="334" spans="1:18">
      <c r="A334" s="61"/>
      <c r="B334" s="61"/>
      <c r="C334" s="61"/>
      <c r="D334" s="62">
        <f t="shared" si="65"/>
        <v>0</v>
      </c>
      <c r="E334" s="62">
        <f t="shared" si="66"/>
        <v>0</v>
      </c>
      <c r="F334" s="55">
        <f t="shared" si="67"/>
        <v>0</v>
      </c>
      <c r="G334" s="55">
        <f t="shared" si="68"/>
        <v>0</v>
      </c>
      <c r="H334" s="55">
        <f t="shared" si="69"/>
        <v>0</v>
      </c>
      <c r="I334" s="55">
        <f t="shared" si="70"/>
        <v>0</v>
      </c>
      <c r="J334" s="55">
        <f t="shared" si="71"/>
        <v>0</v>
      </c>
      <c r="K334" s="55">
        <f t="shared" si="72"/>
        <v>0</v>
      </c>
      <c r="L334" s="55">
        <f t="shared" si="73"/>
        <v>0</v>
      </c>
      <c r="M334" s="55">
        <f t="shared" ca="1" si="74"/>
        <v>-4.287445118313161E-4</v>
      </c>
      <c r="N334" s="55">
        <f t="shared" ca="1" si="75"/>
        <v>0</v>
      </c>
      <c r="O334" s="63">
        <f t="shared" ca="1" si="76"/>
        <v>0</v>
      </c>
      <c r="P334" s="55">
        <f t="shared" ca="1" si="77"/>
        <v>0</v>
      </c>
      <c r="Q334" s="55">
        <f t="shared" ca="1" si="78"/>
        <v>0</v>
      </c>
      <c r="R334" s="31">
        <f t="shared" ca="1" si="79"/>
        <v>4.287445118313161E-4</v>
      </c>
    </row>
    <row r="335" spans="1:18">
      <c r="A335" s="61"/>
      <c r="B335" s="61"/>
      <c r="C335" s="61"/>
      <c r="D335" s="62">
        <f t="shared" si="65"/>
        <v>0</v>
      </c>
      <c r="E335" s="62">
        <f t="shared" si="66"/>
        <v>0</v>
      </c>
      <c r="F335" s="55">
        <f t="shared" si="67"/>
        <v>0</v>
      </c>
      <c r="G335" s="55">
        <f t="shared" si="68"/>
        <v>0</v>
      </c>
      <c r="H335" s="55">
        <f t="shared" si="69"/>
        <v>0</v>
      </c>
      <c r="I335" s="55">
        <f t="shared" si="70"/>
        <v>0</v>
      </c>
      <c r="J335" s="55">
        <f t="shared" si="71"/>
        <v>0</v>
      </c>
      <c r="K335" s="55">
        <f t="shared" si="72"/>
        <v>0</v>
      </c>
      <c r="L335" s="55">
        <f t="shared" si="73"/>
        <v>0</v>
      </c>
      <c r="M335" s="55">
        <f t="shared" ca="1" si="74"/>
        <v>-4.287445118313161E-4</v>
      </c>
      <c r="N335" s="55">
        <f t="shared" ca="1" si="75"/>
        <v>0</v>
      </c>
      <c r="O335" s="63">
        <f t="shared" ca="1" si="76"/>
        <v>0</v>
      </c>
      <c r="P335" s="55">
        <f t="shared" ca="1" si="77"/>
        <v>0</v>
      </c>
      <c r="Q335" s="55">
        <f t="shared" ca="1" si="78"/>
        <v>0</v>
      </c>
      <c r="R335" s="31">
        <f t="shared" ca="1" si="79"/>
        <v>4.287445118313161E-4</v>
      </c>
    </row>
    <row r="336" spans="1:18">
      <c r="A336" s="61"/>
      <c r="B336" s="61"/>
      <c r="C336" s="61"/>
      <c r="D336" s="62">
        <f t="shared" si="65"/>
        <v>0</v>
      </c>
      <c r="E336" s="62">
        <f t="shared" si="66"/>
        <v>0</v>
      </c>
      <c r="F336" s="55">
        <f t="shared" si="67"/>
        <v>0</v>
      </c>
      <c r="G336" s="55">
        <f t="shared" si="68"/>
        <v>0</v>
      </c>
      <c r="H336" s="55">
        <f t="shared" si="69"/>
        <v>0</v>
      </c>
      <c r="I336" s="55">
        <f t="shared" si="70"/>
        <v>0</v>
      </c>
      <c r="J336" s="55">
        <f t="shared" si="71"/>
        <v>0</v>
      </c>
      <c r="K336" s="55">
        <f t="shared" si="72"/>
        <v>0</v>
      </c>
      <c r="L336" s="55">
        <f t="shared" si="73"/>
        <v>0</v>
      </c>
      <c r="M336" s="55">
        <f t="shared" ca="1" si="74"/>
        <v>-4.287445118313161E-4</v>
      </c>
      <c r="N336" s="55">
        <f t="shared" ca="1" si="75"/>
        <v>0</v>
      </c>
      <c r="O336" s="63">
        <f t="shared" ca="1" si="76"/>
        <v>0</v>
      </c>
      <c r="P336" s="55">
        <f t="shared" ca="1" si="77"/>
        <v>0</v>
      </c>
      <c r="Q336" s="55">
        <f t="shared" ca="1" si="78"/>
        <v>0</v>
      </c>
      <c r="R336" s="31">
        <f t="shared" ca="1" si="79"/>
        <v>4.287445118313161E-4</v>
      </c>
    </row>
    <row r="337" spans="1:18">
      <c r="A337" s="61"/>
      <c r="B337" s="61"/>
      <c r="C337" s="61"/>
      <c r="D337" s="62">
        <f t="shared" si="65"/>
        <v>0</v>
      </c>
      <c r="E337" s="62">
        <f t="shared" si="66"/>
        <v>0</v>
      </c>
      <c r="F337" s="55">
        <f t="shared" si="67"/>
        <v>0</v>
      </c>
      <c r="G337" s="55">
        <f t="shared" si="68"/>
        <v>0</v>
      </c>
      <c r="H337" s="55">
        <f t="shared" si="69"/>
        <v>0</v>
      </c>
      <c r="I337" s="55">
        <f t="shared" si="70"/>
        <v>0</v>
      </c>
      <c r="J337" s="55">
        <f t="shared" si="71"/>
        <v>0</v>
      </c>
      <c r="K337" s="55">
        <f t="shared" si="72"/>
        <v>0</v>
      </c>
      <c r="L337" s="55">
        <f t="shared" si="73"/>
        <v>0</v>
      </c>
      <c r="M337" s="55">
        <f t="shared" ca="1" si="74"/>
        <v>-4.287445118313161E-4</v>
      </c>
      <c r="N337" s="55">
        <f t="shared" ca="1" si="75"/>
        <v>0</v>
      </c>
      <c r="O337" s="63">
        <f t="shared" ca="1" si="76"/>
        <v>0</v>
      </c>
      <c r="P337" s="55">
        <f t="shared" ca="1" si="77"/>
        <v>0</v>
      </c>
      <c r="Q337" s="55">
        <f t="shared" ca="1" si="78"/>
        <v>0</v>
      </c>
      <c r="R337" s="31">
        <f t="shared" ca="1" si="79"/>
        <v>4.287445118313161E-4</v>
      </c>
    </row>
    <row r="338" spans="1:18">
      <c r="A338" s="61"/>
      <c r="B338" s="61"/>
      <c r="C338" s="61"/>
      <c r="D338" s="62">
        <f t="shared" si="65"/>
        <v>0</v>
      </c>
      <c r="E338" s="62">
        <f t="shared" si="66"/>
        <v>0</v>
      </c>
      <c r="F338" s="55">
        <f t="shared" si="67"/>
        <v>0</v>
      </c>
      <c r="G338" s="55">
        <f t="shared" si="68"/>
        <v>0</v>
      </c>
      <c r="H338" s="55">
        <f t="shared" si="69"/>
        <v>0</v>
      </c>
      <c r="I338" s="55">
        <f t="shared" si="70"/>
        <v>0</v>
      </c>
      <c r="J338" s="55">
        <f t="shared" si="71"/>
        <v>0</v>
      </c>
      <c r="K338" s="55">
        <f t="shared" si="72"/>
        <v>0</v>
      </c>
      <c r="L338" s="55">
        <f t="shared" si="73"/>
        <v>0</v>
      </c>
      <c r="M338" s="55">
        <f t="shared" ca="1" si="74"/>
        <v>-4.287445118313161E-4</v>
      </c>
      <c r="N338" s="55">
        <f t="shared" ca="1" si="75"/>
        <v>0</v>
      </c>
      <c r="O338" s="63">
        <f t="shared" ca="1" si="76"/>
        <v>0</v>
      </c>
      <c r="P338" s="55">
        <f t="shared" ca="1" si="77"/>
        <v>0</v>
      </c>
      <c r="Q338" s="55">
        <f t="shared" ca="1" si="78"/>
        <v>0</v>
      </c>
      <c r="R338" s="31">
        <f t="shared" ca="1" si="79"/>
        <v>4.287445118313161E-4</v>
      </c>
    </row>
    <row r="339" spans="1:18">
      <c r="A339" s="61"/>
      <c r="B339" s="61"/>
      <c r="C339" s="61"/>
      <c r="D339" s="62">
        <f t="shared" si="65"/>
        <v>0</v>
      </c>
      <c r="E339" s="62">
        <f t="shared" si="66"/>
        <v>0</v>
      </c>
      <c r="F339" s="55">
        <f t="shared" si="67"/>
        <v>0</v>
      </c>
      <c r="G339" s="55">
        <f t="shared" si="68"/>
        <v>0</v>
      </c>
      <c r="H339" s="55">
        <f t="shared" si="69"/>
        <v>0</v>
      </c>
      <c r="I339" s="55">
        <f t="shared" si="70"/>
        <v>0</v>
      </c>
      <c r="J339" s="55">
        <f t="shared" si="71"/>
        <v>0</v>
      </c>
      <c r="K339" s="55">
        <f t="shared" si="72"/>
        <v>0</v>
      </c>
      <c r="L339" s="55">
        <f t="shared" si="73"/>
        <v>0</v>
      </c>
      <c r="M339" s="55">
        <f t="shared" ca="1" si="74"/>
        <v>-4.287445118313161E-4</v>
      </c>
      <c r="N339" s="55">
        <f t="shared" ca="1" si="75"/>
        <v>0</v>
      </c>
      <c r="O339" s="63">
        <f t="shared" ca="1" si="76"/>
        <v>0</v>
      </c>
      <c r="P339" s="55">
        <f t="shared" ca="1" si="77"/>
        <v>0</v>
      </c>
      <c r="Q339" s="55">
        <f t="shared" ca="1" si="78"/>
        <v>0</v>
      </c>
      <c r="R339" s="31">
        <f t="shared" ca="1" si="79"/>
        <v>4.287445118313161E-4</v>
      </c>
    </row>
    <row r="340" spans="1:18">
      <c r="A340" s="61"/>
      <c r="B340" s="61"/>
      <c r="C340" s="61"/>
      <c r="D340" s="62">
        <f t="shared" si="65"/>
        <v>0</v>
      </c>
      <c r="E340" s="62">
        <f t="shared" si="66"/>
        <v>0</v>
      </c>
      <c r="F340" s="55">
        <f t="shared" si="67"/>
        <v>0</v>
      </c>
      <c r="G340" s="55">
        <f t="shared" si="68"/>
        <v>0</v>
      </c>
      <c r="H340" s="55">
        <f t="shared" si="69"/>
        <v>0</v>
      </c>
      <c r="I340" s="55">
        <f t="shared" si="70"/>
        <v>0</v>
      </c>
      <c r="J340" s="55">
        <f t="shared" si="71"/>
        <v>0</v>
      </c>
      <c r="K340" s="55">
        <f t="shared" si="72"/>
        <v>0</v>
      </c>
      <c r="L340" s="55">
        <f t="shared" si="73"/>
        <v>0</v>
      </c>
      <c r="M340" s="55">
        <f t="shared" ca="1" si="74"/>
        <v>-4.287445118313161E-4</v>
      </c>
      <c r="N340" s="55">
        <f t="shared" ca="1" si="75"/>
        <v>0</v>
      </c>
      <c r="O340" s="63">
        <f t="shared" ca="1" si="76"/>
        <v>0</v>
      </c>
      <c r="P340" s="55">
        <f t="shared" ca="1" si="77"/>
        <v>0</v>
      </c>
      <c r="Q340" s="55">
        <f t="shared" ca="1" si="78"/>
        <v>0</v>
      </c>
      <c r="R340" s="31">
        <f t="shared" ca="1" si="79"/>
        <v>4.287445118313161E-4</v>
      </c>
    </row>
    <row r="341" spans="1:18">
      <c r="A341" s="61"/>
      <c r="B341" s="61"/>
      <c r="C341" s="61"/>
      <c r="D341" s="62">
        <f t="shared" si="65"/>
        <v>0</v>
      </c>
      <c r="E341" s="62">
        <f t="shared" si="66"/>
        <v>0</v>
      </c>
      <c r="F341" s="55">
        <f t="shared" si="67"/>
        <v>0</v>
      </c>
      <c r="G341" s="55">
        <f t="shared" si="68"/>
        <v>0</v>
      </c>
      <c r="H341" s="55">
        <f t="shared" si="69"/>
        <v>0</v>
      </c>
      <c r="I341" s="55">
        <f t="shared" si="70"/>
        <v>0</v>
      </c>
      <c r="J341" s="55">
        <f t="shared" si="71"/>
        <v>0</v>
      </c>
      <c r="K341" s="55">
        <f t="shared" si="72"/>
        <v>0</v>
      </c>
      <c r="L341" s="55">
        <f t="shared" si="73"/>
        <v>0</v>
      </c>
      <c r="M341" s="55">
        <f t="shared" ca="1" si="74"/>
        <v>-4.287445118313161E-4</v>
      </c>
      <c r="N341" s="55">
        <f ca="1">C341*(M341-E341)^2</f>
        <v>0</v>
      </c>
      <c r="O341" s="63">
        <f t="shared" ca="1" si="76"/>
        <v>0</v>
      </c>
      <c r="P341" s="55">
        <f ca="1">(-C341*O$2+O$4*F341-O$5*H341)^2</f>
        <v>0</v>
      </c>
      <c r="Q341" s="55">
        <f t="shared" ca="1" si="78"/>
        <v>0</v>
      </c>
      <c r="R341" s="31">
        <f t="shared" ca="1" si="79"/>
        <v>4.287445118313161E-4</v>
      </c>
    </row>
    <row r="342" spans="1:18">
      <c r="A342" s="61"/>
      <c r="B342" s="61"/>
      <c r="C342" s="61"/>
      <c r="D342" s="62">
        <f t="shared" si="65"/>
        <v>0</v>
      </c>
      <c r="E342" s="62">
        <f t="shared" si="66"/>
        <v>0</v>
      </c>
      <c r="F342" s="55">
        <f t="shared" si="67"/>
        <v>0</v>
      </c>
      <c r="G342" s="55">
        <f t="shared" si="68"/>
        <v>0</v>
      </c>
      <c r="H342" s="55">
        <f t="shared" si="69"/>
        <v>0</v>
      </c>
      <c r="I342" s="55">
        <f t="shared" si="70"/>
        <v>0</v>
      </c>
      <c r="J342" s="55">
        <f t="shared" si="71"/>
        <v>0</v>
      </c>
      <c r="K342" s="55">
        <f t="shared" si="72"/>
        <v>0</v>
      </c>
      <c r="L342" s="55">
        <f t="shared" si="73"/>
        <v>0</v>
      </c>
      <c r="M342" s="55">
        <f t="shared" ca="1" si="74"/>
        <v>-4.287445118313161E-4</v>
      </c>
      <c r="N342" s="55">
        <f ca="1">C342*(M342-E342)^2</f>
        <v>0</v>
      </c>
      <c r="O342" s="63">
        <f t="shared" ca="1" si="76"/>
        <v>0</v>
      </c>
      <c r="P342" s="55">
        <f ca="1">(-C342*O$2+O$4*F342-O$5*H342)^2</f>
        <v>0</v>
      </c>
      <c r="Q342" s="55">
        <f t="shared" ca="1" si="78"/>
        <v>0</v>
      </c>
      <c r="R342" s="31">
        <f t="shared" ca="1" si="79"/>
        <v>4.287445118313161E-4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3"/>
  </sheetPr>
  <dimension ref="A1:AL161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0" bestFit="1" customWidth="1"/>
    <col min="7" max="7" width="8.140625" customWidth="1"/>
    <col min="8" max="14" width="8.5703125" customWidth="1"/>
    <col min="15" max="15" width="9.42578125" customWidth="1"/>
    <col min="16" max="16" width="7.7109375" customWidth="1"/>
    <col min="17" max="17" width="9.85546875" customWidth="1"/>
    <col min="18" max="18" width="10.28515625" customWidth="1"/>
    <col min="19" max="19" width="10.28515625" style="6" customWidth="1"/>
  </cols>
  <sheetData>
    <row r="1" spans="1:38" ht="21" thickBot="1">
      <c r="A1" s="1" t="s">
        <v>68</v>
      </c>
      <c r="W1" s="9" t="s">
        <v>13</v>
      </c>
      <c r="X1" s="9" t="s">
        <v>158</v>
      </c>
      <c r="AK1">
        <v>-24068.5</v>
      </c>
      <c r="AL1">
        <v>0.16313179999997374</v>
      </c>
    </row>
    <row r="2" spans="1:38">
      <c r="A2" t="s">
        <v>28</v>
      </c>
      <c r="B2" s="17" t="s">
        <v>66</v>
      </c>
      <c r="W2">
        <v>-27000</v>
      </c>
      <c r="X2">
        <f t="shared" ref="X2:X16" si="0">+D$11+D$12*W2+D$13*W2^2</f>
        <v>0.1923882819412398</v>
      </c>
      <c r="AK2">
        <v>-17557.5</v>
      </c>
      <c r="AL2">
        <v>8.9460999999573687E-2</v>
      </c>
    </row>
    <row r="3" spans="1:38" ht="13.5" thickBot="1">
      <c r="A3" s="103" t="s">
        <v>217</v>
      </c>
      <c r="W3">
        <v>-24000</v>
      </c>
      <c r="X3">
        <f t="shared" si="0"/>
        <v>0.14964143531541071</v>
      </c>
      <c r="AK3">
        <v>-15720</v>
      </c>
      <c r="AL3">
        <v>6.2815999997837935E-2</v>
      </c>
    </row>
    <row r="4" spans="1:38" ht="14.25" thickTop="1" thickBot="1">
      <c r="A4" s="8" t="s">
        <v>3</v>
      </c>
      <c r="C4" s="3">
        <v>39800.373</v>
      </c>
      <c r="D4" s="4">
        <v>0.6180428</v>
      </c>
      <c r="W4">
        <v>-21000</v>
      </c>
      <c r="X4">
        <f t="shared" si="0"/>
        <v>0.11227830310859258</v>
      </c>
      <c r="AK4">
        <v>-10994</v>
      </c>
      <c r="AL4">
        <v>2.9543199998443015E-2</v>
      </c>
    </row>
    <row r="5" spans="1:38">
      <c r="W5">
        <v>-18000</v>
      </c>
      <c r="X5">
        <f t="shared" si="0"/>
        <v>8.029888532078544E-2</v>
      </c>
      <c r="AK5">
        <v>-10476.5</v>
      </c>
      <c r="AL5">
        <v>2.7394199998525437E-2</v>
      </c>
    </row>
    <row r="6" spans="1:38">
      <c r="A6" s="8" t="s">
        <v>4</v>
      </c>
      <c r="W6">
        <v>-15000</v>
      </c>
      <c r="X6">
        <f t="shared" si="0"/>
        <v>5.3703181951989275E-2</v>
      </c>
      <c r="AK6">
        <v>-10269</v>
      </c>
      <c r="AL6">
        <v>2.5413199997274205E-2</v>
      </c>
    </row>
    <row r="7" spans="1:38">
      <c r="A7" t="s">
        <v>5</v>
      </c>
      <c r="C7">
        <v>40673.666599999997</v>
      </c>
      <c r="W7">
        <v>-12000</v>
      </c>
      <c r="X7">
        <f t="shared" si="0"/>
        <v>3.24911930022041E-2</v>
      </c>
      <c r="AK7">
        <v>-9759.5</v>
      </c>
      <c r="AL7">
        <v>3.2206600000790786E-2</v>
      </c>
    </row>
    <row r="8" spans="1:38">
      <c r="A8" t="s">
        <v>6</v>
      </c>
      <c r="C8">
        <v>0.61804289999999995</v>
      </c>
      <c r="W8">
        <v>-9000</v>
      </c>
      <c r="X8">
        <f t="shared" si="0"/>
        <v>1.6662918471429908E-2</v>
      </c>
      <c r="AK8">
        <v>-9318</v>
      </c>
      <c r="AL8">
        <v>2.7510400002938695E-2</v>
      </c>
    </row>
    <row r="9" spans="1:38">
      <c r="A9" s="24" t="s">
        <v>81</v>
      </c>
      <c r="B9" s="24"/>
      <c r="C9" s="24">
        <v>99</v>
      </c>
      <c r="D9" s="24" t="str">
        <f>"F"&amp;C9</f>
        <v>F99</v>
      </c>
      <c r="E9" s="24" t="str">
        <f>"G"&amp;C9</f>
        <v>G99</v>
      </c>
      <c r="W9">
        <v>-6000</v>
      </c>
      <c r="X9">
        <f t="shared" si="0"/>
        <v>6.2183583596666994E-3</v>
      </c>
      <c r="AK9">
        <v>-8611</v>
      </c>
      <c r="AL9">
        <v>2.305079999496229E-2</v>
      </c>
    </row>
    <row r="10" spans="1:38" ht="13.5" thickBot="1">
      <c r="C10" s="7" t="s">
        <v>23</v>
      </c>
      <c r="D10" s="7" t="s">
        <v>24</v>
      </c>
      <c r="W10">
        <v>-3000</v>
      </c>
      <c r="X10">
        <f t="shared" si="0"/>
        <v>1.1575126669144766E-3</v>
      </c>
      <c r="AK10">
        <v>-8598</v>
      </c>
      <c r="AL10">
        <v>2.3994399998628069E-2</v>
      </c>
    </row>
    <row r="11" spans="1:38">
      <c r="A11" t="s">
        <v>19</v>
      </c>
      <c r="C11" s="25" t="e">
        <f ca="1">INTERCEPT(INDIRECT(E9):G922,INDIRECT(D9):$F922)</f>
        <v>#DIV/0!</v>
      </c>
      <c r="D11" s="6">
        <f>+E11*F11</f>
        <v>1.4803813931732377E-3</v>
      </c>
      <c r="E11" s="14">
        <v>1.4803813931732377E-3</v>
      </c>
      <c r="F11">
        <v>1</v>
      </c>
      <c r="W11">
        <v>0</v>
      </c>
      <c r="X11">
        <f t="shared" si="0"/>
        <v>1.4803813931732377E-3</v>
      </c>
      <c r="AK11">
        <v>-8598</v>
      </c>
      <c r="AL11">
        <v>2.3994399998628069E-2</v>
      </c>
    </row>
    <row r="12" spans="1:38">
      <c r="A12" t="s">
        <v>20</v>
      </c>
      <c r="C12" s="25" t="e">
        <f ca="1">SLOPE(INDIRECT(E9):G922,INDIRECT(D9):$F922)</f>
        <v>#DIV/0!</v>
      </c>
      <c r="D12" s="6">
        <f>+E12*F12</f>
        <v>1.0049086452547511E-6</v>
      </c>
      <c r="E12" s="15">
        <v>1.004908645254751E-2</v>
      </c>
      <c r="F12" s="13">
        <v>1E-4</v>
      </c>
      <c r="W12">
        <v>3000</v>
      </c>
      <c r="X12">
        <f t="shared" si="0"/>
        <v>7.1869645384429835E-3</v>
      </c>
      <c r="AK12">
        <v>-7986.5</v>
      </c>
      <c r="AL12">
        <v>2.2522200000821613E-2</v>
      </c>
    </row>
    <row r="13" spans="1:38" ht="13.5" thickBot="1">
      <c r="A13" t="s">
        <v>22</v>
      </c>
      <c r="C13" s="6" t="s">
        <v>17</v>
      </c>
      <c r="D13" s="6">
        <f>+E13*F13</f>
        <v>2.9909524550061022E-10</v>
      </c>
      <c r="E13" s="16">
        <v>2.9909524550061021E-2</v>
      </c>
      <c r="F13" s="13">
        <v>1E-8</v>
      </c>
      <c r="W13">
        <v>6000</v>
      </c>
      <c r="X13">
        <f t="shared" si="0"/>
        <v>1.8277262102723714E-2</v>
      </c>
      <c r="AK13">
        <v>-6353.5</v>
      </c>
      <c r="AL13">
        <v>1.6929799996432848E-2</v>
      </c>
    </row>
    <row r="14" spans="1:38">
      <c r="A14" t="s">
        <v>27</v>
      </c>
      <c r="C14" s="102" t="s">
        <v>207</v>
      </c>
      <c r="D14">
        <f>2*D13*365.24/C8</f>
        <v>3.5350797644190361E-7</v>
      </c>
      <c r="E14">
        <f>SUM(T21:T98)</f>
        <v>2.7085889249812574E-3</v>
      </c>
      <c r="W14">
        <v>9000</v>
      </c>
      <c r="X14">
        <f t="shared" si="0"/>
        <v>3.475127408601543E-2</v>
      </c>
      <c r="AK14">
        <v>-5682.5</v>
      </c>
      <c r="AL14">
        <v>2.1410999994259328E-2</v>
      </c>
    </row>
    <row r="15" spans="1:38">
      <c r="A15" s="5" t="s">
        <v>21</v>
      </c>
      <c r="C15" s="18" t="e">
        <f ca="1">(C7+C11)+(C8+C12)*INT(MAX(F21:F3450))</f>
        <v>#DIV/0!</v>
      </c>
      <c r="D15" s="11">
        <f>+C7+INT(MAX(F21:F1505))*C8+D11+D12*INT(MAX(F21:F3940))+D13*INT(MAX(F21:F3967)^2)</f>
        <v>48359.09029050565</v>
      </c>
      <c r="W15">
        <v>12000</v>
      </c>
      <c r="X15">
        <f t="shared" si="0"/>
        <v>5.6609000488318129E-2</v>
      </c>
      <c r="AK15">
        <v>-5297</v>
      </c>
      <c r="AL15">
        <v>3.0911600006220397E-2</v>
      </c>
    </row>
    <row r="16" spans="1:38">
      <c r="A16" s="8" t="s">
        <v>7</v>
      </c>
      <c r="C16" s="19" t="e">
        <f ca="1">+C8+C12</f>
        <v>#DIV/0!</v>
      </c>
      <c r="D16" s="63">
        <f>+C8+D12+2*D13*MAX(F21:F84)</f>
        <v>0.61804884177476749</v>
      </c>
      <c r="W16">
        <v>15000</v>
      </c>
      <c r="X16">
        <f t="shared" si="0"/>
        <v>8.3850441309631804E-2</v>
      </c>
      <c r="AK16">
        <v>-4595</v>
      </c>
      <c r="AL16">
        <v>2.0265999999537598E-2</v>
      </c>
    </row>
    <row r="17" spans="1:38" ht="13.5" thickBot="1">
      <c r="A17" s="25" t="s">
        <v>74</v>
      </c>
      <c r="C17">
        <f>COUNT(C21:C2108)</f>
        <v>76</v>
      </c>
      <c r="AK17">
        <v>-3886.5</v>
      </c>
      <c r="AL17">
        <v>5.8422000001883134E-3</v>
      </c>
    </row>
    <row r="18" spans="1:38" ht="14.25" thickTop="1" thickBot="1">
      <c r="A18" s="8" t="s">
        <v>8</v>
      </c>
      <c r="C18" s="20" t="e">
        <f ca="1">+C15</f>
        <v>#DIV/0!</v>
      </c>
      <c r="D18" s="21" t="e">
        <f ca="1">C16</f>
        <v>#DIV/0!</v>
      </c>
      <c r="E18" s="29" t="s">
        <v>23</v>
      </c>
      <c r="AK18">
        <v>-3304</v>
      </c>
      <c r="AL18">
        <v>8.4112000040477142E-3</v>
      </c>
    </row>
    <row r="19" spans="1:38" ht="13.5" thickBot="1">
      <c r="A19" s="8" t="s">
        <v>72</v>
      </c>
      <c r="C19" s="22">
        <f>+D15</f>
        <v>48359.09029050565</v>
      </c>
      <c r="D19" s="23">
        <f>+D16</f>
        <v>0.61804884177476749</v>
      </c>
      <c r="E19" s="24" t="s">
        <v>73</v>
      </c>
      <c r="AK19">
        <v>-3268.5</v>
      </c>
      <c r="AL19">
        <v>5.5917999998200685E-3</v>
      </c>
    </row>
    <row r="20" spans="1:38" ht="15" thickBot="1">
      <c r="A20" s="7" t="s">
        <v>9</v>
      </c>
      <c r="B20" s="7" t="s">
        <v>10</v>
      </c>
      <c r="C20" s="7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155</v>
      </c>
      <c r="I20" s="10" t="s">
        <v>164</v>
      </c>
      <c r="J20" s="10" t="s">
        <v>211</v>
      </c>
      <c r="K20" s="10" t="s">
        <v>212</v>
      </c>
      <c r="L20" s="10" t="s">
        <v>29</v>
      </c>
      <c r="M20" s="10" t="s">
        <v>213</v>
      </c>
      <c r="N20" s="10" t="s">
        <v>214</v>
      </c>
      <c r="O20" s="10" t="s">
        <v>26</v>
      </c>
      <c r="P20" s="9" t="s">
        <v>25</v>
      </c>
      <c r="Q20" s="7" t="s">
        <v>18</v>
      </c>
      <c r="R20" s="9" t="s">
        <v>215</v>
      </c>
      <c r="S20" s="9" t="s">
        <v>216</v>
      </c>
      <c r="T20" s="9" t="s">
        <v>215</v>
      </c>
      <c r="AK20">
        <v>-1528.5</v>
      </c>
      <c r="AL20">
        <v>-1.3801999957649969E-3</v>
      </c>
    </row>
    <row r="21" spans="1:38">
      <c r="A21" s="69" t="s">
        <v>154</v>
      </c>
      <c r="B21" s="65" t="s">
        <v>31</v>
      </c>
      <c r="C21" s="64">
        <v>24925.172999999999</v>
      </c>
      <c r="D21" s="64"/>
      <c r="E21">
        <f t="shared" ref="E21:E32" si="1">+(C21-C$7)/C$8</f>
        <v>-25481.230510050354</v>
      </c>
      <c r="F21" s="26">
        <f>ROUND(2*E21,0)/2-0.5</f>
        <v>-25481.5</v>
      </c>
      <c r="G21">
        <f t="shared" ref="G21:G32" si="2">+C21-(C$7+F21*C$8)</f>
        <v>0.1665563500027929</v>
      </c>
      <c r="J21">
        <f>G21</f>
        <v>0.1665563500027929</v>
      </c>
      <c r="P21">
        <f t="shared" ref="P21:P32" si="3">+D$11+D$12*F21+D$13*F21^2</f>
        <v>0.17007839113710405</v>
      </c>
      <c r="Q21" s="2">
        <f t="shared" ref="Q21:Q32" si="4">+C21-15018.5</f>
        <v>9906.6729999999989</v>
      </c>
      <c r="R21">
        <f t="shared" ref="R21:R32" si="5">+(P21-G21)^2</f>
        <v>1.2404773751779765E-5</v>
      </c>
      <c r="S21" s="6">
        <v>1</v>
      </c>
      <c r="T21">
        <f>S21*R21</f>
        <v>1.2404773751779765E-5</v>
      </c>
      <c r="AK21">
        <v>1341.5</v>
      </c>
      <c r="AL21">
        <v>2.0083799994608853E-2</v>
      </c>
    </row>
    <row r="22" spans="1:38">
      <c r="A22" s="69" t="s">
        <v>154</v>
      </c>
      <c r="B22" s="65" t="s">
        <v>31</v>
      </c>
      <c r="C22" s="64">
        <v>28949.175999999999</v>
      </c>
      <c r="D22" s="64" t="s">
        <v>155</v>
      </c>
      <c r="E22">
        <f t="shared" si="1"/>
        <v>-18970.350763676757</v>
      </c>
      <c r="F22">
        <f t="shared" ref="F22:F32" si="6">ROUND(2*E22,0)/2</f>
        <v>-18970.5</v>
      </c>
      <c r="G22">
        <f t="shared" si="2"/>
        <v>9.2234449999523349E-2</v>
      </c>
      <c r="H22">
        <f t="shared" ref="H22:H85" si="7">G22</f>
        <v>9.2234449999523349E-2</v>
      </c>
      <c r="P22">
        <f t="shared" si="3"/>
        <v>9.0055120081519488E-2</v>
      </c>
      <c r="Q22" s="2">
        <f t="shared" si="4"/>
        <v>13930.675999999999</v>
      </c>
      <c r="R22">
        <f t="shared" si="5"/>
        <v>4.7494788915067161E-6</v>
      </c>
      <c r="S22" s="6">
        <v>0.1</v>
      </c>
      <c r="T22">
        <f t="shared" ref="T22:T85" si="8">S22*R22</f>
        <v>4.7494788915067162E-7</v>
      </c>
      <c r="U22" t="s">
        <v>157</v>
      </c>
      <c r="AK22">
        <v>8447.5</v>
      </c>
      <c r="AL22">
        <v>1.9446999998763204E-2</v>
      </c>
    </row>
    <row r="23" spans="1:38">
      <c r="A23" s="69" t="s">
        <v>154</v>
      </c>
      <c r="B23" s="65" t="s">
        <v>35</v>
      </c>
      <c r="C23" s="64">
        <v>30084.803</v>
      </c>
      <c r="D23" s="64" t="s">
        <v>156</v>
      </c>
      <c r="E23">
        <f t="shared" si="1"/>
        <v>-17132.894172880227</v>
      </c>
      <c r="F23">
        <f t="shared" si="6"/>
        <v>-17133</v>
      </c>
      <c r="G23">
        <f t="shared" si="2"/>
        <v>6.5405700002884259E-2</v>
      </c>
      <c r="I23">
        <f>G23</f>
        <v>6.5405700002884259E-2</v>
      </c>
      <c r="P23">
        <f t="shared" si="3"/>
        <v>7.2059606919651353E-2</v>
      </c>
      <c r="Q23" s="2">
        <f t="shared" si="4"/>
        <v>15066.303</v>
      </c>
      <c r="R23">
        <f t="shared" si="5"/>
        <v>4.4274477257000972E-5</v>
      </c>
      <c r="S23" s="6">
        <v>0.1</v>
      </c>
      <c r="T23">
        <f t="shared" si="8"/>
        <v>4.4274477257000977E-6</v>
      </c>
      <c r="U23" t="s">
        <v>157</v>
      </c>
      <c r="AK23">
        <v>8541.5</v>
      </c>
      <c r="AL23">
        <v>1.6423799999756739E-2</v>
      </c>
    </row>
    <row r="24" spans="1:38">
      <c r="A24" s="69" t="s">
        <v>154</v>
      </c>
      <c r="B24" s="65" t="s">
        <v>35</v>
      </c>
      <c r="C24" s="64">
        <v>33005.64</v>
      </c>
      <c r="D24" s="64" t="s">
        <v>156</v>
      </c>
      <c r="E24">
        <f t="shared" si="1"/>
        <v>-12406.948773297125</v>
      </c>
      <c r="F24">
        <f t="shared" si="6"/>
        <v>-12407</v>
      </c>
      <c r="G24">
        <f t="shared" si="2"/>
        <v>3.1660300002840813E-2</v>
      </c>
      <c r="I24">
        <f>G24</f>
        <v>3.1660300002840813E-2</v>
      </c>
      <c r="P24">
        <f t="shared" si="3"/>
        <v>3.5053302369957309E-2</v>
      </c>
      <c r="Q24" s="2">
        <f t="shared" si="4"/>
        <v>17987.14</v>
      </c>
      <c r="R24">
        <f t="shared" si="5"/>
        <v>1.1512465063258145E-5</v>
      </c>
      <c r="S24" s="6">
        <v>0.1</v>
      </c>
      <c r="T24">
        <f t="shared" si="8"/>
        <v>1.1512465063258146E-6</v>
      </c>
      <c r="U24" t="s">
        <v>157</v>
      </c>
      <c r="AK24">
        <v>9070.5</v>
      </c>
      <c r="AL24">
        <v>3.3782600003178231E-2</v>
      </c>
    </row>
    <row r="25" spans="1:38">
      <c r="A25" s="69" t="s">
        <v>154</v>
      </c>
      <c r="B25" s="65" t="s">
        <v>31</v>
      </c>
      <c r="C25" s="64">
        <v>33325.474999999999</v>
      </c>
      <c r="D25" s="64" t="s">
        <v>156</v>
      </c>
      <c r="E25">
        <f t="shared" si="1"/>
        <v>-11889.452334134085</v>
      </c>
      <c r="F25">
        <f t="shared" si="6"/>
        <v>-11889.5</v>
      </c>
      <c r="G25">
        <f t="shared" si="2"/>
        <v>2.9459550001774915E-2</v>
      </c>
      <c r="I25">
        <f>G25</f>
        <v>2.9459550001774915E-2</v>
      </c>
      <c r="P25">
        <f t="shared" si="3"/>
        <v>3.18126868441585E-2</v>
      </c>
      <c r="Q25" s="2">
        <f t="shared" si="4"/>
        <v>18306.974999999999</v>
      </c>
      <c r="R25">
        <f t="shared" si="5"/>
        <v>5.5372529989829897E-6</v>
      </c>
      <c r="S25" s="6">
        <v>0.1</v>
      </c>
      <c r="T25">
        <f t="shared" si="8"/>
        <v>5.5372529989829894E-7</v>
      </c>
      <c r="U25" t="s">
        <v>157</v>
      </c>
      <c r="AK25">
        <v>9638.5</v>
      </c>
      <c r="AL25">
        <v>1.5772200000355951E-2</v>
      </c>
    </row>
    <row r="26" spans="1:38">
      <c r="A26" s="69" t="s">
        <v>154</v>
      </c>
      <c r="B26" s="65" t="s">
        <v>35</v>
      </c>
      <c r="C26" s="64">
        <v>33453.716899999999</v>
      </c>
      <c r="D26" s="64" t="s">
        <v>155</v>
      </c>
      <c r="E26">
        <f t="shared" si="1"/>
        <v>-11681.955572986921</v>
      </c>
      <c r="F26">
        <f t="shared" si="6"/>
        <v>-11682</v>
      </c>
      <c r="G26">
        <f t="shared" si="2"/>
        <v>2.7457800002594013E-2</v>
      </c>
      <c r="H26">
        <f t="shared" si="7"/>
        <v>2.7457800002594013E-2</v>
      </c>
      <c r="P26">
        <f t="shared" si="3"/>
        <v>3.0558304745340454E-2</v>
      </c>
      <c r="Q26" s="2">
        <f t="shared" si="4"/>
        <v>18435.216899999999</v>
      </c>
      <c r="R26">
        <f t="shared" si="5"/>
        <v>9.6131296597931757E-6</v>
      </c>
      <c r="S26" s="6">
        <v>0.1</v>
      </c>
      <c r="T26">
        <f t="shared" si="8"/>
        <v>9.6131296597931761E-7</v>
      </c>
      <c r="U26" t="s">
        <v>157</v>
      </c>
      <c r="AK26">
        <v>9658</v>
      </c>
      <c r="AL26">
        <v>2.9637599996931385E-2</v>
      </c>
    </row>
    <row r="27" spans="1:38">
      <c r="A27" s="69" t="s">
        <v>154</v>
      </c>
      <c r="B27" s="65" t="s">
        <v>31</v>
      </c>
      <c r="C27" s="64">
        <v>33768.616499999996</v>
      </c>
      <c r="D27" s="64" t="s">
        <v>155</v>
      </c>
      <c r="E27">
        <f t="shared" si="1"/>
        <v>-11172.444663630957</v>
      </c>
      <c r="F27">
        <f t="shared" si="6"/>
        <v>-11172.5</v>
      </c>
      <c r="G27">
        <f t="shared" si="2"/>
        <v>3.4200249996501952E-2</v>
      </c>
      <c r="H27">
        <f t="shared" si="7"/>
        <v>3.4200249996501952E-2</v>
      </c>
      <c r="P27">
        <f t="shared" si="3"/>
        <v>2.7587530669212108E-2</v>
      </c>
      <c r="Q27" s="2">
        <f t="shared" si="4"/>
        <v>18750.116499999996</v>
      </c>
      <c r="R27">
        <f t="shared" si="5"/>
        <v>4.3728056901512648E-5</v>
      </c>
      <c r="S27" s="6">
        <v>0.1</v>
      </c>
      <c r="T27">
        <f t="shared" si="8"/>
        <v>4.3728056901512648E-6</v>
      </c>
      <c r="U27" t="s">
        <v>157</v>
      </c>
      <c r="AK27">
        <v>11510.5</v>
      </c>
      <c r="AL27">
        <v>3.2350600005884189E-2</v>
      </c>
    </row>
    <row r="28" spans="1:38">
      <c r="A28" s="69" t="s">
        <v>154</v>
      </c>
      <c r="B28" s="65" t="s">
        <v>35</v>
      </c>
      <c r="C28" s="64">
        <v>34041.477700000003</v>
      </c>
      <c r="D28" s="63" t="s">
        <v>155</v>
      </c>
      <c r="E28">
        <f t="shared" si="1"/>
        <v>-10730.952333567773</v>
      </c>
      <c r="F28">
        <f t="shared" si="6"/>
        <v>-10731</v>
      </c>
      <c r="G28">
        <f t="shared" si="2"/>
        <v>2.9459900004439987E-2</v>
      </c>
      <c r="J28">
        <f>G28</f>
        <v>2.9459900004439987E-2</v>
      </c>
      <c r="P28">
        <f t="shared" si="3"/>
        <v>2.5138828594705398E-2</v>
      </c>
      <c r="Q28" s="2">
        <f t="shared" si="4"/>
        <v>19022.977700000003</v>
      </c>
      <c r="R28">
        <f t="shared" si="5"/>
        <v>1.867165812802567E-5</v>
      </c>
      <c r="S28" s="6">
        <v>1</v>
      </c>
      <c r="T28">
        <f t="shared" si="8"/>
        <v>1.867165812802567E-5</v>
      </c>
      <c r="U28" t="s">
        <v>157</v>
      </c>
      <c r="AK28">
        <v>12038</v>
      </c>
      <c r="AL28">
        <v>4.8473599999852013E-2</v>
      </c>
    </row>
    <row r="29" spans="1:38">
      <c r="A29" s="69" t="s">
        <v>166</v>
      </c>
      <c r="B29" s="65" t="s">
        <v>35</v>
      </c>
      <c r="C29" s="64">
        <v>34478.429499999998</v>
      </c>
      <c r="D29" s="69" t="s">
        <v>211</v>
      </c>
      <c r="E29">
        <f t="shared" si="1"/>
        <v>-10023.95966364147</v>
      </c>
      <c r="F29">
        <f t="shared" si="6"/>
        <v>-10024</v>
      </c>
      <c r="G29">
        <f t="shared" si="2"/>
        <v>2.4929600003815722E-2</v>
      </c>
      <c r="J29">
        <f>G29</f>
        <v>2.4929600003815722E-2</v>
      </c>
      <c r="P29">
        <f t="shared" si="3"/>
        <v>2.1460439679902334E-2</v>
      </c>
      <c r="Q29" s="2">
        <f t="shared" si="4"/>
        <v>19459.929499999998</v>
      </c>
      <c r="R29">
        <f t="shared" si="5"/>
        <v>1.2035073353014844E-5</v>
      </c>
      <c r="S29" s="6">
        <v>1</v>
      </c>
      <c r="T29">
        <f t="shared" si="8"/>
        <v>1.2035073353014844E-5</v>
      </c>
      <c r="AK29">
        <v>12038</v>
      </c>
      <c r="AL29">
        <v>4.8873599997023121E-2</v>
      </c>
    </row>
    <row r="30" spans="1:38">
      <c r="A30" s="69" t="s">
        <v>154</v>
      </c>
      <c r="B30" s="65" t="s">
        <v>35</v>
      </c>
      <c r="C30" s="64">
        <v>34486.464999999997</v>
      </c>
      <c r="D30" s="63" t="s">
        <v>155</v>
      </c>
      <c r="E30">
        <f t="shared" si="1"/>
        <v>-10010.958138990029</v>
      </c>
      <c r="F30">
        <f t="shared" si="6"/>
        <v>-10011</v>
      </c>
      <c r="G30">
        <f t="shared" si="2"/>
        <v>2.5871899997582659E-2</v>
      </c>
      <c r="J30">
        <f>G30</f>
        <v>2.5871899997582659E-2</v>
      </c>
      <c r="P30">
        <f t="shared" si="3"/>
        <v>2.1395602640123787E-2</v>
      </c>
      <c r="Q30" s="2">
        <f t="shared" si="4"/>
        <v>19467.964999999997</v>
      </c>
      <c r="R30">
        <f t="shared" si="5"/>
        <v>2.0037238032393283E-5</v>
      </c>
      <c r="S30" s="6">
        <v>1</v>
      </c>
      <c r="T30">
        <f t="shared" si="8"/>
        <v>2.0037238032393283E-5</v>
      </c>
      <c r="U30" t="s">
        <v>157</v>
      </c>
      <c r="AK30">
        <v>12078.5</v>
      </c>
      <c r="AL30">
        <v>3.9840199999161996E-2</v>
      </c>
    </row>
    <row r="31" spans="1:38">
      <c r="A31" s="69" t="s">
        <v>166</v>
      </c>
      <c r="B31" s="65" t="s">
        <v>31</v>
      </c>
      <c r="C31" s="64">
        <v>34864.396699999998</v>
      </c>
      <c r="D31" s="69" t="s">
        <v>211</v>
      </c>
      <c r="E31">
        <f t="shared" si="1"/>
        <v>-9399.4606199666723</v>
      </c>
      <c r="F31">
        <f t="shared" si="6"/>
        <v>-9399.5</v>
      </c>
      <c r="G31">
        <f t="shared" si="2"/>
        <v>2.4338549999811221E-2</v>
      </c>
      <c r="J31">
        <f>G31</f>
        <v>2.4338549999811221E-2</v>
      </c>
      <c r="P31">
        <f t="shared" si="3"/>
        <v>1.8459987054001228E-2</v>
      </c>
      <c r="Q31" s="2">
        <f t="shared" si="4"/>
        <v>19845.896699999998</v>
      </c>
      <c r="R31">
        <f t="shared" si="5"/>
        <v>3.4557502307850263E-5</v>
      </c>
      <c r="S31" s="6">
        <v>1</v>
      </c>
      <c r="T31">
        <f t="shared" si="8"/>
        <v>3.4557502307850263E-5</v>
      </c>
      <c r="AK31">
        <v>12086.5</v>
      </c>
      <c r="AL31">
        <v>4.459780000615865E-2</v>
      </c>
    </row>
    <row r="32" spans="1:38">
      <c r="A32" s="69" t="s">
        <v>154</v>
      </c>
      <c r="B32" s="65" t="s">
        <v>31</v>
      </c>
      <c r="C32" s="64">
        <v>35873.654999999999</v>
      </c>
      <c r="D32" s="63" t="s">
        <v>155</v>
      </c>
      <c r="E32">
        <f t="shared" si="1"/>
        <v>-7766.4699327506205</v>
      </c>
      <c r="F32">
        <f t="shared" si="6"/>
        <v>-7766.5</v>
      </c>
      <c r="G32">
        <f t="shared" si="2"/>
        <v>1.8582850003440399E-2</v>
      </c>
      <c r="J32">
        <f>G32</f>
        <v>1.8582850003440399E-2</v>
      </c>
      <c r="P32">
        <f t="shared" si="3"/>
        <v>1.1716741620399982E-2</v>
      </c>
      <c r="Q32" s="2">
        <f t="shared" si="4"/>
        <v>20855.154999999999</v>
      </c>
      <c r="R32">
        <f t="shared" si="5"/>
        <v>4.7143444327657877E-5</v>
      </c>
      <c r="S32" s="6">
        <v>1</v>
      </c>
      <c r="T32">
        <f t="shared" si="8"/>
        <v>4.7143444327657877E-5</v>
      </c>
      <c r="U32" t="s">
        <v>157</v>
      </c>
      <c r="AK32">
        <v>13174.5</v>
      </c>
      <c r="AL32">
        <v>5.9131399997568224E-2</v>
      </c>
    </row>
    <row r="33" spans="1:38">
      <c r="A33" s="69" t="s">
        <v>166</v>
      </c>
      <c r="B33" s="65" t="s">
        <v>31</v>
      </c>
      <c r="C33" s="64">
        <v>36288.366199999997</v>
      </c>
      <c r="D33" s="69" t="s">
        <v>155</v>
      </c>
      <c r="E33">
        <f t="shared" ref="E33:E50" si="9">+(C33-C$7)/C$8</f>
        <v>-7095.4627906897731</v>
      </c>
      <c r="F33">
        <f t="shared" ref="F33:F50" si="10">ROUND(2*E33,0)/2</f>
        <v>-7095.5</v>
      </c>
      <c r="G33">
        <f t="shared" ref="G33:G50" si="11">+C33-(C$7+F33*C$8)</f>
        <v>2.2996949999651406E-2</v>
      </c>
      <c r="H33">
        <f t="shared" si="7"/>
        <v>2.2996949999651406E-2</v>
      </c>
      <c r="P33">
        <f t="shared" ref="P33:P50" si="12">+D$11+D$12*F33+D$13*F33^2</f>
        <v>9.4083372969451448E-3</v>
      </c>
      <c r="Q33" s="2">
        <f t="shared" ref="Q33:Q50" si="13">+C33-15018.5</f>
        <v>21269.866199999997</v>
      </c>
      <c r="R33">
        <f t="shared" ref="R33:R50" si="14">+(P33-G33)^2</f>
        <v>1.8465039518414996E-4</v>
      </c>
      <c r="S33" s="6">
        <v>0.1</v>
      </c>
      <c r="T33">
        <f t="shared" si="8"/>
        <v>1.8465039518414996E-5</v>
      </c>
    </row>
    <row r="34" spans="1:38">
      <c r="A34" s="69" t="s">
        <v>166</v>
      </c>
      <c r="B34" s="65" t="s">
        <v>35</v>
      </c>
      <c r="C34" s="64">
        <v>36526.631200000003</v>
      </c>
      <c r="D34" s="69" t="s">
        <v>155</v>
      </c>
      <c r="E34">
        <f t="shared" si="9"/>
        <v>-6709.9474809920048</v>
      </c>
      <c r="F34">
        <f t="shared" si="10"/>
        <v>-6710</v>
      </c>
      <c r="G34">
        <f t="shared" si="11"/>
        <v>3.245900000911206E-2</v>
      </c>
      <c r="H34">
        <f t="shared" si="7"/>
        <v>3.245900000911206E-2</v>
      </c>
      <c r="P34">
        <f t="shared" si="12"/>
        <v>8.203938626457883E-3</v>
      </c>
      <c r="Q34" s="2">
        <f t="shared" si="13"/>
        <v>21508.131200000003</v>
      </c>
      <c r="R34">
        <f t="shared" si="14"/>
        <v>5.8830800267632201E-4</v>
      </c>
      <c r="S34" s="6">
        <v>0.1</v>
      </c>
      <c r="T34">
        <f t="shared" si="8"/>
        <v>5.8830800267632202E-5</v>
      </c>
    </row>
    <row r="35" spans="1:38">
      <c r="A35" s="69" t="s">
        <v>166</v>
      </c>
      <c r="B35" s="65" t="s">
        <v>35</v>
      </c>
      <c r="C35" s="64">
        <v>36960.486599999997</v>
      </c>
      <c r="D35" s="69" t="s">
        <v>155</v>
      </c>
      <c r="E35">
        <f t="shared" si="9"/>
        <v>-6007.9648192706372</v>
      </c>
      <c r="F35">
        <f t="shared" si="10"/>
        <v>-6008</v>
      </c>
      <c r="G35">
        <f t="shared" si="11"/>
        <v>2.1743199999036733E-2</v>
      </c>
      <c r="H35">
        <f t="shared" si="7"/>
        <v>2.1743199999036733E-2</v>
      </c>
      <c r="P35">
        <f t="shared" si="12"/>
        <v>6.2390513761684321E-3</v>
      </c>
      <c r="Q35" s="2">
        <f t="shared" si="13"/>
        <v>21941.986599999997</v>
      </c>
      <c r="R35">
        <f t="shared" si="14"/>
        <v>2.4037862451998902E-4</v>
      </c>
      <c r="S35" s="6">
        <v>0.1</v>
      </c>
      <c r="T35">
        <f t="shared" si="8"/>
        <v>2.4037862451998904E-5</v>
      </c>
    </row>
    <row r="36" spans="1:38">
      <c r="A36" s="69" t="s">
        <v>166</v>
      </c>
      <c r="B36" s="65" t="s">
        <v>31</v>
      </c>
      <c r="C36" s="64">
        <v>37398.355499999998</v>
      </c>
      <c r="D36" s="69" t="s">
        <v>155</v>
      </c>
      <c r="E36">
        <f t="shared" si="9"/>
        <v>-5299.4882717688351</v>
      </c>
      <c r="F36">
        <f t="shared" si="10"/>
        <v>-5299.5</v>
      </c>
      <c r="G36">
        <f t="shared" si="11"/>
        <v>7.2485499986214563E-3</v>
      </c>
      <c r="H36">
        <f t="shared" si="7"/>
        <v>7.2485499986214563E-3</v>
      </c>
      <c r="P36">
        <f t="shared" si="12"/>
        <v>4.5548683437304834E-3</v>
      </c>
      <c r="Q36" s="2">
        <f t="shared" si="13"/>
        <v>22379.855499999998</v>
      </c>
      <c r="R36">
        <f t="shared" si="14"/>
        <v>7.2559208578961702E-6</v>
      </c>
      <c r="S36" s="6">
        <v>0.1</v>
      </c>
      <c r="T36">
        <f t="shared" si="8"/>
        <v>7.255920857896171E-7</v>
      </c>
    </row>
    <row r="37" spans="1:38">
      <c r="A37" s="69" t="s">
        <v>166</v>
      </c>
      <c r="B37" s="65" t="s">
        <v>35</v>
      </c>
      <c r="C37" s="64">
        <v>37758.368000000002</v>
      </c>
      <c r="D37" s="69" t="s">
        <v>155</v>
      </c>
      <c r="E37">
        <f t="shared" si="9"/>
        <v>-4716.9842093485659</v>
      </c>
      <c r="F37">
        <f t="shared" si="10"/>
        <v>-4717</v>
      </c>
      <c r="G37">
        <f t="shared" si="11"/>
        <v>9.7593000027700327E-3</v>
      </c>
      <c r="H37">
        <f t="shared" si="7"/>
        <v>9.7593000027700327E-3</v>
      </c>
      <c r="P37">
        <f t="shared" si="12"/>
        <v>3.3951231453720038E-3</v>
      </c>
      <c r="Q37" s="2">
        <f t="shared" si="13"/>
        <v>22739.868000000002</v>
      </c>
      <c r="R37">
        <f t="shared" si="14"/>
        <v>4.0502747072240644E-5</v>
      </c>
      <c r="S37" s="6">
        <v>0.1</v>
      </c>
      <c r="T37">
        <f t="shared" si="8"/>
        <v>4.0502747072240646E-6</v>
      </c>
    </row>
    <row r="38" spans="1:38">
      <c r="A38" s="69" t="s">
        <v>166</v>
      </c>
      <c r="B38" s="65" t="s">
        <v>31</v>
      </c>
      <c r="C38" s="64">
        <v>37780.305699999997</v>
      </c>
      <c r="D38" s="69" t="s">
        <v>155</v>
      </c>
      <c r="E38">
        <f t="shared" si="9"/>
        <v>-4681.488776911764</v>
      </c>
      <c r="F38">
        <f t="shared" si="10"/>
        <v>-4681.5</v>
      </c>
      <c r="G38">
        <f t="shared" si="11"/>
        <v>6.936350000614766E-3</v>
      </c>
      <c r="H38">
        <f t="shared" si="7"/>
        <v>6.936350000614766E-3</v>
      </c>
      <c r="P38">
        <f t="shared" si="12"/>
        <v>3.3310052456768167E-3</v>
      </c>
      <c r="Q38" s="2">
        <f t="shared" si="13"/>
        <v>22761.805699999997</v>
      </c>
      <c r="R38">
        <f t="shared" si="14"/>
        <v>1.2998510801958582E-5</v>
      </c>
      <c r="S38" s="6">
        <v>0.1</v>
      </c>
      <c r="T38">
        <f t="shared" si="8"/>
        <v>1.2998510801958582E-6</v>
      </c>
    </row>
    <row r="39" spans="1:38">
      <c r="A39" s="69" t="s">
        <v>154</v>
      </c>
      <c r="B39" s="65" t="s">
        <v>31</v>
      </c>
      <c r="C39" s="64">
        <v>38855.693200000002</v>
      </c>
      <c r="D39" s="63" t="s">
        <v>155</v>
      </c>
      <c r="E39">
        <f t="shared" si="9"/>
        <v>-2941.5003392159274</v>
      </c>
      <c r="F39">
        <f t="shared" si="10"/>
        <v>-2941.5</v>
      </c>
      <c r="G39">
        <f t="shared" si="11"/>
        <v>-2.0964999566785991E-4</v>
      </c>
      <c r="J39">
        <f>G39</f>
        <v>-2.0964999566785991E-4</v>
      </c>
      <c r="P39">
        <f t="shared" si="12"/>
        <v>1.1123409701950795E-3</v>
      </c>
      <c r="Q39" s="2">
        <f t="shared" si="13"/>
        <v>23837.193200000002</v>
      </c>
      <c r="R39">
        <f t="shared" si="14"/>
        <v>1.7476601138232276E-6</v>
      </c>
      <c r="S39" s="6">
        <v>1</v>
      </c>
      <c r="T39">
        <f t="shared" si="8"/>
        <v>1.7476601138232276E-6</v>
      </c>
      <c r="U39" t="s">
        <v>157</v>
      </c>
      <c r="AK39">
        <v>17324</v>
      </c>
      <c r="AL39">
        <v>9.8532800002431031E-2</v>
      </c>
    </row>
    <row r="40" spans="1:38">
      <c r="A40" s="69" t="s">
        <v>166</v>
      </c>
      <c r="B40" s="65" t="s">
        <v>31</v>
      </c>
      <c r="C40" s="64">
        <v>40629.497499999998</v>
      </c>
      <c r="D40" s="69" t="s">
        <v>155</v>
      </c>
      <c r="E40">
        <f t="shared" si="9"/>
        <v>-71.466074604204934</v>
      </c>
      <c r="F40">
        <f t="shared" si="10"/>
        <v>-71.5</v>
      </c>
      <c r="G40">
        <f t="shared" si="11"/>
        <v>2.0967349999409635E-2</v>
      </c>
      <c r="H40">
        <f t="shared" si="7"/>
        <v>2.0967349999409635E-2</v>
      </c>
      <c r="P40">
        <f t="shared" si="12"/>
        <v>1.4100594747063335E-3</v>
      </c>
      <c r="Q40" s="2">
        <f t="shared" si="13"/>
        <v>25610.997499999998</v>
      </c>
      <c r="R40">
        <f t="shared" si="14"/>
        <v>3.8248761266764945E-4</v>
      </c>
      <c r="S40" s="6">
        <v>0.1</v>
      </c>
      <c r="T40">
        <f t="shared" si="8"/>
        <v>3.8248761266764948E-5</v>
      </c>
    </row>
    <row r="41" spans="1:38">
      <c r="A41" s="69" t="s">
        <v>41</v>
      </c>
      <c r="B41" s="65" t="s">
        <v>31</v>
      </c>
      <c r="C41" s="64">
        <v>40655.394999999997</v>
      </c>
      <c r="D41" s="64"/>
      <c r="E41">
        <f t="shared" si="9"/>
        <v>-29.563643559371098</v>
      </c>
      <c r="F41">
        <f t="shared" si="10"/>
        <v>-29.5</v>
      </c>
      <c r="G41">
        <f t="shared" si="11"/>
        <v>-3.9334449997113552E-2</v>
      </c>
      <c r="H41">
        <f>G41</f>
        <v>-3.9334449997113552E-2</v>
      </c>
      <c r="P41">
        <f t="shared" si="12"/>
        <v>1.4509968757756195E-3</v>
      </c>
      <c r="Q41" s="2">
        <f t="shared" si="13"/>
        <v>25636.894999999997</v>
      </c>
      <c r="R41">
        <f t="shared" si="14"/>
        <v>1.6634526766212653E-3</v>
      </c>
      <c r="S41" s="6">
        <v>0.1</v>
      </c>
      <c r="T41">
        <f t="shared" si="8"/>
        <v>1.6634526766212655E-4</v>
      </c>
      <c r="AC41">
        <v>11</v>
      </c>
      <c r="AE41" t="s">
        <v>40</v>
      </c>
      <c r="AG41" t="s">
        <v>36</v>
      </c>
      <c r="AK41">
        <v>17327.5</v>
      </c>
      <c r="AL41">
        <v>9.7383000000263564E-2</v>
      </c>
    </row>
    <row r="42" spans="1:38">
      <c r="A42" s="69" t="s">
        <v>154</v>
      </c>
      <c r="B42" s="65" t="s">
        <v>35</v>
      </c>
      <c r="C42" s="64">
        <v>40673.666599999997</v>
      </c>
      <c r="D42" s="63" t="s">
        <v>155</v>
      </c>
      <c r="E42">
        <f t="shared" si="9"/>
        <v>0</v>
      </c>
      <c r="F42">
        <f t="shared" si="10"/>
        <v>0</v>
      </c>
      <c r="G42">
        <f t="shared" si="11"/>
        <v>0</v>
      </c>
      <c r="J42">
        <f>G42</f>
        <v>0</v>
      </c>
      <c r="P42">
        <f t="shared" si="12"/>
        <v>1.4803813931732377E-3</v>
      </c>
      <c r="Q42" s="2">
        <f t="shared" si="13"/>
        <v>25655.166599999997</v>
      </c>
      <c r="R42">
        <f t="shared" si="14"/>
        <v>2.191529069253536E-6</v>
      </c>
      <c r="S42" s="6">
        <v>1</v>
      </c>
      <c r="T42">
        <f t="shared" si="8"/>
        <v>2.191529069253536E-6</v>
      </c>
      <c r="U42" t="s">
        <v>157</v>
      </c>
      <c r="AK42">
        <v>17329</v>
      </c>
      <c r="AL42">
        <v>9.9418799996783491E-2</v>
      </c>
    </row>
    <row r="43" spans="1:38">
      <c r="A43" s="69" t="s">
        <v>41</v>
      </c>
      <c r="B43" s="65"/>
      <c r="C43" s="64">
        <v>40711.362999999998</v>
      </c>
      <c r="D43" s="64"/>
      <c r="E43">
        <f t="shared" si="9"/>
        <v>60.993177010852683</v>
      </c>
      <c r="F43">
        <f t="shared" si="10"/>
        <v>61</v>
      </c>
      <c r="G43">
        <f t="shared" si="11"/>
        <v>-4.2169000007561408E-3</v>
      </c>
      <c r="H43">
        <f t="shared" si="7"/>
        <v>-4.2169000007561408E-3</v>
      </c>
      <c r="P43">
        <f t="shared" si="12"/>
        <v>1.5427937539422853E-3</v>
      </c>
      <c r="Q43" s="2">
        <f t="shared" si="13"/>
        <v>25692.862999999998</v>
      </c>
      <c r="R43">
        <f t="shared" si="14"/>
        <v>3.3174072147912052E-5</v>
      </c>
      <c r="S43" s="6">
        <v>0.1</v>
      </c>
      <c r="T43">
        <f t="shared" si="8"/>
        <v>3.3174072147912053E-6</v>
      </c>
      <c r="AC43">
        <v>7</v>
      </c>
      <c r="AE43" t="s">
        <v>40</v>
      </c>
      <c r="AG43" t="s">
        <v>36</v>
      </c>
      <c r="AK43">
        <v>17329</v>
      </c>
      <c r="AL43">
        <v>0.1019187999991118</v>
      </c>
    </row>
    <row r="44" spans="1:38">
      <c r="A44" s="69" t="s">
        <v>41</v>
      </c>
      <c r="B44" s="65"/>
      <c r="C44" s="64">
        <v>40711.364999999998</v>
      </c>
      <c r="D44" s="64"/>
      <c r="E44">
        <f t="shared" si="9"/>
        <v>60.996413032171603</v>
      </c>
      <c r="F44">
        <f t="shared" si="10"/>
        <v>61</v>
      </c>
      <c r="G44">
        <f t="shared" si="11"/>
        <v>-2.2169000003486872E-3</v>
      </c>
      <c r="H44">
        <f t="shared" si="7"/>
        <v>-2.2169000003486872E-3</v>
      </c>
      <c r="P44">
        <f t="shared" si="12"/>
        <v>1.5427937539422853E-3</v>
      </c>
      <c r="Q44" s="2">
        <f t="shared" si="13"/>
        <v>25692.864999999998</v>
      </c>
      <c r="R44">
        <f t="shared" si="14"/>
        <v>1.4135297126054545E-5</v>
      </c>
      <c r="S44" s="6">
        <v>0.1</v>
      </c>
      <c r="T44">
        <f t="shared" si="8"/>
        <v>1.4135297126054546E-6</v>
      </c>
      <c r="AC44">
        <v>5</v>
      </c>
      <c r="AE44" t="s">
        <v>42</v>
      </c>
      <c r="AG44" t="s">
        <v>36</v>
      </c>
      <c r="AK44">
        <v>17332</v>
      </c>
      <c r="AL44">
        <v>9.6390399994561449E-2</v>
      </c>
    </row>
    <row r="45" spans="1:38">
      <c r="A45" s="69" t="s">
        <v>43</v>
      </c>
      <c r="B45" s="65" t="s">
        <v>31</v>
      </c>
      <c r="C45" s="64">
        <v>41024.387000000002</v>
      </c>
      <c r="D45" s="64"/>
      <c r="E45">
        <f t="shared" si="9"/>
        <v>567.46934557456393</v>
      </c>
      <c r="F45">
        <f t="shared" si="10"/>
        <v>567.5</v>
      </c>
      <c r="G45">
        <f t="shared" si="11"/>
        <v>-1.8945749994600192E-2</v>
      </c>
      <c r="H45">
        <f t="shared" si="7"/>
        <v>-1.8945749994600192E-2</v>
      </c>
      <c r="P45">
        <f t="shared" si="12"/>
        <v>2.1469925425140648E-3</v>
      </c>
      <c r="Q45" s="2">
        <f t="shared" si="13"/>
        <v>26005.887000000002</v>
      </c>
      <c r="R45">
        <f t="shared" si="14"/>
        <v>4.4490378773698916E-4</v>
      </c>
      <c r="S45" s="6">
        <v>0.1</v>
      </c>
      <c r="T45">
        <f t="shared" si="8"/>
        <v>4.4490378773698918E-5</v>
      </c>
      <c r="AC45">
        <v>9</v>
      </c>
      <c r="AE45" t="s">
        <v>40</v>
      </c>
      <c r="AG45" t="s">
        <v>36</v>
      </c>
      <c r="AK45">
        <v>17332</v>
      </c>
      <c r="AL45">
        <v>9.7190399996179622E-2</v>
      </c>
    </row>
    <row r="46" spans="1:38">
      <c r="A46" s="69" t="s">
        <v>45</v>
      </c>
      <c r="B46" s="65"/>
      <c r="C46" s="64">
        <v>41057.466</v>
      </c>
      <c r="D46" s="64"/>
      <c r="E46">
        <f t="shared" si="9"/>
        <v>620.99152016794233</v>
      </c>
      <c r="F46">
        <f t="shared" si="10"/>
        <v>621</v>
      </c>
      <c r="G46">
        <f t="shared" si="11"/>
        <v>-5.2408999981707893E-3</v>
      </c>
      <c r="H46">
        <f t="shared" si="7"/>
        <v>-5.2408999981707893E-3</v>
      </c>
      <c r="P46">
        <f t="shared" si="12"/>
        <v>2.2197730514465388E-3</v>
      </c>
      <c r="Q46" s="2">
        <f t="shared" si="13"/>
        <v>26038.966</v>
      </c>
      <c r="R46">
        <f t="shared" si="14"/>
        <v>5.5661642353286333E-5</v>
      </c>
      <c r="S46" s="6">
        <v>0.1</v>
      </c>
      <c r="T46">
        <f t="shared" si="8"/>
        <v>5.5661642353286337E-6</v>
      </c>
      <c r="AC46">
        <v>11</v>
      </c>
      <c r="AE46" t="s">
        <v>44</v>
      </c>
      <c r="AG46" t="s">
        <v>36</v>
      </c>
      <c r="AK46">
        <v>17379</v>
      </c>
      <c r="AL46">
        <v>0.10077879999880679</v>
      </c>
    </row>
    <row r="47" spans="1:38">
      <c r="A47" s="69" t="s">
        <v>166</v>
      </c>
      <c r="B47" s="65" t="s">
        <v>35</v>
      </c>
      <c r="C47" s="64">
        <v>41059.330800000003</v>
      </c>
      <c r="D47" s="69" t="s">
        <v>155</v>
      </c>
      <c r="E47">
        <f t="shared" si="9"/>
        <v>624.00878644509396</v>
      </c>
      <c r="F47">
        <f t="shared" si="10"/>
        <v>624</v>
      </c>
      <c r="G47">
        <f t="shared" si="11"/>
        <v>5.430400007753633E-3</v>
      </c>
      <c r="H47">
        <f>G47</f>
        <v>5.430400007753633E-3</v>
      </c>
      <c r="P47">
        <f t="shared" si="12"/>
        <v>2.2239048981242482E-3</v>
      </c>
      <c r="Q47" s="2">
        <f t="shared" si="13"/>
        <v>26040.830800000003</v>
      </c>
      <c r="R47">
        <f t="shared" si="14"/>
        <v>1.0281610888077159E-5</v>
      </c>
      <c r="S47" s="6">
        <v>0.1</v>
      </c>
      <c r="T47">
        <f t="shared" si="8"/>
        <v>1.0281610888077161E-6</v>
      </c>
    </row>
    <row r="48" spans="1:38">
      <c r="A48" s="69" t="s">
        <v>45</v>
      </c>
      <c r="B48" s="65"/>
      <c r="C48" s="64">
        <v>41062.415000000001</v>
      </c>
      <c r="D48" s="64"/>
      <c r="E48">
        <f t="shared" si="9"/>
        <v>628.99905491998061</v>
      </c>
      <c r="F48">
        <f t="shared" si="10"/>
        <v>629</v>
      </c>
      <c r="G48">
        <f t="shared" si="11"/>
        <v>-5.8409999473951757E-4</v>
      </c>
      <c r="H48">
        <f t="shared" si="7"/>
        <v>-5.8409999473951757E-4</v>
      </c>
      <c r="P48">
        <f t="shared" si="12"/>
        <v>2.230803273063583E-3</v>
      </c>
      <c r="Q48" s="2">
        <f t="shared" si="13"/>
        <v>26043.915000000001</v>
      </c>
      <c r="R48">
        <f t="shared" si="14"/>
        <v>7.9236804070885732E-6</v>
      </c>
      <c r="S48" s="6">
        <v>0.1</v>
      </c>
      <c r="T48">
        <f t="shared" si="8"/>
        <v>7.9236804070885734E-7</v>
      </c>
      <c r="AC48">
        <v>10</v>
      </c>
      <c r="AE48" t="s">
        <v>44</v>
      </c>
      <c r="AG48" t="s">
        <v>36</v>
      </c>
      <c r="AK48">
        <v>18545.5</v>
      </c>
      <c r="AL48">
        <v>0.11255260000325507</v>
      </c>
    </row>
    <row r="49" spans="1:38">
      <c r="A49" s="69" t="s">
        <v>45</v>
      </c>
      <c r="B49" s="65"/>
      <c r="C49" s="64">
        <v>41062.425000000003</v>
      </c>
      <c r="D49" s="64"/>
      <c r="E49">
        <f t="shared" si="9"/>
        <v>629.01523502657517</v>
      </c>
      <c r="F49">
        <f t="shared" si="10"/>
        <v>629</v>
      </c>
      <c r="G49">
        <f t="shared" si="11"/>
        <v>9.4159000072977506E-3</v>
      </c>
      <c r="H49">
        <f t="shared" si="7"/>
        <v>9.4159000072977506E-3</v>
      </c>
      <c r="P49">
        <f t="shared" si="12"/>
        <v>2.230803273063583E-3</v>
      </c>
      <c r="Q49" s="2">
        <f t="shared" si="13"/>
        <v>26043.925000000003</v>
      </c>
      <c r="R49">
        <f t="shared" si="14"/>
        <v>5.1625615080302501E-5</v>
      </c>
      <c r="S49" s="6">
        <v>0.1</v>
      </c>
      <c r="T49">
        <f t="shared" si="8"/>
        <v>5.1625615080302501E-6</v>
      </c>
      <c r="AC49">
        <v>9</v>
      </c>
      <c r="AE49" t="s">
        <v>46</v>
      </c>
      <c r="AG49" t="s">
        <v>36</v>
      </c>
      <c r="AK49">
        <v>20980.5</v>
      </c>
      <c r="AL49">
        <v>0.14663460000156192</v>
      </c>
    </row>
    <row r="50" spans="1:38">
      <c r="A50" s="69" t="s">
        <v>45</v>
      </c>
      <c r="B50" s="65"/>
      <c r="C50" s="64">
        <v>41070.455999999998</v>
      </c>
      <c r="D50" s="64"/>
      <c r="E50">
        <f t="shared" si="9"/>
        <v>642.00947863004581</v>
      </c>
      <c r="F50">
        <f t="shared" si="10"/>
        <v>642</v>
      </c>
      <c r="G50">
        <f t="shared" si="11"/>
        <v>5.8581999983289279E-3</v>
      </c>
      <c r="H50">
        <f t="shared" si="7"/>
        <v>5.8581999983289279E-3</v>
      </c>
      <c r="P50">
        <f t="shared" si="12"/>
        <v>2.2488090361933014E-3</v>
      </c>
      <c r="Q50" s="2">
        <f t="shared" si="13"/>
        <v>26051.955999999998</v>
      </c>
      <c r="R50">
        <f t="shared" si="14"/>
        <v>1.3027703117546344E-5</v>
      </c>
      <c r="S50" s="6">
        <v>0.1</v>
      </c>
      <c r="T50">
        <f t="shared" si="8"/>
        <v>1.3027703117546344E-6</v>
      </c>
      <c r="AC50">
        <v>10</v>
      </c>
      <c r="AE50" t="s">
        <v>46</v>
      </c>
      <c r="AG50" t="s">
        <v>36</v>
      </c>
      <c r="AK50">
        <v>21010</v>
      </c>
      <c r="AL50">
        <v>0.14587200000096345</v>
      </c>
    </row>
    <row r="51" spans="1:38">
      <c r="A51" s="69" t="s">
        <v>47</v>
      </c>
      <c r="B51" s="65" t="s">
        <v>31</v>
      </c>
      <c r="C51" s="64">
        <v>41363.341999999997</v>
      </c>
      <c r="D51" s="64"/>
      <c r="E51">
        <f t="shared" ref="E51:E72" si="15">+(C51-C$7)/C$8</f>
        <v>1115.9021485401743</v>
      </c>
      <c r="F51">
        <f t="shared" ref="F51:F72" si="16">ROUND(2*E51,0)/2</f>
        <v>1116</v>
      </c>
      <c r="G51">
        <f t="shared" ref="G51:G95" si="17">+C51-(C$7+F51*C$8)</f>
        <v>-6.0476400001789443E-2</v>
      </c>
      <c r="H51">
        <f t="shared" si="7"/>
        <v>-6.0476400001789443E-2</v>
      </c>
      <c r="P51">
        <f t="shared" ref="P51:P95" si="18">+D$11+D$12*F51+D$13*F51^2</f>
        <v>2.9743694093577479E-3</v>
      </c>
      <c r="Q51" s="2">
        <f t="shared" ref="Q51:Q95" si="19">+C51-15018.5</f>
        <v>26344.841999999997</v>
      </c>
      <c r="R51">
        <f t="shared" ref="R51:R95" si="20">+(P51-G51)^2</f>
        <v>4.026000138866572E-3</v>
      </c>
      <c r="S51" s="6">
        <v>0.1</v>
      </c>
      <c r="T51">
        <f t="shared" si="8"/>
        <v>4.0260001388665721E-4</v>
      </c>
      <c r="AC51">
        <v>5</v>
      </c>
      <c r="AE51" t="s">
        <v>40</v>
      </c>
      <c r="AG51" t="s">
        <v>36</v>
      </c>
      <c r="AK51">
        <v>21480.5</v>
      </c>
      <c r="AL51">
        <v>0.15183460000116611</v>
      </c>
    </row>
    <row r="52" spans="1:38">
      <c r="A52" s="69" t="s">
        <v>48</v>
      </c>
      <c r="B52" s="65" t="s">
        <v>31</v>
      </c>
      <c r="C52" s="64">
        <v>41762.341</v>
      </c>
      <c r="D52" s="64"/>
      <c r="E52">
        <f t="shared" si="15"/>
        <v>1761.4867835226382</v>
      </c>
      <c r="F52">
        <f t="shared" si="16"/>
        <v>1761.5</v>
      </c>
      <c r="G52">
        <f t="shared" si="17"/>
        <v>-8.1683499956852756E-3</v>
      </c>
      <c r="H52">
        <f t="shared" si="7"/>
        <v>-8.1683499956852756E-3</v>
      </c>
      <c r="P52">
        <f t="shared" si="18"/>
        <v>4.1785853001127179E-3</v>
      </c>
      <c r="Q52" s="2">
        <f t="shared" si="19"/>
        <v>26743.841</v>
      </c>
      <c r="R52">
        <f t="shared" si="20"/>
        <v>1.5244681119862228E-4</v>
      </c>
      <c r="S52" s="6">
        <v>0.1</v>
      </c>
      <c r="T52">
        <f t="shared" si="8"/>
        <v>1.5244681119862229E-5</v>
      </c>
      <c r="AC52">
        <v>8</v>
      </c>
      <c r="AE52" t="s">
        <v>40</v>
      </c>
      <c r="AG52" t="s">
        <v>36</v>
      </c>
      <c r="AK52">
        <v>22014.5</v>
      </c>
      <c r="AL52">
        <v>0.15877940000063973</v>
      </c>
    </row>
    <row r="53" spans="1:38">
      <c r="A53" s="69" t="s">
        <v>48</v>
      </c>
      <c r="B53" s="65"/>
      <c r="C53" s="64">
        <v>41766.351999999999</v>
      </c>
      <c r="D53" s="64"/>
      <c r="E53">
        <f t="shared" si="15"/>
        <v>1767.976624276409</v>
      </c>
      <c r="F53">
        <f t="shared" si="16"/>
        <v>1768</v>
      </c>
      <c r="G53">
        <f t="shared" si="17"/>
        <v>-1.4447199995629489E-2</v>
      </c>
      <c r="H53">
        <f t="shared" si="7"/>
        <v>-1.4447199995629489E-2</v>
      </c>
      <c r="P53">
        <f t="shared" si="18"/>
        <v>4.1919789746553372E-3</v>
      </c>
      <c r="Q53" s="2">
        <f t="shared" si="19"/>
        <v>26747.851999999999</v>
      </c>
      <c r="R53">
        <f t="shared" si="20"/>
        <v>3.4741899268630815E-4</v>
      </c>
      <c r="S53" s="6">
        <v>0.1</v>
      </c>
      <c r="T53">
        <f t="shared" si="8"/>
        <v>3.4741899268630818E-5</v>
      </c>
      <c r="AC53">
        <v>11</v>
      </c>
      <c r="AE53" t="s">
        <v>40</v>
      </c>
      <c r="AG53" t="s">
        <v>36</v>
      </c>
      <c r="AK53">
        <v>22023</v>
      </c>
      <c r="AL53">
        <v>0.15791560000070604</v>
      </c>
    </row>
    <row r="54" spans="1:38">
      <c r="A54" s="69" t="s">
        <v>166</v>
      </c>
      <c r="B54" s="65" t="s">
        <v>35</v>
      </c>
      <c r="C54" s="64">
        <v>41767.606</v>
      </c>
      <c r="D54" s="69" t="s">
        <v>211</v>
      </c>
      <c r="E54">
        <f t="shared" si="15"/>
        <v>1770.0056096429601</v>
      </c>
      <c r="F54">
        <f t="shared" si="16"/>
        <v>1770</v>
      </c>
      <c r="G54">
        <f t="shared" si="17"/>
        <v>3.4670000022742897E-3</v>
      </c>
      <c r="J54">
        <f>G54</f>
        <v>3.4670000022742897E-3</v>
      </c>
      <c r="P54">
        <f t="shared" si="18"/>
        <v>4.1961051899030086E-3</v>
      </c>
      <c r="Q54" s="2">
        <f t="shared" si="19"/>
        <v>26749.106</v>
      </c>
      <c r="R54">
        <f t="shared" si="20"/>
        <v>5.3159437462710926E-7</v>
      </c>
      <c r="S54" s="6">
        <v>1</v>
      </c>
      <c r="T54">
        <f t="shared" si="8"/>
        <v>5.3159437462710926E-7</v>
      </c>
      <c r="AK54">
        <v>22029.5</v>
      </c>
      <c r="AL54">
        <v>0.15293740000197431</v>
      </c>
    </row>
    <row r="55" spans="1:38">
      <c r="A55" s="69" t="s">
        <v>50</v>
      </c>
      <c r="B55" s="65" t="s">
        <v>31</v>
      </c>
      <c r="C55" s="64">
        <v>41830.381000000001</v>
      </c>
      <c r="D55" s="64"/>
      <c r="E55">
        <f t="shared" si="15"/>
        <v>1871.5762287698872</v>
      </c>
      <c r="F55">
        <f t="shared" si="16"/>
        <v>1871.5</v>
      </c>
      <c r="G55">
        <f t="shared" si="17"/>
        <v>4.7112650005146861E-2</v>
      </c>
      <c r="H55">
        <f t="shared" si="7"/>
        <v>4.7112650005146861E-2</v>
      </c>
      <c r="P55">
        <f t="shared" si="18"/>
        <v>4.4086526840501489E-3</v>
      </c>
      <c r="Q55" s="2">
        <f t="shared" si="19"/>
        <v>26811.881000000001</v>
      </c>
      <c r="R55">
        <f t="shared" si="20"/>
        <v>1.8236313872002352E-3</v>
      </c>
      <c r="S55" s="6">
        <v>0.1</v>
      </c>
      <c r="T55">
        <f t="shared" si="8"/>
        <v>1.8236313872002353E-4</v>
      </c>
      <c r="AC55">
        <v>6</v>
      </c>
      <c r="AE55" t="s">
        <v>49</v>
      </c>
      <c r="AG55" t="s">
        <v>36</v>
      </c>
      <c r="AK55">
        <v>22033</v>
      </c>
      <c r="AL55">
        <v>0.16268760000093607</v>
      </c>
    </row>
    <row r="56" spans="1:38">
      <c r="A56" s="69" t="s">
        <v>51</v>
      </c>
      <c r="B56" s="65"/>
      <c r="C56" s="64">
        <v>42100.425999999999</v>
      </c>
      <c r="D56" s="64"/>
      <c r="E56">
        <f t="shared" si="15"/>
        <v>2308.5119172148129</v>
      </c>
      <c r="F56">
        <f t="shared" si="16"/>
        <v>2308.5</v>
      </c>
      <c r="G56">
        <f t="shared" si="17"/>
        <v>7.365350000327453E-3</v>
      </c>
      <c r="H56">
        <f t="shared" si="7"/>
        <v>7.365350000327453E-3</v>
      </c>
      <c r="P56">
        <f t="shared" si="18"/>
        <v>5.3941430831726204E-3</v>
      </c>
      <c r="Q56" s="2">
        <f t="shared" si="19"/>
        <v>27081.925999999999</v>
      </c>
      <c r="R56">
        <f t="shared" si="20"/>
        <v>3.8856567102390596E-6</v>
      </c>
      <c r="S56" s="6">
        <v>0.1</v>
      </c>
      <c r="T56">
        <f t="shared" si="8"/>
        <v>3.8856567102390598E-7</v>
      </c>
      <c r="AC56">
        <v>10</v>
      </c>
      <c r="AE56" t="s">
        <v>44</v>
      </c>
      <c r="AG56" t="s">
        <v>36</v>
      </c>
      <c r="AK56">
        <v>22036</v>
      </c>
      <c r="AL56">
        <v>0.1619591999988188</v>
      </c>
    </row>
    <row r="57" spans="1:38">
      <c r="A57" s="69" t="s">
        <v>51</v>
      </c>
      <c r="B57" s="65" t="s">
        <v>31</v>
      </c>
      <c r="C57" s="64">
        <v>42122.345000000001</v>
      </c>
      <c r="D57" s="64"/>
      <c r="E57">
        <f t="shared" si="15"/>
        <v>2343.9770928522994</v>
      </c>
      <c r="F57">
        <f t="shared" si="16"/>
        <v>2344</v>
      </c>
      <c r="G57">
        <f t="shared" si="17"/>
        <v>-1.4157599995087367E-2</v>
      </c>
      <c r="H57">
        <f t="shared" si="7"/>
        <v>-1.4157599995087367E-2</v>
      </c>
      <c r="P57">
        <f t="shared" si="18"/>
        <v>5.4792170324332147E-3</v>
      </c>
      <c r="Q57" s="2">
        <f t="shared" si="19"/>
        <v>27103.845000000001</v>
      </c>
      <c r="R57">
        <f t="shared" si="20"/>
        <v>3.8560458297232222E-4</v>
      </c>
      <c r="S57" s="6">
        <v>0.1</v>
      </c>
      <c r="T57">
        <f t="shared" si="8"/>
        <v>3.8560458297232226E-5</v>
      </c>
      <c r="AC57">
        <v>7</v>
      </c>
      <c r="AE57" t="s">
        <v>49</v>
      </c>
      <c r="AG57" t="s">
        <v>36</v>
      </c>
      <c r="AK57">
        <v>22057</v>
      </c>
      <c r="AL57">
        <v>0.1602603999999701</v>
      </c>
    </row>
    <row r="58" spans="1:38">
      <c r="A58" s="69" t="s">
        <v>51</v>
      </c>
      <c r="B58" s="65"/>
      <c r="C58" s="64">
        <v>42131.347999999998</v>
      </c>
      <c r="D58" s="64"/>
      <c r="E58">
        <f t="shared" si="15"/>
        <v>2358.5440428164475</v>
      </c>
      <c r="F58">
        <f t="shared" si="16"/>
        <v>2358.5</v>
      </c>
      <c r="G58">
        <f t="shared" si="17"/>
        <v>2.722034999897005E-2</v>
      </c>
      <c r="H58">
        <f t="shared" si="7"/>
        <v>2.722034999897005E-2</v>
      </c>
      <c r="P58">
        <f t="shared" si="18"/>
        <v>5.5141823909729253E-3</v>
      </c>
      <c r="Q58" s="2">
        <f t="shared" si="19"/>
        <v>27112.847999999998</v>
      </c>
      <c r="R58">
        <f t="shared" si="20"/>
        <v>4.7115771222646356E-4</v>
      </c>
      <c r="S58" s="6">
        <v>0.1</v>
      </c>
      <c r="T58">
        <f t="shared" si="8"/>
        <v>4.7115771222646359E-5</v>
      </c>
      <c r="AC58">
        <v>7</v>
      </c>
      <c r="AE58" t="s">
        <v>49</v>
      </c>
      <c r="AG58" t="s">
        <v>36</v>
      </c>
      <c r="AK58">
        <v>22079.5</v>
      </c>
      <c r="AL58">
        <v>0.16219740000087768</v>
      </c>
    </row>
    <row r="59" spans="1:38">
      <c r="A59" s="69" t="s">
        <v>52</v>
      </c>
      <c r="B59" s="65"/>
      <c r="C59" s="64">
        <v>42139.353000000003</v>
      </c>
      <c r="D59" s="64"/>
      <c r="E59">
        <f t="shared" si="15"/>
        <v>2371.4962181427959</v>
      </c>
      <c r="F59">
        <f t="shared" si="16"/>
        <v>2371.5</v>
      </c>
      <c r="G59">
        <f t="shared" si="17"/>
        <v>-2.3373499934677966E-3</v>
      </c>
      <c r="H59">
        <f t="shared" si="7"/>
        <v>-2.3373499934677966E-3</v>
      </c>
      <c r="P59">
        <f t="shared" si="18"/>
        <v>5.5456375700070693E-3</v>
      </c>
      <c r="Q59" s="2">
        <f t="shared" si="19"/>
        <v>27120.853000000003</v>
      </c>
      <c r="R59">
        <f t="shared" si="20"/>
        <v>6.2141492925899385E-5</v>
      </c>
      <c r="S59" s="6">
        <v>0.1</v>
      </c>
      <c r="T59">
        <f t="shared" si="8"/>
        <v>6.214149292589939E-6</v>
      </c>
      <c r="AC59">
        <v>8</v>
      </c>
      <c r="AE59" t="s">
        <v>40</v>
      </c>
      <c r="AG59" t="s">
        <v>36</v>
      </c>
      <c r="AK59">
        <v>22105</v>
      </c>
      <c r="AL59">
        <v>0.16490600000543054</v>
      </c>
    </row>
    <row r="60" spans="1:38">
      <c r="A60" s="69" t="s">
        <v>52</v>
      </c>
      <c r="B60" s="65"/>
      <c r="C60" s="64">
        <v>42139.375999999997</v>
      </c>
      <c r="D60" s="64"/>
      <c r="E60">
        <f t="shared" si="15"/>
        <v>2371.5334323879456</v>
      </c>
      <c r="F60">
        <f t="shared" si="16"/>
        <v>2371.5</v>
      </c>
      <c r="G60">
        <f t="shared" si="17"/>
        <v>2.0662650000303984E-2</v>
      </c>
      <c r="H60">
        <f t="shared" si="7"/>
        <v>2.0662650000303984E-2</v>
      </c>
      <c r="P60">
        <f t="shared" si="18"/>
        <v>5.5456375700070693E-3</v>
      </c>
      <c r="Q60" s="2">
        <f t="shared" si="19"/>
        <v>27120.875999999997</v>
      </c>
      <c r="R60">
        <f t="shared" si="20"/>
        <v>2.2852406481775145E-4</v>
      </c>
      <c r="S60" s="6">
        <v>0.1</v>
      </c>
      <c r="T60">
        <f t="shared" si="8"/>
        <v>2.2852406481775147E-5</v>
      </c>
      <c r="AC60">
        <v>7</v>
      </c>
      <c r="AE60" t="s">
        <v>49</v>
      </c>
      <c r="AG60" t="s">
        <v>36</v>
      </c>
      <c r="AK60">
        <v>22105</v>
      </c>
      <c r="AL60">
        <v>0.16970600000058766</v>
      </c>
    </row>
    <row r="61" spans="1:38">
      <c r="A61" s="69" t="s">
        <v>52</v>
      </c>
      <c r="B61" s="65" t="s">
        <v>31</v>
      </c>
      <c r="C61" s="64">
        <v>42146.46</v>
      </c>
      <c r="D61" s="64"/>
      <c r="E61">
        <f t="shared" si="15"/>
        <v>2382.9954198972309</v>
      </c>
      <c r="F61">
        <f t="shared" si="16"/>
        <v>2383</v>
      </c>
      <c r="G61">
        <f t="shared" si="17"/>
        <v>-2.8306999956839718E-3</v>
      </c>
      <c r="H61">
        <f t="shared" si="7"/>
        <v>-2.8306999956839718E-3</v>
      </c>
      <c r="P61">
        <f t="shared" si="18"/>
        <v>5.5735475753919241E-3</v>
      </c>
      <c r="Q61" s="2">
        <f t="shared" si="19"/>
        <v>27127.96</v>
      </c>
      <c r="R61">
        <f t="shared" si="20"/>
        <v>7.0631377235935084E-5</v>
      </c>
      <c r="S61" s="6">
        <v>0.1</v>
      </c>
      <c r="T61">
        <f t="shared" si="8"/>
        <v>7.0631377235935091E-6</v>
      </c>
      <c r="AC61">
        <v>7</v>
      </c>
      <c r="AE61" t="s">
        <v>49</v>
      </c>
      <c r="AG61" t="s">
        <v>36</v>
      </c>
      <c r="AK61">
        <v>22137.5</v>
      </c>
      <c r="AL61">
        <v>0.16281499999604421</v>
      </c>
    </row>
    <row r="62" spans="1:38">
      <c r="A62" s="69" t="s">
        <v>52</v>
      </c>
      <c r="B62" s="65" t="s">
        <v>31</v>
      </c>
      <c r="C62" s="64">
        <v>42148.353000000003</v>
      </c>
      <c r="D62" s="64"/>
      <c r="E62">
        <f t="shared" si="15"/>
        <v>2386.0583140749713</v>
      </c>
      <c r="F62">
        <f t="shared" si="16"/>
        <v>2386</v>
      </c>
      <c r="G62">
        <f t="shared" si="17"/>
        <v>3.6040600003616419E-2</v>
      </c>
      <c r="H62">
        <f t="shared" si="7"/>
        <v>3.6040600003616419E-2</v>
      </c>
      <c r="P62">
        <f t="shared" si="18"/>
        <v>5.5808414570050653E-3</v>
      </c>
      <c r="Q62" s="2">
        <f t="shared" si="19"/>
        <v>27129.853000000003</v>
      </c>
      <c r="R62">
        <f t="shared" si="20"/>
        <v>9.2779689071786334E-4</v>
      </c>
      <c r="S62" s="6">
        <v>0.1</v>
      </c>
      <c r="T62">
        <f t="shared" si="8"/>
        <v>9.2779689071786339E-5</v>
      </c>
      <c r="AC62">
        <v>7</v>
      </c>
      <c r="AE62" t="s">
        <v>49</v>
      </c>
      <c r="AG62" t="s">
        <v>36</v>
      </c>
      <c r="AK62">
        <v>22139</v>
      </c>
      <c r="AL62">
        <v>0.16485079999984009</v>
      </c>
    </row>
    <row r="63" spans="1:38">
      <c r="A63" s="69" t="s">
        <v>52</v>
      </c>
      <c r="B63" s="65"/>
      <c r="C63" s="64">
        <v>42177.4</v>
      </c>
      <c r="D63" s="64"/>
      <c r="E63">
        <f t="shared" si="15"/>
        <v>2433.0566696907363</v>
      </c>
      <c r="F63">
        <f t="shared" si="16"/>
        <v>2433</v>
      </c>
      <c r="G63">
        <f t="shared" si="17"/>
        <v>3.5024300006625708E-2</v>
      </c>
      <c r="H63">
        <f t="shared" si="7"/>
        <v>3.5024300006625708E-2</v>
      </c>
      <c r="P63">
        <f t="shared" si="18"/>
        <v>5.6958151427712088E-3</v>
      </c>
      <c r="Q63" s="2">
        <f t="shared" si="19"/>
        <v>27158.9</v>
      </c>
      <c r="R63">
        <f t="shared" si="20"/>
        <v>8.601600244093425E-4</v>
      </c>
      <c r="S63" s="6">
        <v>0.1</v>
      </c>
      <c r="T63">
        <f t="shared" si="8"/>
        <v>8.6016002440934253E-5</v>
      </c>
      <c r="AC63">
        <v>7</v>
      </c>
      <c r="AE63" t="s">
        <v>49</v>
      </c>
      <c r="AG63" t="s">
        <v>36</v>
      </c>
      <c r="AK63">
        <v>23310.5</v>
      </c>
      <c r="AL63">
        <v>0.18071059999783756</v>
      </c>
    </row>
    <row r="64" spans="1:38">
      <c r="A64" s="69" t="s">
        <v>53</v>
      </c>
      <c r="B64" s="65"/>
      <c r="C64" s="64">
        <v>42445.534</v>
      </c>
      <c r="D64" s="64"/>
      <c r="E64">
        <f t="shared" si="15"/>
        <v>2866.9003397660631</v>
      </c>
      <c r="F64">
        <f t="shared" si="16"/>
        <v>2867</v>
      </c>
      <c r="G64">
        <f t="shared" si="17"/>
        <v>-6.1594299993885215E-2</v>
      </c>
      <c r="H64">
        <f t="shared" si="7"/>
        <v>-6.1594299993885215E-2</v>
      </c>
      <c r="P64">
        <f t="shared" si="18"/>
        <v>6.8199243785122751E-3</v>
      </c>
      <c r="Q64" s="2">
        <f t="shared" si="19"/>
        <v>27427.034</v>
      </c>
      <c r="R64">
        <f t="shared" si="20"/>
        <v>4.6805060964767477E-3</v>
      </c>
      <c r="S64" s="6">
        <v>0.1</v>
      </c>
      <c r="T64">
        <f t="shared" si="8"/>
        <v>4.6805060964767481E-4</v>
      </c>
      <c r="AC64">
        <v>7</v>
      </c>
      <c r="AE64" t="s">
        <v>44</v>
      </c>
      <c r="AG64" t="s">
        <v>36</v>
      </c>
      <c r="AK64">
        <v>23325</v>
      </c>
      <c r="AL64">
        <v>0.18218999999953667</v>
      </c>
    </row>
    <row r="65" spans="1:38">
      <c r="A65" s="69" t="s">
        <v>53</v>
      </c>
      <c r="B65" s="65" t="s">
        <v>31</v>
      </c>
      <c r="C65" s="64">
        <v>42448.358999999997</v>
      </c>
      <c r="D65" s="64"/>
      <c r="E65">
        <f t="shared" si="15"/>
        <v>2871.4712198781026</v>
      </c>
      <c r="F65">
        <f t="shared" si="16"/>
        <v>2871.5</v>
      </c>
      <c r="G65">
        <f t="shared" si="17"/>
        <v>-1.7787349999707658E-2</v>
      </c>
      <c r="H65">
        <f t="shared" si="7"/>
        <v>-1.7787349999707658E-2</v>
      </c>
      <c r="P65">
        <f t="shared" si="18"/>
        <v>6.832170078714294E-3</v>
      </c>
      <c r="Q65" s="2">
        <f t="shared" si="19"/>
        <v>27429.858999999997</v>
      </c>
      <c r="R65">
        <f t="shared" si="20"/>
        <v>6.0612076889182166E-4</v>
      </c>
      <c r="S65" s="6">
        <v>0.1</v>
      </c>
      <c r="T65">
        <f t="shared" si="8"/>
        <v>6.061207688918217E-5</v>
      </c>
      <c r="AC65">
        <v>6</v>
      </c>
      <c r="AE65" t="s">
        <v>40</v>
      </c>
      <c r="AG65" t="s">
        <v>36</v>
      </c>
      <c r="AK65">
        <v>23388</v>
      </c>
      <c r="AL65">
        <v>0.18209360000037123</v>
      </c>
    </row>
    <row r="66" spans="1:38">
      <c r="A66" s="69" t="s">
        <v>53</v>
      </c>
      <c r="B66" s="65" t="s">
        <v>31</v>
      </c>
      <c r="C66" s="64">
        <v>42464.428999999996</v>
      </c>
      <c r="D66" s="64"/>
      <c r="E66">
        <f t="shared" si="15"/>
        <v>2897.4726511703311</v>
      </c>
      <c r="F66">
        <f t="shared" si="16"/>
        <v>2897.5</v>
      </c>
      <c r="G66">
        <f t="shared" si="17"/>
        <v>-1.6902750001463573E-2</v>
      </c>
      <c r="H66">
        <f t="shared" si="7"/>
        <v>-1.6902750001463573E-2</v>
      </c>
      <c r="P66">
        <f t="shared" si="18"/>
        <v>6.9031601957445354E-3</v>
      </c>
      <c r="Q66" s="2">
        <f t="shared" si="19"/>
        <v>27445.928999999996</v>
      </c>
      <c r="R66">
        <f t="shared" si="20"/>
        <v>5.6672136031753705E-4</v>
      </c>
      <c r="S66" s="6">
        <v>0.1</v>
      </c>
      <c r="T66">
        <f t="shared" si="8"/>
        <v>5.6672136031753708E-5</v>
      </c>
      <c r="AC66">
        <v>8</v>
      </c>
      <c r="AE66" t="s">
        <v>40</v>
      </c>
      <c r="AG66" t="s">
        <v>36</v>
      </c>
      <c r="AK66">
        <v>24371</v>
      </c>
      <c r="AL66">
        <v>0.20002119999844581</v>
      </c>
    </row>
    <row r="67" spans="1:38">
      <c r="A67" s="69" t="s">
        <v>54</v>
      </c>
      <c r="B67" s="65" t="s">
        <v>31</v>
      </c>
      <c r="C67" s="64">
        <v>42524.419000000002</v>
      </c>
      <c r="D67" s="64"/>
      <c r="E67">
        <f t="shared" si="15"/>
        <v>2994.5371106115854</v>
      </c>
      <c r="F67">
        <f t="shared" si="16"/>
        <v>2994.5</v>
      </c>
      <c r="G67">
        <f t="shared" si="17"/>
        <v>2.2935950008104555E-2</v>
      </c>
      <c r="H67">
        <f t="shared" si="7"/>
        <v>2.2935950008104555E-2</v>
      </c>
      <c r="P67">
        <f t="shared" si="18"/>
        <v>7.1715764454237385E-3</v>
      </c>
      <c r="Q67" s="2">
        <f t="shared" si="19"/>
        <v>27505.919000000002</v>
      </c>
      <c r="R67">
        <f t="shared" si="20"/>
        <v>2.4851547382374986E-4</v>
      </c>
      <c r="S67" s="6">
        <v>0.1</v>
      </c>
      <c r="T67">
        <f t="shared" si="8"/>
        <v>2.4851547382374988E-5</v>
      </c>
      <c r="AC67">
        <v>9</v>
      </c>
      <c r="AE67" t="s">
        <v>46</v>
      </c>
      <c r="AG67" t="s">
        <v>36</v>
      </c>
    </row>
    <row r="68" spans="1:38">
      <c r="A68" s="69" t="s">
        <v>54</v>
      </c>
      <c r="B68" s="65" t="s">
        <v>31</v>
      </c>
      <c r="C68" s="64">
        <v>42529.360999999997</v>
      </c>
      <c r="D68" s="64"/>
      <c r="E68">
        <f t="shared" si="15"/>
        <v>3002.5333192890016</v>
      </c>
      <c r="F68">
        <f t="shared" si="16"/>
        <v>3002.5</v>
      </c>
      <c r="G68">
        <f t="shared" si="17"/>
        <v>2.0592749999195803E-2</v>
      </c>
      <c r="H68">
        <f t="shared" si="7"/>
        <v>2.0592749999195803E-2</v>
      </c>
      <c r="P68">
        <f t="shared" si="18"/>
        <v>7.1939651080839134E-3</v>
      </c>
      <c r="Q68" s="2">
        <f t="shared" si="19"/>
        <v>27510.860999999997</v>
      </c>
      <c r="R68">
        <f t="shared" si="20"/>
        <v>1.7952743655828826E-4</v>
      </c>
      <c r="S68" s="6">
        <v>0.1</v>
      </c>
      <c r="T68">
        <f t="shared" si="8"/>
        <v>1.7952743655828828E-5</v>
      </c>
      <c r="AC68">
        <v>9</v>
      </c>
      <c r="AE68" t="s">
        <v>46</v>
      </c>
      <c r="AG68" t="s">
        <v>36</v>
      </c>
    </row>
    <row r="69" spans="1:38">
      <c r="A69" s="69" t="s">
        <v>54</v>
      </c>
      <c r="B69" s="65"/>
      <c r="C69" s="64">
        <v>42546.366999999998</v>
      </c>
      <c r="D69" s="64"/>
      <c r="E69">
        <f t="shared" si="15"/>
        <v>3030.0492085581791</v>
      </c>
      <c r="F69">
        <f t="shared" si="16"/>
        <v>3030</v>
      </c>
      <c r="G69">
        <f t="shared" si="17"/>
        <v>3.0413000000407919E-2</v>
      </c>
      <c r="H69">
        <f t="shared" si="7"/>
        <v>3.0413000000407919E-2</v>
      </c>
      <c r="P69">
        <f t="shared" si="18"/>
        <v>7.2712181277116861E-3</v>
      </c>
      <c r="Q69" s="2">
        <f t="shared" si="19"/>
        <v>27527.866999999998</v>
      </c>
      <c r="R69">
        <f t="shared" si="20"/>
        <v>5.3554206824345208E-4</v>
      </c>
      <c r="S69" s="6">
        <v>0.1</v>
      </c>
      <c r="T69">
        <f t="shared" si="8"/>
        <v>5.355420682434521E-5</v>
      </c>
      <c r="AC69">
        <v>9</v>
      </c>
      <c r="AE69" t="s">
        <v>46</v>
      </c>
      <c r="AG69" t="s">
        <v>36</v>
      </c>
    </row>
    <row r="70" spans="1:38">
      <c r="A70" s="69" t="s">
        <v>166</v>
      </c>
      <c r="B70" s="65" t="s">
        <v>35</v>
      </c>
      <c r="C70" s="64">
        <v>43222.485000000001</v>
      </c>
      <c r="D70" s="69" t="s">
        <v>164</v>
      </c>
      <c r="E70">
        <f t="shared" si="15"/>
        <v>4124.0153393882592</v>
      </c>
      <c r="F70">
        <f t="shared" si="16"/>
        <v>4124</v>
      </c>
      <c r="G70">
        <f t="shared" si="17"/>
        <v>9.4804000036674552E-3</v>
      </c>
      <c r="I70">
        <f>G70</f>
        <v>9.4804000036674552E-3</v>
      </c>
      <c r="P70">
        <f t="shared" si="18"/>
        <v>1.0711449946245018E-2</v>
      </c>
      <c r="Q70" s="2">
        <f t="shared" si="19"/>
        <v>28203.985000000001</v>
      </c>
      <c r="R70">
        <f t="shared" si="20"/>
        <v>1.5154839611202201E-6</v>
      </c>
      <c r="S70" s="6">
        <v>0.1</v>
      </c>
      <c r="T70">
        <f t="shared" si="8"/>
        <v>1.5154839611202202E-7</v>
      </c>
    </row>
    <row r="71" spans="1:38">
      <c r="A71" s="69" t="s">
        <v>166</v>
      </c>
      <c r="B71" s="65" t="s">
        <v>35</v>
      </c>
      <c r="C71" s="64">
        <v>43232.364999999998</v>
      </c>
      <c r="D71" s="69" t="s">
        <v>164</v>
      </c>
      <c r="E71">
        <f t="shared" si="15"/>
        <v>4140.0012847004655</v>
      </c>
      <c r="F71">
        <f t="shared" si="16"/>
        <v>4140</v>
      </c>
      <c r="G71">
        <f t="shared" si="17"/>
        <v>7.9399999958695844E-4</v>
      </c>
      <c r="I71">
        <f>G71</f>
        <v>7.9399999958695844E-4</v>
      </c>
      <c r="P71">
        <f t="shared" si="18"/>
        <v>1.0767076054310166E-2</v>
      </c>
      <c r="Q71" s="2">
        <f t="shared" si="19"/>
        <v>28213.864999999998</v>
      </c>
      <c r="R71">
        <f t="shared" si="20"/>
        <v>9.9462245993293421E-5</v>
      </c>
      <c r="S71" s="6">
        <v>0.1</v>
      </c>
      <c r="T71">
        <f t="shared" si="8"/>
        <v>9.9462245993293431E-6</v>
      </c>
    </row>
    <row r="72" spans="1:38">
      <c r="A72" s="69" t="s">
        <v>166</v>
      </c>
      <c r="B72" s="65" t="s">
        <v>35</v>
      </c>
      <c r="C72" s="64">
        <v>43931.387300000002</v>
      </c>
      <c r="D72" s="69" t="s">
        <v>155</v>
      </c>
      <c r="E72">
        <f t="shared" si="15"/>
        <v>5271.0268170704749</v>
      </c>
      <c r="F72">
        <f t="shared" si="16"/>
        <v>5271</v>
      </c>
      <c r="G72">
        <f t="shared" si="17"/>
        <v>1.6574100009165704E-2</v>
      </c>
      <c r="H72">
        <f t="shared" si="7"/>
        <v>1.6574100009165704E-2</v>
      </c>
      <c r="P72">
        <f t="shared" si="18"/>
        <v>1.5087149969057752E-2</v>
      </c>
      <c r="Q72" s="2">
        <f t="shared" si="19"/>
        <v>28912.887300000002</v>
      </c>
      <c r="R72">
        <f t="shared" si="20"/>
        <v>2.2110204217770413E-6</v>
      </c>
      <c r="S72" s="6">
        <v>0.1</v>
      </c>
      <c r="T72">
        <f t="shared" si="8"/>
        <v>2.2110204217770413E-7</v>
      </c>
    </row>
    <row r="73" spans="1:38">
      <c r="A73" s="69" t="s">
        <v>166</v>
      </c>
      <c r="B73" s="65" t="s">
        <v>35</v>
      </c>
      <c r="C73" s="64">
        <v>43931.387300000002</v>
      </c>
      <c r="D73" s="69" t="s">
        <v>155</v>
      </c>
      <c r="E73">
        <f t="shared" ref="E73:E96" si="21">+(C73-C$7)/C$8</f>
        <v>5271.0268170704749</v>
      </c>
      <c r="F73">
        <f t="shared" ref="F73:F96" si="22">ROUND(2*E73,0)/2</f>
        <v>5271</v>
      </c>
      <c r="G73">
        <f t="shared" si="17"/>
        <v>1.6574100009165704E-2</v>
      </c>
      <c r="H73">
        <f t="shared" si="7"/>
        <v>1.6574100009165704E-2</v>
      </c>
      <c r="P73">
        <f t="shared" si="18"/>
        <v>1.5087149969057752E-2</v>
      </c>
      <c r="Q73" s="2">
        <f t="shared" si="19"/>
        <v>28912.887300000002</v>
      </c>
      <c r="R73">
        <f t="shared" si="20"/>
        <v>2.2110204217770413E-6</v>
      </c>
      <c r="S73" s="6">
        <v>0.1</v>
      </c>
      <c r="T73">
        <f t="shared" si="8"/>
        <v>2.2110204217770413E-7</v>
      </c>
    </row>
    <row r="74" spans="1:38">
      <c r="A74" s="69" t="s">
        <v>166</v>
      </c>
      <c r="B74" s="65" t="s">
        <v>35</v>
      </c>
      <c r="C74" s="64">
        <v>44638.432099999998</v>
      </c>
      <c r="D74" s="69" t="s">
        <v>211</v>
      </c>
      <c r="E74">
        <f t="shared" si="21"/>
        <v>6415.0328399533455</v>
      </c>
      <c r="F74">
        <f t="shared" si="22"/>
        <v>6415</v>
      </c>
      <c r="G74">
        <f t="shared" si="17"/>
        <v>2.0296499998949002E-2</v>
      </c>
      <c r="J74">
        <f>G74</f>
        <v>2.0296499998949002E-2</v>
      </c>
      <c r="P74">
        <f t="shared" si="18"/>
        <v>2.0235305191753816E-2</v>
      </c>
      <c r="Q74" s="2">
        <f t="shared" si="19"/>
        <v>29619.932099999998</v>
      </c>
      <c r="R74">
        <f t="shared" si="20"/>
        <v>3.7448044276560148E-9</v>
      </c>
      <c r="S74" s="6">
        <v>1</v>
      </c>
      <c r="T74">
        <f t="shared" si="8"/>
        <v>3.7448044276560148E-9</v>
      </c>
    </row>
    <row r="75" spans="1:38">
      <c r="A75" s="69" t="s">
        <v>166</v>
      </c>
      <c r="B75" s="65" t="s">
        <v>31</v>
      </c>
      <c r="C75" s="64">
        <v>45021.309000000001</v>
      </c>
      <c r="D75" s="69" t="s">
        <v>164</v>
      </c>
      <c r="E75">
        <f t="shared" si="21"/>
        <v>7034.5317452882391</v>
      </c>
      <c r="F75">
        <f t="shared" si="22"/>
        <v>7034.5</v>
      </c>
      <c r="G75">
        <f t="shared" si="17"/>
        <v>1.9619950006017461E-2</v>
      </c>
      <c r="H75">
        <f t="shared" si="7"/>
        <v>1.9619950006017461E-2</v>
      </c>
      <c r="P75">
        <f t="shared" si="18"/>
        <v>2.3349897289440438E-2</v>
      </c>
      <c r="Q75" s="2">
        <f t="shared" si="19"/>
        <v>30002.809000000001</v>
      </c>
      <c r="R75">
        <f t="shared" si="20"/>
        <v>1.3912506737114445E-5</v>
      </c>
      <c r="S75" s="6">
        <v>0.1</v>
      </c>
      <c r="T75">
        <f t="shared" si="8"/>
        <v>1.3912506737114446E-6</v>
      </c>
    </row>
    <row r="76" spans="1:38">
      <c r="A76" s="69" t="s">
        <v>166</v>
      </c>
      <c r="B76" s="65" t="s">
        <v>31</v>
      </c>
      <c r="C76" s="64">
        <v>45022.54</v>
      </c>
      <c r="D76" s="69" t="s">
        <v>164</v>
      </c>
      <c r="E76">
        <f t="shared" si="21"/>
        <v>7036.5235164096284</v>
      </c>
      <c r="F76">
        <f t="shared" si="22"/>
        <v>7036.5</v>
      </c>
      <c r="G76">
        <f t="shared" si="17"/>
        <v>1.4534150002873503E-2</v>
      </c>
      <c r="H76">
        <f t="shared" si="7"/>
        <v>1.4534150002873503E-2</v>
      </c>
      <c r="P76">
        <f t="shared" si="18"/>
        <v>2.3360324245129824E-2</v>
      </c>
      <c r="Q76" s="2">
        <f t="shared" si="19"/>
        <v>30004.04</v>
      </c>
      <c r="R76">
        <f t="shared" si="20"/>
        <v>7.7901351754668956E-5</v>
      </c>
      <c r="S76" s="6">
        <v>0.1</v>
      </c>
      <c r="T76">
        <f t="shared" si="8"/>
        <v>7.790135175466896E-6</v>
      </c>
    </row>
    <row r="77" spans="1:38">
      <c r="A77" s="69" t="s">
        <v>166</v>
      </c>
      <c r="B77" s="65" t="s">
        <v>31</v>
      </c>
      <c r="C77" s="64">
        <v>45061.471400000002</v>
      </c>
      <c r="D77" s="69" t="s">
        <v>211</v>
      </c>
      <c r="E77">
        <f t="shared" si="21"/>
        <v>7099.5149365845082</v>
      </c>
      <c r="F77">
        <f t="shared" si="22"/>
        <v>7099.5</v>
      </c>
      <c r="G77">
        <f t="shared" si="17"/>
        <v>9.231450007064268E-3</v>
      </c>
      <c r="J77">
        <f>G77</f>
        <v>9.231450007064268E-3</v>
      </c>
      <c r="P77">
        <f t="shared" si="18"/>
        <v>2.3689998144375862E-2</v>
      </c>
      <c r="Q77" s="2">
        <f t="shared" si="19"/>
        <v>30042.971400000002</v>
      </c>
      <c r="R77">
        <f t="shared" si="20"/>
        <v>2.0904961423895657E-4</v>
      </c>
      <c r="S77" s="6">
        <v>1</v>
      </c>
      <c r="T77">
        <f t="shared" si="8"/>
        <v>2.0904961423895657E-4</v>
      </c>
    </row>
    <row r="78" spans="1:38">
      <c r="A78" s="69" t="s">
        <v>56</v>
      </c>
      <c r="B78" s="65" t="s">
        <v>31</v>
      </c>
      <c r="C78" s="64">
        <v>45079.402000000002</v>
      </c>
      <c r="D78" s="64"/>
      <c r="E78">
        <f t="shared" si="21"/>
        <v>7128.5268385091158</v>
      </c>
      <c r="F78">
        <f t="shared" si="22"/>
        <v>7128.5</v>
      </c>
      <c r="G78">
        <f t="shared" si="17"/>
        <v>1.6587350008194335E-2</v>
      </c>
      <c r="J78">
        <f>G78</f>
        <v>1.6587350008194335E-2</v>
      </c>
      <c r="P78">
        <f t="shared" si="18"/>
        <v>2.3842550782524747E-2</v>
      </c>
      <c r="Q78" s="2">
        <f t="shared" si="19"/>
        <v>30060.902000000002</v>
      </c>
      <c r="R78">
        <f t="shared" si="20"/>
        <v>5.2637938275844611E-5</v>
      </c>
      <c r="S78" s="6">
        <v>1</v>
      </c>
      <c r="T78">
        <f t="shared" si="8"/>
        <v>5.2637938275844611E-5</v>
      </c>
      <c r="AC78">
        <v>10</v>
      </c>
      <c r="AE78" t="s">
        <v>40</v>
      </c>
      <c r="AG78" t="s">
        <v>36</v>
      </c>
    </row>
    <row r="79" spans="1:38">
      <c r="A79" s="69" t="s">
        <v>166</v>
      </c>
      <c r="B79" s="65" t="s">
        <v>31</v>
      </c>
      <c r="C79" s="64">
        <v>45406.36</v>
      </c>
      <c r="D79" s="69" t="s">
        <v>164</v>
      </c>
      <c r="E79">
        <f t="shared" si="21"/>
        <v>7657.5483675971427</v>
      </c>
      <c r="F79">
        <f t="shared" si="22"/>
        <v>7657.5</v>
      </c>
      <c r="G79">
        <f t="shared" si="17"/>
        <v>2.9893250000895932E-2</v>
      </c>
      <c r="I79">
        <f>G79</f>
        <v>2.9893250000895932E-2</v>
      </c>
      <c r="P79">
        <f t="shared" si="18"/>
        <v>2.6713608852549711E-2</v>
      </c>
      <c r="Q79" s="2">
        <f t="shared" si="19"/>
        <v>30387.86</v>
      </c>
      <c r="R79">
        <f t="shared" si="20"/>
        <v>1.0110117832256476E-5</v>
      </c>
      <c r="S79" s="6">
        <v>0.1</v>
      </c>
      <c r="T79">
        <f t="shared" si="8"/>
        <v>1.0110117832256477E-6</v>
      </c>
    </row>
    <row r="80" spans="1:38">
      <c r="A80" s="69" t="s">
        <v>166</v>
      </c>
      <c r="B80" s="65" t="s">
        <v>31</v>
      </c>
      <c r="C80" s="64">
        <v>45406.364000000001</v>
      </c>
      <c r="D80" s="69" t="s">
        <v>164</v>
      </c>
      <c r="E80">
        <f t="shared" si="21"/>
        <v>7657.5548396397808</v>
      </c>
      <c r="F80">
        <f t="shared" si="22"/>
        <v>7657.5</v>
      </c>
      <c r="G80">
        <f t="shared" si="17"/>
        <v>3.389325000171084E-2</v>
      </c>
      <c r="I80">
        <f>G80</f>
        <v>3.389325000171084E-2</v>
      </c>
      <c r="P80">
        <f t="shared" si="18"/>
        <v>2.6713608852549711E-2</v>
      </c>
      <c r="Q80" s="2">
        <f t="shared" si="19"/>
        <v>30387.864000000001</v>
      </c>
      <c r="R80">
        <f t="shared" si="20"/>
        <v>5.1547247030727728E-5</v>
      </c>
      <c r="S80" s="6">
        <v>0.1</v>
      </c>
      <c r="T80">
        <f t="shared" si="8"/>
        <v>5.1547247030727732E-6</v>
      </c>
    </row>
    <row r="81" spans="1:33">
      <c r="A81" s="69" t="s">
        <v>166</v>
      </c>
      <c r="B81" s="65" t="s">
        <v>35</v>
      </c>
      <c r="C81" s="64">
        <v>45714.476999999999</v>
      </c>
      <c r="D81" s="69" t="s">
        <v>164</v>
      </c>
      <c r="E81">
        <f t="shared" si="21"/>
        <v>8156.0849578564894</v>
      </c>
      <c r="F81">
        <f t="shared" si="22"/>
        <v>8156</v>
      </c>
      <c r="G81">
        <f t="shared" si="17"/>
        <v>5.2507600004901178E-2</v>
      </c>
      <c r="I81">
        <f>G81</f>
        <v>5.2507600004901178E-2</v>
      </c>
      <c r="P81">
        <f t="shared" si="18"/>
        <v>2.9572332530574067E-2</v>
      </c>
      <c r="Q81" s="2">
        <f t="shared" si="19"/>
        <v>30695.976999999999</v>
      </c>
      <c r="R81">
        <f t="shared" si="20"/>
        <v>5.2602649411892706E-4</v>
      </c>
      <c r="S81" s="6">
        <v>0.1</v>
      </c>
      <c r="T81">
        <f t="shared" si="8"/>
        <v>5.2602649411892706E-5</v>
      </c>
    </row>
    <row r="82" spans="1:33">
      <c r="A82" s="69" t="s">
        <v>166</v>
      </c>
      <c r="B82" s="65" t="s">
        <v>31</v>
      </c>
      <c r="C82" s="64">
        <v>45757.3943</v>
      </c>
      <c r="D82" s="69" t="s">
        <v>155</v>
      </c>
      <c r="E82">
        <f t="shared" si="21"/>
        <v>8225.5256067175978</v>
      </c>
      <c r="F82">
        <f t="shared" si="22"/>
        <v>8225.5</v>
      </c>
      <c r="G82">
        <f t="shared" si="17"/>
        <v>1.5826050002942793E-2</v>
      </c>
      <c r="H82">
        <f t="shared" si="7"/>
        <v>1.5826050002942793E-2</v>
      </c>
      <c r="P82">
        <f t="shared" si="18"/>
        <v>2.9982697880528965E-2</v>
      </c>
      <c r="Q82" s="2">
        <f t="shared" si="19"/>
        <v>30738.8943</v>
      </c>
      <c r="R82">
        <f t="shared" si="20"/>
        <v>2.0041067912996506E-4</v>
      </c>
      <c r="S82" s="6">
        <v>0.1</v>
      </c>
      <c r="T82">
        <f t="shared" si="8"/>
        <v>2.0041067912996509E-5</v>
      </c>
    </row>
    <row r="83" spans="1:33">
      <c r="A83" s="69" t="s">
        <v>166</v>
      </c>
      <c r="B83" s="65" t="s">
        <v>35</v>
      </c>
      <c r="C83" s="64">
        <v>45769.46</v>
      </c>
      <c r="D83" s="69" t="s">
        <v>155</v>
      </c>
      <c r="E83">
        <f t="shared" si="21"/>
        <v>8245.0480379274686</v>
      </c>
      <c r="F83">
        <f t="shared" si="22"/>
        <v>8245</v>
      </c>
      <c r="G83">
        <f t="shared" si="17"/>
        <v>2.968949999922188E-2</v>
      </c>
      <c r="H83">
        <f t="shared" si="7"/>
        <v>2.968949999922188E-2</v>
      </c>
      <c r="P83">
        <f t="shared" si="18"/>
        <v>3.0098355439811281E-2</v>
      </c>
      <c r="Q83" s="2">
        <f t="shared" si="19"/>
        <v>30750.959999999999</v>
      </c>
      <c r="R83">
        <f t="shared" si="20"/>
        <v>1.6716277129955354E-7</v>
      </c>
      <c r="S83" s="6">
        <v>0.1</v>
      </c>
      <c r="T83">
        <f t="shared" si="8"/>
        <v>1.6716277129955353E-8</v>
      </c>
    </row>
    <row r="84" spans="1:33">
      <c r="A84" s="69" t="s">
        <v>166</v>
      </c>
      <c r="B84" s="65" t="s">
        <v>35</v>
      </c>
      <c r="C84" s="64">
        <v>45774.404000000002</v>
      </c>
      <c r="D84" s="69" t="s">
        <v>155</v>
      </c>
      <c r="E84">
        <f t="shared" si="21"/>
        <v>8253.0474826262162</v>
      </c>
      <c r="F84">
        <f t="shared" si="22"/>
        <v>8253</v>
      </c>
      <c r="G84">
        <f t="shared" si="17"/>
        <v>2.9346300005272496E-2</v>
      </c>
      <c r="H84">
        <f t="shared" si="7"/>
        <v>2.9346300005272496E-2</v>
      </c>
      <c r="P84">
        <f t="shared" si="18"/>
        <v>3.0145870495855473E-2</v>
      </c>
      <c r="Q84" s="2">
        <f t="shared" si="19"/>
        <v>30755.904000000002</v>
      </c>
      <c r="R84">
        <f t="shared" si="20"/>
        <v>6.3931296941110161E-7</v>
      </c>
      <c r="S84" s="6">
        <v>0.1</v>
      </c>
      <c r="T84">
        <f t="shared" si="8"/>
        <v>6.3931296941110164E-8</v>
      </c>
    </row>
    <row r="85" spans="1:33">
      <c r="A85" s="69" t="s">
        <v>57</v>
      </c>
      <c r="B85" s="65" t="s">
        <v>31</v>
      </c>
      <c r="C85" s="64">
        <v>46121.438000000002</v>
      </c>
      <c r="D85" s="64"/>
      <c r="E85">
        <f t="shared" si="21"/>
        <v>8814.5521937069498</v>
      </c>
      <c r="F85">
        <f t="shared" si="22"/>
        <v>8814.5</v>
      </c>
      <c r="G85">
        <f t="shared" si="17"/>
        <v>3.2257950006169267E-2</v>
      </c>
      <c r="H85">
        <f t="shared" si="7"/>
        <v>3.2257950006169267E-2</v>
      </c>
      <c r="P85">
        <f t="shared" si="18"/>
        <v>3.3576476449765622E-2</v>
      </c>
      <c r="Q85" s="2">
        <f t="shared" si="19"/>
        <v>31102.938000000002</v>
      </c>
      <c r="R85">
        <f t="shared" si="20"/>
        <v>1.7385119824628506E-6</v>
      </c>
      <c r="S85" s="6">
        <v>0.1</v>
      </c>
      <c r="T85">
        <f t="shared" si="8"/>
        <v>1.7385119824628506E-7</v>
      </c>
      <c r="AC85">
        <v>8</v>
      </c>
      <c r="AE85" t="s">
        <v>40</v>
      </c>
      <c r="AG85" t="s">
        <v>36</v>
      </c>
    </row>
    <row r="86" spans="1:33">
      <c r="A86" s="69" t="s">
        <v>166</v>
      </c>
      <c r="B86" s="65" t="s">
        <v>31</v>
      </c>
      <c r="C86" s="64">
        <v>46914.387000000002</v>
      </c>
      <c r="D86" s="69" t="s">
        <v>164</v>
      </c>
      <c r="E86">
        <f t="shared" si="21"/>
        <v>10097.552127853918</v>
      </c>
      <c r="F86">
        <f t="shared" si="22"/>
        <v>10097.5</v>
      </c>
      <c r="G86">
        <f t="shared" si="17"/>
        <v>3.2217250009125564E-2</v>
      </c>
      <c r="I86">
        <f>G86</f>
        <v>3.2217250009125564E-2</v>
      </c>
      <c r="P86">
        <f t="shared" si="18"/>
        <v>4.2123049991597841E-2</v>
      </c>
      <c r="Q86" s="2">
        <f t="shared" si="19"/>
        <v>31895.887000000002</v>
      </c>
      <c r="R86">
        <f t="shared" si="20"/>
        <v>9.8124873292747766E-5</v>
      </c>
      <c r="S86" s="6">
        <v>0.1</v>
      </c>
      <c r="T86">
        <f t="shared" ref="T86:T96" si="23">S86*R86</f>
        <v>9.8124873292747772E-6</v>
      </c>
    </row>
    <row r="87" spans="1:33">
      <c r="A87" s="69" t="s">
        <v>166</v>
      </c>
      <c r="B87" s="65" t="s">
        <v>35</v>
      </c>
      <c r="C87" s="64">
        <v>47240.420700000002</v>
      </c>
      <c r="D87" s="69" t="s">
        <v>211</v>
      </c>
      <c r="E87">
        <f t="shared" si="21"/>
        <v>10625.078129689713</v>
      </c>
      <c r="F87">
        <f t="shared" si="22"/>
        <v>10625</v>
      </c>
      <c r="G87">
        <f t="shared" si="17"/>
        <v>4.8287500008882489E-2</v>
      </c>
      <c r="J87">
        <f>G87</f>
        <v>4.8287500008882489E-2</v>
      </c>
      <c r="P87">
        <f t="shared" si="18"/>
        <v>4.5922584948097291E-2</v>
      </c>
      <c r="Q87" s="2">
        <f t="shared" si="19"/>
        <v>32221.920700000002</v>
      </c>
      <c r="R87">
        <f t="shared" si="20"/>
        <v>5.5928232447286593E-6</v>
      </c>
      <c r="S87" s="6">
        <v>1</v>
      </c>
      <c r="T87">
        <f t="shared" si="23"/>
        <v>5.5928232447286593E-6</v>
      </c>
    </row>
    <row r="88" spans="1:33">
      <c r="A88" s="69" t="s">
        <v>166</v>
      </c>
      <c r="B88" s="65" t="s">
        <v>31</v>
      </c>
      <c r="C88" s="64">
        <v>47265.442799999997</v>
      </c>
      <c r="D88" s="69" t="s">
        <v>211</v>
      </c>
      <c r="E88">
        <f t="shared" si="21"/>
        <v>10665.564154203536</v>
      </c>
      <c r="F88">
        <f t="shared" si="22"/>
        <v>10665.5</v>
      </c>
      <c r="G88">
        <f t="shared" si="17"/>
        <v>3.9650049999181647E-2</v>
      </c>
      <c r="J88">
        <f>G88</f>
        <v>3.9650049999181647E-2</v>
      </c>
      <c r="P88">
        <f t="shared" si="18"/>
        <v>4.6221183184865504E-2</v>
      </c>
      <c r="Q88" s="2">
        <f t="shared" si="19"/>
        <v>32246.942799999997</v>
      </c>
      <c r="R88">
        <f t="shared" si="20"/>
        <v>4.3179791343995677E-5</v>
      </c>
      <c r="S88" s="6">
        <v>1</v>
      </c>
      <c r="T88">
        <f t="shared" si="23"/>
        <v>4.3179791343995677E-5</v>
      </c>
    </row>
    <row r="89" spans="1:33">
      <c r="A89" s="69" t="s">
        <v>166</v>
      </c>
      <c r="B89" s="65" t="s">
        <v>35</v>
      </c>
      <c r="C89" s="64">
        <v>47266.3773</v>
      </c>
      <c r="D89" s="69" t="s">
        <v>211</v>
      </c>
      <c r="E89">
        <f t="shared" si="21"/>
        <v>10667.076185164498</v>
      </c>
      <c r="F89">
        <f t="shared" si="22"/>
        <v>10667</v>
      </c>
      <c r="G89">
        <f t="shared" si="17"/>
        <v>4.7085700003663078E-2</v>
      </c>
      <c r="J89">
        <f>G89</f>
        <v>4.7085700003663078E-2</v>
      </c>
      <c r="P89">
        <f t="shared" si="18"/>
        <v>4.623226122182035E-2</v>
      </c>
      <c r="Q89" s="2">
        <f t="shared" si="19"/>
        <v>32247.8773</v>
      </c>
      <c r="R89">
        <f t="shared" si="20"/>
        <v>7.283577543531986E-7</v>
      </c>
      <c r="S89" s="6">
        <v>1</v>
      </c>
      <c r="T89">
        <f t="shared" si="23"/>
        <v>7.283577543531986E-7</v>
      </c>
    </row>
    <row r="90" spans="1:33">
      <c r="A90" s="69" t="s">
        <v>166</v>
      </c>
      <c r="B90" s="65" t="s">
        <v>35</v>
      </c>
      <c r="C90" s="64">
        <v>47266.379300000001</v>
      </c>
      <c r="D90" s="69" t="s">
        <v>211</v>
      </c>
      <c r="E90">
        <f t="shared" si="21"/>
        <v>10667.079421185817</v>
      </c>
      <c r="F90">
        <f t="shared" si="22"/>
        <v>10667</v>
      </c>
      <c r="G90">
        <f t="shared" si="17"/>
        <v>4.9085700004070532E-2</v>
      </c>
      <c r="J90">
        <f>G90</f>
        <v>4.9085700004070532E-2</v>
      </c>
      <c r="P90">
        <f t="shared" si="18"/>
        <v>4.623226122182035E-2</v>
      </c>
      <c r="Q90" s="2">
        <f t="shared" si="19"/>
        <v>32247.879300000001</v>
      </c>
      <c r="R90">
        <f t="shared" si="20"/>
        <v>8.1421128840493957E-6</v>
      </c>
      <c r="S90" s="6">
        <v>1</v>
      </c>
      <c r="T90">
        <f t="shared" si="23"/>
        <v>8.1421128840493957E-6</v>
      </c>
    </row>
    <row r="91" spans="1:33">
      <c r="A91" s="69" t="s">
        <v>58</v>
      </c>
      <c r="B91" s="65" t="s">
        <v>31</v>
      </c>
      <c r="C91" s="64">
        <v>47270.391900000002</v>
      </c>
      <c r="D91" s="64"/>
      <c r="E91">
        <f t="shared" si="21"/>
        <v>10673.571850756649</v>
      </c>
      <c r="F91">
        <f t="shared" si="22"/>
        <v>10673.5</v>
      </c>
      <c r="G91">
        <f t="shared" si="17"/>
        <v>4.4406850007362664E-2</v>
      </c>
      <c r="H91">
        <f>G91</f>
        <v>4.4406850007362664E-2</v>
      </c>
      <c r="P91">
        <f t="shared" si="18"/>
        <v>4.6280281601577447E-2</v>
      </c>
      <c r="Q91" s="2">
        <f t="shared" si="19"/>
        <v>32251.891900000002</v>
      </c>
      <c r="R91">
        <f t="shared" si="20"/>
        <v>3.5097459382021444E-6</v>
      </c>
      <c r="S91" s="6">
        <v>0.1</v>
      </c>
      <c r="T91">
        <f t="shared" si="23"/>
        <v>3.5097459382021447E-7</v>
      </c>
      <c r="AC91">
        <v>6</v>
      </c>
      <c r="AE91" t="s">
        <v>40</v>
      </c>
      <c r="AG91" t="s">
        <v>36</v>
      </c>
    </row>
    <row r="92" spans="1:33">
      <c r="A92" s="69" t="s">
        <v>166</v>
      </c>
      <c r="B92" s="65" t="s">
        <v>31</v>
      </c>
      <c r="C92" s="64">
        <v>47942.837</v>
      </c>
      <c r="D92" s="69" t="s">
        <v>211</v>
      </c>
      <c r="E92">
        <f t="shared" si="21"/>
        <v>11761.5951902368</v>
      </c>
      <c r="F92">
        <f t="shared" si="22"/>
        <v>11761.5</v>
      </c>
      <c r="G92">
        <f t="shared" si="17"/>
        <v>5.8831650007050484E-2</v>
      </c>
      <c r="J92">
        <f>G92</f>
        <v>5.8831650007050484E-2</v>
      </c>
      <c r="P92">
        <f t="shared" si="18"/>
        <v>5.4674321801707754E-2</v>
      </c>
      <c r="Q92" s="2">
        <f t="shared" si="19"/>
        <v>32924.337</v>
      </c>
      <c r="R92">
        <f t="shared" si="20"/>
        <v>1.7283377806938211E-5</v>
      </c>
      <c r="S92" s="6">
        <v>1</v>
      </c>
      <c r="T92">
        <f t="shared" si="23"/>
        <v>1.7283377806938211E-5</v>
      </c>
    </row>
    <row r="93" spans="1:33">
      <c r="A93" s="69" t="s">
        <v>166</v>
      </c>
      <c r="B93" s="65" t="s">
        <v>31</v>
      </c>
      <c r="C93" s="64">
        <v>47942.841699999997</v>
      </c>
      <c r="D93" s="69" t="s">
        <v>211</v>
      </c>
      <c r="E93">
        <f t="shared" si="21"/>
        <v>11761.602794886894</v>
      </c>
      <c r="F93">
        <f t="shared" si="22"/>
        <v>11761.5</v>
      </c>
      <c r="G93">
        <f t="shared" si="17"/>
        <v>6.353165000473382E-2</v>
      </c>
      <c r="J93">
        <f>G93</f>
        <v>6.353165000473382E-2</v>
      </c>
      <c r="P93">
        <f t="shared" si="18"/>
        <v>5.4674321801707754E-2</v>
      </c>
      <c r="Q93" s="2">
        <f t="shared" si="19"/>
        <v>32924.341699999997</v>
      </c>
      <c r="R93">
        <f t="shared" si="20"/>
        <v>7.8452262896120957E-5</v>
      </c>
      <c r="S93" s="6">
        <v>1</v>
      </c>
      <c r="T93">
        <f t="shared" si="23"/>
        <v>7.8452262896120957E-5</v>
      </c>
    </row>
    <row r="94" spans="1:33">
      <c r="A94" s="69" t="s">
        <v>166</v>
      </c>
      <c r="B94" s="65" t="s">
        <v>31</v>
      </c>
      <c r="C94" s="64">
        <v>48359.395700000001</v>
      </c>
      <c r="D94" s="69" t="s">
        <v>211</v>
      </c>
      <c r="E94">
        <f t="shared" si="21"/>
        <v>12435.591606990396</v>
      </c>
      <c r="F94">
        <f t="shared" si="22"/>
        <v>12435.5</v>
      </c>
      <c r="G94">
        <f t="shared" si="17"/>
        <v>5.6617050002387259E-2</v>
      </c>
      <c r="J94">
        <f>G94</f>
        <v>5.6617050002387259E-2</v>
      </c>
      <c r="P94">
        <f t="shared" si="18"/>
        <v>6.0229508188334398E-2</v>
      </c>
      <c r="Q94" s="2">
        <f t="shared" si="19"/>
        <v>33340.895700000001</v>
      </c>
      <c r="R94">
        <f t="shared" si="20"/>
        <v>1.3049854145216492E-5</v>
      </c>
      <c r="S94" s="6">
        <v>1</v>
      </c>
      <c r="T94">
        <f t="shared" si="23"/>
        <v>1.3049854145216492E-5</v>
      </c>
    </row>
    <row r="95" spans="1:33">
      <c r="A95" s="69" t="s">
        <v>166</v>
      </c>
      <c r="B95" s="65" t="s">
        <v>31</v>
      </c>
      <c r="C95" s="64">
        <v>48359.401299999998</v>
      </c>
      <c r="D95" s="69" t="s">
        <v>211</v>
      </c>
      <c r="E95">
        <f t="shared" si="21"/>
        <v>12435.600667850082</v>
      </c>
      <c r="F95">
        <f t="shared" si="22"/>
        <v>12435.5</v>
      </c>
      <c r="G95">
        <f t="shared" si="17"/>
        <v>6.2217049999162555E-2</v>
      </c>
      <c r="J95">
        <f>G95</f>
        <v>6.2217049999162555E-2</v>
      </c>
      <c r="P95">
        <f t="shared" si="18"/>
        <v>6.0229508188334398E-2</v>
      </c>
      <c r="Q95" s="2">
        <f t="shared" si="19"/>
        <v>33340.901299999998</v>
      </c>
      <c r="R95">
        <f t="shared" si="20"/>
        <v>3.9503224497900697E-6</v>
      </c>
      <c r="S95" s="6">
        <v>1</v>
      </c>
      <c r="T95">
        <f t="shared" si="23"/>
        <v>3.9503224497900697E-6</v>
      </c>
    </row>
    <row r="96" spans="1:33">
      <c r="A96" s="69" t="s">
        <v>59</v>
      </c>
      <c r="B96" s="65" t="s">
        <v>31</v>
      </c>
      <c r="C96" s="64">
        <v>48359.402999999998</v>
      </c>
      <c r="D96" s="64">
        <v>6.0000000000000001E-3</v>
      </c>
      <c r="E96">
        <f t="shared" si="21"/>
        <v>12435.603418468203</v>
      </c>
      <c r="F96">
        <f t="shared" si="22"/>
        <v>12435.5</v>
      </c>
      <c r="G96">
        <f>+C96-(C$7+F96*C$8)</f>
        <v>6.3917049999872688E-2</v>
      </c>
      <c r="H96">
        <f>G96</f>
        <v>6.3917049999872688E-2</v>
      </c>
      <c r="P96">
        <f>+D$11+D$12*F96+D$13*F96^2</f>
        <v>6.0229508188334398E-2</v>
      </c>
      <c r="Q96" s="2">
        <f>+C96-15018.5</f>
        <v>33340.902999999998</v>
      </c>
      <c r="R96">
        <f>+(P96-G96)^2</f>
        <v>1.3597964611843097E-5</v>
      </c>
      <c r="S96" s="6">
        <v>1</v>
      </c>
      <c r="T96">
        <f t="shared" si="23"/>
        <v>1.3597964611843097E-5</v>
      </c>
      <c r="AC96">
        <v>14</v>
      </c>
      <c r="AE96" t="s">
        <v>40</v>
      </c>
      <c r="AG96" t="s">
        <v>36</v>
      </c>
    </row>
    <row r="97" spans="1:17">
      <c r="A97" s="68"/>
      <c r="B97" s="67"/>
      <c r="C97" s="28"/>
      <c r="Q97" s="2"/>
    </row>
    <row r="99" spans="1:17">
      <c r="A99" s="69"/>
      <c r="B99" s="65"/>
      <c r="C99" s="64"/>
      <c r="D99" s="64"/>
    </row>
    <row r="100" spans="1:17">
      <c r="A100" s="69"/>
      <c r="B100" s="65"/>
      <c r="C100" s="64"/>
      <c r="D100" s="64"/>
    </row>
    <row r="101" spans="1:17">
      <c r="A101" s="69"/>
      <c r="B101" s="65"/>
      <c r="C101" s="64"/>
      <c r="D101" s="64"/>
    </row>
    <row r="102" spans="1:17">
      <c r="A102" s="69"/>
      <c r="B102" s="65"/>
      <c r="C102" s="64"/>
      <c r="D102" s="64"/>
    </row>
    <row r="103" spans="1:17">
      <c r="A103" s="69"/>
      <c r="B103" s="65"/>
      <c r="C103" s="64"/>
      <c r="D103" s="64"/>
    </row>
    <row r="104" spans="1:17">
      <c r="A104" s="69"/>
      <c r="B104" s="65"/>
      <c r="C104" s="64"/>
      <c r="D104" s="64"/>
    </row>
    <row r="106" spans="1:17">
      <c r="A106" s="69"/>
      <c r="B106" s="65"/>
      <c r="C106" s="64"/>
      <c r="D106" s="64"/>
    </row>
    <row r="107" spans="1:17">
      <c r="A107" s="69"/>
      <c r="B107" s="65"/>
      <c r="C107" s="64"/>
      <c r="D107" s="64"/>
    </row>
    <row r="108" spans="1:17">
      <c r="A108" s="69"/>
      <c r="B108" s="65"/>
      <c r="C108" s="64"/>
      <c r="D108" s="64"/>
    </row>
    <row r="109" spans="1:17">
      <c r="A109" s="69"/>
      <c r="B109" s="65"/>
      <c r="C109" s="64"/>
      <c r="D109" s="64"/>
    </row>
    <row r="110" spans="1:17">
      <c r="A110" s="69"/>
      <c r="B110" s="65"/>
      <c r="C110" s="64"/>
      <c r="D110" s="64"/>
    </row>
    <row r="111" spans="1:17">
      <c r="A111" s="69"/>
      <c r="B111" s="65"/>
      <c r="C111" s="64"/>
      <c r="D111" s="64"/>
    </row>
    <row r="112" spans="1:17">
      <c r="A112" s="69"/>
      <c r="B112" s="65"/>
      <c r="C112" s="64"/>
      <c r="D112" s="69"/>
    </row>
    <row r="113" spans="1:4">
      <c r="A113" s="69"/>
      <c r="B113" s="65"/>
      <c r="C113" s="64"/>
      <c r="D113" s="64"/>
    </row>
    <row r="114" spans="1:4">
      <c r="A114" s="69"/>
      <c r="B114" s="65"/>
      <c r="C114" s="64"/>
      <c r="D114" s="64"/>
    </row>
    <row r="115" spans="1:4">
      <c r="A115" s="69"/>
      <c r="B115" s="65"/>
      <c r="C115" s="64"/>
      <c r="D115" s="64"/>
    </row>
    <row r="116" spans="1:4">
      <c r="A116" s="69"/>
      <c r="B116" s="65"/>
      <c r="C116" s="64"/>
      <c r="D116" s="64"/>
    </row>
    <row r="117" spans="1:4">
      <c r="A117" s="69"/>
      <c r="B117" s="65"/>
      <c r="C117" s="64"/>
      <c r="D117" s="64"/>
    </row>
    <row r="118" spans="1:4">
      <c r="A118" s="69"/>
      <c r="B118" s="65"/>
      <c r="C118" s="64"/>
      <c r="D118" s="64"/>
    </row>
    <row r="119" spans="1:4">
      <c r="A119" s="69"/>
      <c r="B119" s="65"/>
      <c r="C119" s="64"/>
      <c r="D119" s="64"/>
    </row>
    <row r="120" spans="1:4">
      <c r="A120" s="69"/>
      <c r="B120" s="65"/>
      <c r="C120" s="64"/>
      <c r="D120" s="64"/>
    </row>
    <row r="121" spans="1:4">
      <c r="A121" s="69"/>
      <c r="B121" s="65"/>
      <c r="C121" s="64"/>
      <c r="D121" s="64"/>
    </row>
    <row r="122" spans="1:4">
      <c r="A122" s="69"/>
      <c r="B122" s="65"/>
      <c r="C122" s="64"/>
      <c r="D122" s="64"/>
    </row>
    <row r="123" spans="1:4">
      <c r="A123" s="69"/>
      <c r="B123" s="65"/>
      <c r="C123" s="64"/>
      <c r="D123" s="64"/>
    </row>
    <row r="124" spans="1:4">
      <c r="A124" s="69"/>
      <c r="B124" s="65"/>
      <c r="C124" s="64"/>
      <c r="D124" s="64"/>
    </row>
    <row r="125" spans="1:4">
      <c r="A125" s="69"/>
      <c r="B125" s="65"/>
      <c r="C125" s="64"/>
      <c r="D125" s="64"/>
    </row>
    <row r="126" spans="1:4">
      <c r="A126" s="69"/>
      <c r="B126" s="65"/>
      <c r="C126" s="64"/>
      <c r="D126" s="64"/>
    </row>
    <row r="127" spans="1:4">
      <c r="A127" s="69"/>
      <c r="B127" s="65"/>
      <c r="C127" s="64"/>
      <c r="D127" s="64"/>
    </row>
    <row r="128" spans="1:4">
      <c r="A128" s="69"/>
      <c r="B128" s="65"/>
      <c r="C128" s="64"/>
      <c r="D128" s="69"/>
    </row>
    <row r="129" spans="1:4">
      <c r="A129" s="69"/>
      <c r="B129" s="65"/>
      <c r="C129" s="64"/>
      <c r="D129" s="69"/>
    </row>
    <row r="130" spans="1:4">
      <c r="A130" s="69"/>
      <c r="B130" s="65"/>
      <c r="C130" s="64"/>
      <c r="D130" s="64"/>
    </row>
    <row r="131" spans="1:4">
      <c r="A131" s="69"/>
      <c r="B131" s="65"/>
      <c r="C131" s="64"/>
      <c r="D131" s="69"/>
    </row>
    <row r="132" spans="1:4">
      <c r="A132" s="69"/>
      <c r="B132" s="65"/>
      <c r="C132" s="64"/>
      <c r="D132" s="69"/>
    </row>
    <row r="133" spans="1:4">
      <c r="A133" s="69"/>
      <c r="B133" s="65"/>
      <c r="C133" s="64"/>
      <c r="D133" s="69"/>
    </row>
    <row r="134" spans="1:4">
      <c r="A134" s="69"/>
      <c r="B134" s="65"/>
      <c r="C134" s="64"/>
      <c r="D134" s="69"/>
    </row>
    <row r="135" spans="1:4">
      <c r="A135" s="69"/>
      <c r="B135" s="65"/>
      <c r="C135" s="64"/>
      <c r="D135" s="64"/>
    </row>
    <row r="136" spans="1:4">
      <c r="A136" s="69"/>
      <c r="B136" s="65"/>
      <c r="C136" s="64"/>
      <c r="D136" s="69"/>
    </row>
    <row r="137" spans="1:4">
      <c r="A137" s="69"/>
      <c r="B137" s="65"/>
      <c r="C137" s="64"/>
      <c r="D137" s="69"/>
    </row>
    <row r="138" spans="1:4">
      <c r="A138" s="69"/>
      <c r="B138" s="65"/>
      <c r="C138" s="64"/>
      <c r="D138" s="69"/>
    </row>
    <row r="139" spans="1:4">
      <c r="A139" s="69"/>
      <c r="B139" s="65"/>
      <c r="C139" s="64"/>
      <c r="D139" s="69"/>
    </row>
    <row r="140" spans="1:4">
      <c r="A140" s="69"/>
      <c r="B140" s="65"/>
      <c r="C140" s="64"/>
      <c r="D140" s="69"/>
    </row>
    <row r="141" spans="1:4">
      <c r="A141" s="69"/>
      <c r="B141" s="65"/>
      <c r="C141" s="64"/>
      <c r="D141" s="64"/>
    </row>
    <row r="142" spans="1:4">
      <c r="A142" s="69"/>
      <c r="B142" s="65"/>
      <c r="C142" s="64"/>
      <c r="D142" s="69"/>
    </row>
    <row r="143" spans="1:4">
      <c r="A143" s="69"/>
      <c r="B143" s="65"/>
      <c r="C143" s="64"/>
      <c r="D143" s="69"/>
    </row>
    <row r="144" spans="1:4">
      <c r="A144" s="69"/>
      <c r="B144" s="65"/>
      <c r="C144" s="64"/>
      <c r="D144" s="69"/>
    </row>
    <row r="145" spans="1:4">
      <c r="A145" s="69"/>
      <c r="B145" s="65"/>
      <c r="C145" s="64"/>
      <c r="D145" s="64"/>
    </row>
    <row r="146" spans="1:4">
      <c r="A146" s="69"/>
      <c r="B146" s="65"/>
      <c r="C146" s="64"/>
      <c r="D146" s="69"/>
    </row>
    <row r="147" spans="1:4">
      <c r="A147" s="69"/>
      <c r="B147" s="65"/>
      <c r="C147" s="64"/>
      <c r="D147" s="69"/>
    </row>
    <row r="148" spans="1:4">
      <c r="A148" s="69"/>
      <c r="B148" s="65"/>
      <c r="C148" s="64"/>
      <c r="D148" s="64"/>
    </row>
    <row r="149" spans="1:4">
      <c r="A149" s="69"/>
      <c r="B149" s="65"/>
      <c r="C149" s="64"/>
      <c r="D149" s="64"/>
    </row>
    <row r="150" spans="1:4">
      <c r="A150" s="69"/>
      <c r="B150" s="65"/>
      <c r="C150" s="64"/>
      <c r="D150" s="64"/>
    </row>
    <row r="151" spans="1:4">
      <c r="A151" s="69"/>
      <c r="B151" s="65"/>
      <c r="C151" s="64"/>
      <c r="D151" s="64"/>
    </row>
    <row r="152" spans="1:4">
      <c r="A152" s="69"/>
      <c r="B152" s="65"/>
      <c r="C152" s="64"/>
      <c r="D152" s="64"/>
    </row>
    <row r="153" spans="1:4">
      <c r="A153" s="64"/>
      <c r="B153" s="65"/>
      <c r="C153" s="64"/>
      <c r="D153" s="64"/>
    </row>
    <row r="154" spans="1:4">
      <c r="A154" s="69"/>
      <c r="B154" s="65"/>
      <c r="C154" s="64"/>
      <c r="D154" s="64"/>
    </row>
    <row r="155" spans="1:4">
      <c r="A155" s="69"/>
      <c r="B155" s="65"/>
      <c r="C155" s="64"/>
      <c r="D155" s="64"/>
    </row>
    <row r="156" spans="1:4">
      <c r="A156" s="69"/>
      <c r="B156" s="65"/>
      <c r="C156" s="64"/>
      <c r="D156" s="64"/>
    </row>
    <row r="157" spans="1:4">
      <c r="A157" s="69"/>
      <c r="B157" s="65"/>
      <c r="C157" s="64"/>
      <c r="D157" s="64"/>
    </row>
    <row r="158" spans="1:4">
      <c r="A158" s="69"/>
      <c r="B158" s="65"/>
      <c r="C158" s="64"/>
      <c r="D158" s="64"/>
    </row>
    <row r="159" spans="1:4">
      <c r="A159" s="69"/>
      <c r="B159" s="65"/>
      <c r="C159" s="64"/>
      <c r="D159" s="64"/>
    </row>
    <row r="160" spans="1:4">
      <c r="A160" s="69"/>
      <c r="B160" s="65"/>
      <c r="C160" s="70"/>
      <c r="D160" s="70"/>
    </row>
    <row r="161" spans="1:4">
      <c r="A161" s="69"/>
      <c r="B161" s="65"/>
      <c r="C161" s="64"/>
      <c r="D161" s="64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3"/>
  </sheetPr>
  <dimension ref="A1:AB342"/>
  <sheetViews>
    <sheetView workbookViewId="0">
      <selection activeCell="F10" sqref="F10"/>
    </sheetView>
  </sheetViews>
  <sheetFormatPr defaultRowHeight="12.75"/>
  <cols>
    <col min="1" max="1" width="9.140625" style="31"/>
    <col min="2" max="2" width="10.7109375" style="31" customWidth="1"/>
    <col min="3" max="4" width="9.140625" style="31"/>
    <col min="5" max="5" width="10.28515625" style="31" bestFit="1" customWidth="1"/>
    <col min="6" max="6" width="10.5703125" style="31" customWidth="1"/>
    <col min="7" max="7" width="10.7109375" style="31" customWidth="1"/>
    <col min="8" max="13" width="9.140625" style="31"/>
    <col min="14" max="14" width="12.140625" style="31" customWidth="1"/>
    <col min="15" max="15" width="11" style="31" customWidth="1"/>
    <col min="16" max="16384" width="9.140625" style="31"/>
  </cols>
  <sheetData>
    <row r="1" spans="1:28" ht="18.75" thickBot="1">
      <c r="A1" s="30" t="s">
        <v>83</v>
      </c>
      <c r="D1" s="32" t="s">
        <v>84</v>
      </c>
      <c r="M1" s="33" t="s">
        <v>85</v>
      </c>
      <c r="N1" s="31" t="s">
        <v>86</v>
      </c>
      <c r="O1" s="31">
        <f ca="1">H18*J18-I18*I18</f>
        <v>1757.9290594890008</v>
      </c>
      <c r="P1" s="31" t="s">
        <v>179</v>
      </c>
      <c r="U1" s="9" t="s">
        <v>142</v>
      </c>
      <c r="V1" s="60" t="s">
        <v>144</v>
      </c>
      <c r="AA1" s="31">
        <v>1</v>
      </c>
      <c r="AB1" s="31" t="s">
        <v>87</v>
      </c>
    </row>
    <row r="2" spans="1:28">
      <c r="A2" s="103" t="s">
        <v>217</v>
      </c>
      <c r="M2" s="33" t="s">
        <v>88</v>
      </c>
      <c r="N2" s="31" t="s">
        <v>89</v>
      </c>
      <c r="O2" s="31">
        <f ca="1">+F18*J18-H18*I18</f>
        <v>561.28257669966558</v>
      </c>
      <c r="P2" s="31" t="s">
        <v>180</v>
      </c>
      <c r="U2" s="31">
        <v>-2.5</v>
      </c>
      <c r="V2" s="31">
        <f t="shared" ref="V2:V22" ca="1" si="0">+E$4+E$5*U2+E$6*U2^2</f>
        <v>0.1647510662182817</v>
      </c>
      <c r="AA2" s="31">
        <v>2</v>
      </c>
      <c r="AB2" s="31" t="s">
        <v>36</v>
      </c>
    </row>
    <row r="3" spans="1:28" ht="13.5" thickBot="1">
      <c r="A3" s="31" t="s">
        <v>90</v>
      </c>
      <c r="B3" s="31" t="s">
        <v>91</v>
      </c>
      <c r="E3" s="34" t="s">
        <v>92</v>
      </c>
      <c r="F3" s="34" t="s">
        <v>93</v>
      </c>
      <c r="G3" s="34" t="s">
        <v>94</v>
      </c>
      <c r="H3" s="34" t="s">
        <v>95</v>
      </c>
      <c r="M3" s="33" t="s">
        <v>96</v>
      </c>
      <c r="N3" s="31" t="s">
        <v>97</v>
      </c>
      <c r="O3" s="31">
        <f ca="1">+F18*I18-H18*H18</f>
        <v>-770.20186668882525</v>
      </c>
      <c r="P3" s="31" t="s">
        <v>181</v>
      </c>
      <c r="U3" s="31">
        <v>-2.25</v>
      </c>
      <c r="V3" s="31">
        <f t="shared" ca="1" si="0"/>
        <v>0.13174444748075326</v>
      </c>
      <c r="AA3" s="31">
        <v>3</v>
      </c>
      <c r="AB3" s="31" t="s">
        <v>98</v>
      </c>
    </row>
    <row r="4" spans="1:28">
      <c r="A4" s="31" t="s">
        <v>99</v>
      </c>
      <c r="B4" s="31" t="s">
        <v>100</v>
      </c>
      <c r="D4" s="35" t="s">
        <v>101</v>
      </c>
      <c r="E4" s="36">
        <f ca="1">(G18*O1-K18*O2+L18*O3)/O7</f>
        <v>1.9981716272160976E-3</v>
      </c>
      <c r="F4" s="37">
        <f ca="1">+E7/O7*O18</f>
        <v>1.4514746456472574E-3</v>
      </c>
      <c r="G4" s="38">
        <f>+B18</f>
        <v>1</v>
      </c>
      <c r="H4" s="39">
        <f ca="1">ABS(F4/E4)</f>
        <v>0.72640138908862795</v>
      </c>
      <c r="M4" s="33" t="s">
        <v>102</v>
      </c>
      <c r="N4" s="31" t="s">
        <v>103</v>
      </c>
      <c r="O4" s="31">
        <f ca="1">+C18*J18-H18*H18</f>
        <v>1048.7410102156753</v>
      </c>
      <c r="P4" s="31" t="s">
        <v>182</v>
      </c>
      <c r="U4" s="31">
        <v>-2</v>
      </c>
      <c r="V4" s="31">
        <f t="shared" ca="1" si="0"/>
        <v>0.10245590191620747</v>
      </c>
      <c r="AA4" s="31">
        <v>4</v>
      </c>
      <c r="AB4" s="31" t="s">
        <v>104</v>
      </c>
    </row>
    <row r="5" spans="1:28">
      <c r="A5" s="31" t="s">
        <v>105</v>
      </c>
      <c r="B5" s="40">
        <v>40323</v>
      </c>
      <c r="D5" s="41" t="s">
        <v>106</v>
      </c>
      <c r="E5" s="42">
        <f ca="1">+(-G18*O2+K18*O4-L18*O5)/O7</f>
        <v>9.2603056232265345E-3</v>
      </c>
      <c r="F5" s="43">
        <f ca="1">P18*E7/O7</f>
        <v>1.2400679527274831E-3</v>
      </c>
      <c r="G5" s="44">
        <f>+B18/A18</f>
        <v>1E-4</v>
      </c>
      <c r="H5" s="39">
        <f ca="1">ABS(F5/E5)</f>
        <v>0.13391220583661587</v>
      </c>
      <c r="M5" s="33" t="s">
        <v>107</v>
      </c>
      <c r="N5" s="31" t="s">
        <v>108</v>
      </c>
      <c r="O5" s="31">
        <f ca="1">+C18*I18-F18*H18</f>
        <v>-342.85311260115418</v>
      </c>
      <c r="P5" s="31" t="s">
        <v>183</v>
      </c>
      <c r="U5" s="31">
        <v>-1.75</v>
      </c>
      <c r="V5" s="31">
        <f t="shared" ca="1" si="0"/>
        <v>7.6885429524644305E-2</v>
      </c>
      <c r="AA5" s="31">
        <v>5</v>
      </c>
      <c r="AB5" s="31" t="s">
        <v>109</v>
      </c>
    </row>
    <row r="6" spans="1:28" ht="13.5" thickBot="1">
      <c r="D6" s="45" t="s">
        <v>110</v>
      </c>
      <c r="E6" s="46">
        <f ca="1">+(G18*O3-K18*O5+L18*O6)/O7</f>
        <v>2.974458538386111E-2</v>
      </c>
      <c r="F6" s="47">
        <f ca="1">Q18*E7/O7</f>
        <v>9.9484101476570884E-4</v>
      </c>
      <c r="G6" s="48">
        <f>+B18/A18^2</f>
        <v>1E-8</v>
      </c>
      <c r="H6" s="39">
        <f ca="1">ABS(F6/E6)</f>
        <v>3.3446121434440708E-2</v>
      </c>
      <c r="M6" s="49" t="s">
        <v>111</v>
      </c>
      <c r="N6" s="50" t="s">
        <v>112</v>
      </c>
      <c r="O6" s="50">
        <f ca="1">+C18*H18-F18*F18</f>
        <v>687.46558013735</v>
      </c>
      <c r="P6" s="31" t="s">
        <v>184</v>
      </c>
      <c r="U6" s="31">
        <v>-1.5</v>
      </c>
      <c r="V6" s="31">
        <f t="shared" ca="1" si="0"/>
        <v>5.5033030306063796E-2</v>
      </c>
      <c r="AA6" s="31">
        <v>6</v>
      </c>
      <c r="AB6" s="31" t="s">
        <v>113</v>
      </c>
    </row>
    <row r="7" spans="1:28">
      <c r="D7" s="32" t="s">
        <v>114</v>
      </c>
      <c r="E7" s="51">
        <f ca="1">SQRT(N18/(B15-3))</f>
        <v>6.0746244894893517E-3</v>
      </c>
      <c r="G7" s="52">
        <f>+B22</f>
        <v>9.2234449999523349E-2</v>
      </c>
      <c r="M7" s="33" t="s">
        <v>115</v>
      </c>
      <c r="N7" s="31" t="s">
        <v>116</v>
      </c>
      <c r="O7" s="31">
        <f ca="1">+C18*O1-F18*O2+H18*O3</f>
        <v>22770.758120054721</v>
      </c>
      <c r="U7" s="31">
        <v>-1.25</v>
      </c>
      <c r="V7" s="31">
        <f t="shared" ca="1" si="0"/>
        <v>3.6898704260465917E-2</v>
      </c>
      <c r="AA7" s="31">
        <v>7</v>
      </c>
      <c r="AB7" s="31" t="s">
        <v>117</v>
      </c>
    </row>
    <row r="8" spans="1:28">
      <c r="A8" s="55">
        <v>21</v>
      </c>
      <c r="B8" s="31" t="s">
        <v>122</v>
      </c>
      <c r="C8" s="71">
        <v>21</v>
      </c>
      <c r="D8" s="32" t="s">
        <v>118</v>
      </c>
      <c r="F8" s="72">
        <f ca="1">CORREL(INDIRECT(E12):INDIRECT(E13),INDIRECT(M12):INDIRECT(M13))</f>
        <v>0.84270929695684826</v>
      </c>
      <c r="G8" s="51"/>
      <c r="K8" s="52"/>
      <c r="U8" s="31">
        <v>-1</v>
      </c>
      <c r="V8" s="31">
        <f t="shared" ca="1" si="0"/>
        <v>2.2482451387850672E-2</v>
      </c>
      <c r="AA8" s="31">
        <v>8</v>
      </c>
      <c r="AB8" s="31" t="s">
        <v>119</v>
      </c>
    </row>
    <row r="9" spans="1:28">
      <c r="A9" s="55">
        <f>20+COUNT(A21:A1449)</f>
        <v>96</v>
      </c>
      <c r="B9" s="31" t="s">
        <v>124</v>
      </c>
      <c r="C9" s="71">
        <f>A9</f>
        <v>96</v>
      </c>
      <c r="E9" s="92">
        <f ca="1">E6*G6</f>
        <v>2.9744585383861111E-10</v>
      </c>
      <c r="F9" s="53">
        <f ca="1">H6</f>
        <v>3.3446121434440708E-2</v>
      </c>
      <c r="G9" s="54">
        <f ca="1">F8</f>
        <v>0.84270929695684826</v>
      </c>
      <c r="K9" s="52"/>
      <c r="U9" s="31">
        <v>-0.75</v>
      </c>
      <c r="V9" s="31">
        <f t="shared" ca="1" si="0"/>
        <v>1.1784271688218072E-2</v>
      </c>
      <c r="AA9" s="31">
        <v>9</v>
      </c>
      <c r="AB9" s="31" t="s">
        <v>35</v>
      </c>
    </row>
    <row r="10" spans="1:28">
      <c r="A10" s="89" t="s">
        <v>6</v>
      </c>
      <c r="B10" s="90">
        <f>'Active 1'!C8</f>
        <v>0.6180428</v>
      </c>
      <c r="D10" s="31" t="s">
        <v>173</v>
      </c>
      <c r="E10" s="31">
        <f ca="1">2*E9*365.2422/B10</f>
        <v>3.5156069462144942E-7</v>
      </c>
      <c r="F10" s="31">
        <f ca="1">+F9*E10</f>
        <v>1.1758341683885324E-8</v>
      </c>
      <c r="G10" s="31" t="s">
        <v>174</v>
      </c>
      <c r="U10" s="31">
        <v>-0.5</v>
      </c>
      <c r="V10" s="31">
        <f t="shared" ca="1" si="0"/>
        <v>4.8041651615681078E-3</v>
      </c>
      <c r="AA10" s="31">
        <v>10</v>
      </c>
      <c r="AB10" s="31" t="s">
        <v>120</v>
      </c>
    </row>
    <row r="11" spans="1:28">
      <c r="U11" s="31">
        <v>-0.25</v>
      </c>
      <c r="V11" s="31">
        <f t="shared" ca="1" si="0"/>
        <v>1.5421318079007834E-3</v>
      </c>
      <c r="AA11" s="31">
        <v>11</v>
      </c>
      <c r="AB11" s="31" t="s">
        <v>121</v>
      </c>
    </row>
    <row r="12" spans="1:28">
      <c r="C12" s="6" t="str">
        <f t="shared" ref="C12:F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U12" s="31">
        <v>0</v>
      </c>
      <c r="V12" s="31">
        <f t="shared" ca="1" si="0"/>
        <v>1.9981716272160976E-3</v>
      </c>
      <c r="AA12" s="31">
        <v>12</v>
      </c>
      <c r="AB12" s="31" t="s">
        <v>123</v>
      </c>
    </row>
    <row r="13" spans="1:28">
      <c r="C13" s="6" t="str">
        <f t="shared" si="1"/>
        <v>C96</v>
      </c>
      <c r="D13" s="6" t="str">
        <f t="shared" si="1"/>
        <v>D96</v>
      </c>
      <c r="E13" s="6" t="str">
        <f t="shared" si="1"/>
        <v>E96</v>
      </c>
      <c r="F13" s="6" t="str">
        <f t="shared" si="1"/>
        <v>F96</v>
      </c>
      <c r="G13" s="6" t="str">
        <f t="shared" ref="G13:Q13" si="3">G$15&amp;$C9</f>
        <v>G96</v>
      </c>
      <c r="H13" s="6" t="str">
        <f t="shared" si="3"/>
        <v>H96</v>
      </c>
      <c r="I13" s="6" t="str">
        <f t="shared" si="3"/>
        <v>I96</v>
      </c>
      <c r="J13" s="6" t="str">
        <f t="shared" si="3"/>
        <v>J96</v>
      </c>
      <c r="K13" s="6" t="str">
        <f t="shared" si="3"/>
        <v>K96</v>
      </c>
      <c r="L13" s="6" t="str">
        <f t="shared" si="3"/>
        <v>L96</v>
      </c>
      <c r="M13" s="6" t="str">
        <f t="shared" si="3"/>
        <v>M96</v>
      </c>
      <c r="N13" s="6" t="str">
        <f t="shared" si="3"/>
        <v>N96</v>
      </c>
      <c r="O13" s="6" t="str">
        <f t="shared" si="3"/>
        <v>O96</v>
      </c>
      <c r="P13" s="6" t="str">
        <f t="shared" si="3"/>
        <v>P96</v>
      </c>
      <c r="Q13" s="6" t="str">
        <f t="shared" si="3"/>
        <v>Q96</v>
      </c>
      <c r="U13" s="31">
        <v>0.25</v>
      </c>
      <c r="V13" s="31">
        <f t="shared" ca="1" si="0"/>
        <v>6.1722846195140504E-3</v>
      </c>
      <c r="AA13" s="31">
        <v>13</v>
      </c>
      <c r="AB13" s="31" t="s">
        <v>125</v>
      </c>
    </row>
    <row r="14" spans="1:28">
      <c r="U14" s="31">
        <v>0.5</v>
      </c>
      <c r="V14" s="31">
        <f t="shared" ca="1" si="0"/>
        <v>1.4064470784794642E-2</v>
      </c>
      <c r="AA14" s="31">
        <v>14</v>
      </c>
      <c r="AB14" s="31" t="s">
        <v>126</v>
      </c>
    </row>
    <row r="15" spans="1:28">
      <c r="A15" s="32" t="s">
        <v>130</v>
      </c>
      <c r="B15" s="32">
        <f>C9-C8+1</f>
        <v>76</v>
      </c>
      <c r="C15" s="6" t="str">
        <f t="shared" ref="C15:Q15" si="4">VLOOKUP(C16,$AA1:$AB26,2,FALSE)</f>
        <v>C</v>
      </c>
      <c r="D15" s="6" t="str">
        <f t="shared" si="4"/>
        <v>D</v>
      </c>
      <c r="E15" s="6" t="str">
        <f t="shared" si="4"/>
        <v>E</v>
      </c>
      <c r="F15" s="6" t="str">
        <f t="shared" si="4"/>
        <v>F</v>
      </c>
      <c r="G15" s="6" t="str">
        <f t="shared" si="4"/>
        <v>G</v>
      </c>
      <c r="H15" s="6" t="str">
        <f t="shared" si="4"/>
        <v>H</v>
      </c>
      <c r="I15" s="6" t="str">
        <f t="shared" si="4"/>
        <v>I</v>
      </c>
      <c r="J15" s="6" t="str">
        <f t="shared" si="4"/>
        <v>J</v>
      </c>
      <c r="K15" s="6" t="str">
        <f t="shared" si="4"/>
        <v>K</v>
      </c>
      <c r="L15" s="6" t="str">
        <f t="shared" si="4"/>
        <v>L</v>
      </c>
      <c r="M15" s="6" t="str">
        <f t="shared" si="4"/>
        <v>M</v>
      </c>
      <c r="N15" s="6" t="str">
        <f t="shared" si="4"/>
        <v>N</v>
      </c>
      <c r="O15" s="6" t="str">
        <f t="shared" si="4"/>
        <v>O</v>
      </c>
      <c r="P15" s="6" t="str">
        <f t="shared" si="4"/>
        <v>P</v>
      </c>
      <c r="Q15" s="6" t="str">
        <f t="shared" si="4"/>
        <v>Q</v>
      </c>
      <c r="U15" s="31">
        <v>0.75</v>
      </c>
      <c r="V15" s="31">
        <f t="shared" ca="1" si="0"/>
        <v>2.5674730123057873E-2</v>
      </c>
      <c r="AA15" s="31">
        <v>15</v>
      </c>
      <c r="AB15" s="31" t="s">
        <v>127</v>
      </c>
    </row>
    <row r="16" spans="1:28">
      <c r="A16" s="6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U16" s="31">
        <v>1</v>
      </c>
      <c r="V16" s="31">
        <f t="shared" ca="1" si="0"/>
        <v>4.1003062634303741E-2</v>
      </c>
      <c r="AA16" s="31">
        <v>16</v>
      </c>
      <c r="AB16" s="31" t="s">
        <v>128</v>
      </c>
    </row>
    <row r="17" spans="1:28">
      <c r="A17" s="32" t="s">
        <v>129</v>
      </c>
      <c r="U17" s="31">
        <v>1.25</v>
      </c>
      <c r="V17" s="31">
        <f t="shared" ca="1" si="0"/>
        <v>6.0049468318532251E-2</v>
      </c>
      <c r="AA17" s="31">
        <v>17</v>
      </c>
      <c r="AB17" s="31" t="s">
        <v>131</v>
      </c>
    </row>
    <row r="18" spans="1:28">
      <c r="A18" s="56">
        <v>10000</v>
      </c>
      <c r="B18" s="56">
        <v>1</v>
      </c>
      <c r="C18" s="31">
        <f ca="1">SUM(INDIRECT(C12):INDIRECT(C13))</f>
        <v>26.5</v>
      </c>
      <c r="D18" s="73">
        <f ca="1">SUM(INDIRECT(D12):INDIRECT(D13))</f>
        <v>8.9272500000000043</v>
      </c>
      <c r="E18" s="73">
        <f ca="1">SUM(INDIRECT(E12):INDIRECT(E13))</f>
        <v>1.6073097502230667</v>
      </c>
      <c r="F18" s="32">
        <f ca="1">SUM(INDIRECT(F12):INDIRECT(F13))</f>
        <v>5.3488050000000031</v>
      </c>
      <c r="G18" s="32">
        <f ca="1">SUM(INDIRECT(G12):INDIRECT(G13))</f>
        <v>0.9062326550778379</v>
      </c>
      <c r="H18" s="32">
        <f ca="1">SUM(INDIRECT(H12):INDIRECT(H13))</f>
        <v>27.021709247750003</v>
      </c>
      <c r="I18" s="32">
        <f ca="1">SUM(INDIRECT(I12):INDIRECT(I13))</f>
        <v>-7.4837456252167023</v>
      </c>
      <c r="J18" s="32">
        <f ca="1">SUM(INDIRECT(J12):INDIRECT(J13))</f>
        <v>67.12882192021182</v>
      </c>
      <c r="K18" s="32">
        <f ca="1">SUM(INDIRECT(K12):INDIRECT(K13))</f>
        <v>3.8316205746287912E-2</v>
      </c>
      <c r="L18" s="32">
        <f ca="1">SUM(INDIRECT(L12):INDIRECT(L13))</f>
        <v>1.9814112163654936</v>
      </c>
      <c r="N18" s="31">
        <f ca="1">SUM(INDIRECT(N12):INDIRECT(N13))</f>
        <v>2.693777576246175E-3</v>
      </c>
      <c r="O18" s="31">
        <f ca="1">SQRT(SUM(INDIRECT(O12):INDIRECT(O13)))</f>
        <v>5440.8594524011805</v>
      </c>
      <c r="P18" s="31">
        <f ca="1">SQRT(SUM(INDIRECT(P12):INDIRECT(P13)))</f>
        <v>4648.4004818481662</v>
      </c>
      <c r="Q18" s="31">
        <f ca="1">SQRT(SUM(INDIRECT(Q12):INDIRECT(Q13)))</f>
        <v>3729.1661656347151</v>
      </c>
      <c r="U18" s="31">
        <v>1.5</v>
      </c>
      <c r="V18" s="31">
        <f t="shared" ca="1" si="0"/>
        <v>8.2813947175743405E-2</v>
      </c>
      <c r="AA18" s="31">
        <v>18</v>
      </c>
      <c r="AB18" s="31" t="s">
        <v>132</v>
      </c>
    </row>
    <row r="19" spans="1:28">
      <c r="A19" s="57" t="s">
        <v>133</v>
      </c>
      <c r="F19" s="58" t="s">
        <v>134</v>
      </c>
      <c r="G19" s="58" t="s">
        <v>135</v>
      </c>
      <c r="H19" s="58" t="s">
        <v>136</v>
      </c>
      <c r="I19" s="58" t="s">
        <v>137</v>
      </c>
      <c r="J19" s="58" t="s">
        <v>138</v>
      </c>
      <c r="K19" s="58" t="s">
        <v>139</v>
      </c>
      <c r="L19" s="58" t="s">
        <v>140</v>
      </c>
      <c r="M19" s="59"/>
      <c r="N19" s="59"/>
      <c r="O19" s="59"/>
      <c r="P19" s="59"/>
      <c r="Q19" s="59"/>
      <c r="U19" s="31">
        <v>1.75</v>
      </c>
      <c r="V19" s="31">
        <f t="shared" ca="1" si="0"/>
        <v>0.10929649920593718</v>
      </c>
      <c r="AA19" s="31">
        <v>19</v>
      </c>
      <c r="AB19" s="31" t="s">
        <v>141</v>
      </c>
    </row>
    <row r="20" spans="1:28" ht="15" thickBot="1">
      <c r="A20" s="9" t="s">
        <v>142</v>
      </c>
      <c r="B20" s="9" t="s">
        <v>143</v>
      </c>
      <c r="C20" s="9" t="s">
        <v>175</v>
      </c>
      <c r="D20" s="9" t="s">
        <v>142</v>
      </c>
      <c r="E20" s="9" t="s">
        <v>143</v>
      </c>
      <c r="F20" s="9" t="s">
        <v>176</v>
      </c>
      <c r="G20" s="9" t="s">
        <v>177</v>
      </c>
      <c r="H20" s="9" t="s">
        <v>185</v>
      </c>
      <c r="I20" s="9" t="s">
        <v>186</v>
      </c>
      <c r="J20" s="9" t="s">
        <v>187</v>
      </c>
      <c r="K20" s="9" t="s">
        <v>178</v>
      </c>
      <c r="L20" s="9" t="s">
        <v>188</v>
      </c>
      <c r="M20" s="60" t="s">
        <v>144</v>
      </c>
      <c r="N20" s="9" t="s">
        <v>145</v>
      </c>
      <c r="O20" s="9" t="s">
        <v>146</v>
      </c>
      <c r="P20" s="9" t="s">
        <v>147</v>
      </c>
      <c r="Q20" s="9" t="s">
        <v>148</v>
      </c>
      <c r="R20" s="34" t="s">
        <v>149</v>
      </c>
      <c r="U20" s="31">
        <v>2</v>
      </c>
      <c r="V20" s="31">
        <f t="shared" ca="1" si="0"/>
        <v>0.1394971244091136</v>
      </c>
      <c r="AA20" s="31">
        <v>20</v>
      </c>
      <c r="AB20" s="31" t="s">
        <v>150</v>
      </c>
    </row>
    <row r="21" spans="1:28">
      <c r="A21" s="61">
        <v>-25481.5</v>
      </c>
      <c r="B21" s="61">
        <v>0.1665563500027929</v>
      </c>
      <c r="C21" s="74">
        <v>1</v>
      </c>
      <c r="D21" s="62">
        <f t="shared" ref="D21:D84" si="5">A21/A$18</f>
        <v>-2.5481500000000001</v>
      </c>
      <c r="E21" s="62">
        <f t="shared" ref="E21:E84" si="6">B21/B$18</f>
        <v>0.1665563500027929</v>
      </c>
      <c r="F21" s="55">
        <f t="shared" ref="F21:F84" si="7">$C21*D21</f>
        <v>-2.5481500000000001</v>
      </c>
      <c r="G21" s="55">
        <f t="shared" ref="G21:G84" si="8">$C21*E21</f>
        <v>0.1665563500027929</v>
      </c>
      <c r="H21" s="55">
        <f t="shared" ref="H21:H84" si="9">C21*D21*D21</f>
        <v>6.4930684225000004</v>
      </c>
      <c r="I21" s="55">
        <f t="shared" ref="I21:I84" si="10">C21*D21*D21*D21</f>
        <v>-16.545312300793377</v>
      </c>
      <c r="J21" s="55">
        <f t="shared" ref="J21:J84" si="11">C21*D21*D21*D21*D21</f>
        <v>42.159937539266643</v>
      </c>
      <c r="K21" s="55">
        <f t="shared" ref="K21:K84" si="12">C21*E21*D21</f>
        <v>-0.42441056325961674</v>
      </c>
      <c r="L21" s="55">
        <f t="shared" ref="L21:L84" si="13">C21*E21*D21*D21</f>
        <v>1.0814617767699923</v>
      </c>
      <c r="M21" s="55">
        <f t="shared" ref="M21:M84" ca="1" si="14">+E$4+E$5*D21+E$6*D21^2</f>
        <v>0.17153515194969504</v>
      </c>
      <c r="N21" s="55">
        <f t="shared" ref="N21:N84" ca="1" si="15">C21*(M21-E21)^2</f>
        <v>2.478846882647659E-5</v>
      </c>
      <c r="O21" s="63">
        <f t="shared" ref="O21:O84" ca="1" si="16">(C21*O$1-O$2*F21+O$3*H21)^2</f>
        <v>3286287.9355707457</v>
      </c>
      <c r="P21" s="55">
        <f t="shared" ref="P21:P84" ca="1" si="17">(-C21*O$2+O$4*F21-O$5*H21)^2</f>
        <v>1014982.2260817257</v>
      </c>
      <c r="Q21" s="55">
        <f t="shared" ref="Q21:Q84" ca="1" si="18">+(C21*O$3-F21*O$5+H21*O$6)^2</f>
        <v>7951937.6642345618</v>
      </c>
      <c r="R21" s="31">
        <f t="shared" ref="R21:R84" ca="1" si="19">+E21-M21</f>
        <v>-4.9788019469021449E-3</v>
      </c>
      <c r="U21" s="31">
        <v>2.25</v>
      </c>
      <c r="V21" s="31">
        <f t="shared" ca="1" si="0"/>
        <v>0.17341582278527268</v>
      </c>
      <c r="AA21" s="31">
        <v>21</v>
      </c>
      <c r="AB21" s="31" t="s">
        <v>151</v>
      </c>
    </row>
    <row r="22" spans="1:28">
      <c r="A22" s="61">
        <v>-18970.5</v>
      </c>
      <c r="B22" s="61">
        <v>9.2234449999523349E-2</v>
      </c>
      <c r="C22" s="61">
        <v>0.1</v>
      </c>
      <c r="D22" s="62">
        <f t="shared" si="5"/>
        <v>-1.8970499999999999</v>
      </c>
      <c r="E22" s="62">
        <f t="shared" si="6"/>
        <v>9.2234449999523349E-2</v>
      </c>
      <c r="F22" s="55">
        <f t="shared" si="7"/>
        <v>-0.18970500000000001</v>
      </c>
      <c r="G22" s="55">
        <f t="shared" si="8"/>
        <v>9.2234449999523353E-3</v>
      </c>
      <c r="H22" s="55">
        <f t="shared" si="9"/>
        <v>0.35987987025000001</v>
      </c>
      <c r="I22" s="55">
        <f t="shared" si="10"/>
        <v>-0.68271010785776254</v>
      </c>
      <c r="J22" s="55">
        <f t="shared" si="11"/>
        <v>1.2951352101115683</v>
      </c>
      <c r="K22" s="55">
        <f t="shared" si="12"/>
        <v>-1.7497336337159577E-2</v>
      </c>
      <c r="L22" s="55">
        <f t="shared" si="13"/>
        <v>3.3193321898408575E-2</v>
      </c>
      <c r="M22" s="55">
        <f t="shared" ca="1" si="14"/>
        <v>9.1475684130514004E-2</v>
      </c>
      <c r="N22" s="55">
        <f t="shared" ca="1" si="15"/>
        <v>5.7572564397350675E-8</v>
      </c>
      <c r="O22" s="63">
        <f t="shared" ca="1" si="16"/>
        <v>25.916950346038035</v>
      </c>
      <c r="P22" s="55">
        <f t="shared" ca="1" si="17"/>
        <v>17343.240453317714</v>
      </c>
      <c r="Q22" s="55">
        <f t="shared" ca="1" si="18"/>
        <v>11097.33460965451</v>
      </c>
      <c r="R22" s="31">
        <f t="shared" ca="1" si="19"/>
        <v>7.5876586900934517E-4</v>
      </c>
      <c r="U22" s="31">
        <v>2.5</v>
      </c>
      <c r="V22" s="31">
        <f t="shared" ca="1" si="0"/>
        <v>0.21105259433441437</v>
      </c>
      <c r="AA22" s="31">
        <v>22</v>
      </c>
      <c r="AB22" s="31" t="s">
        <v>152</v>
      </c>
    </row>
    <row r="23" spans="1:28">
      <c r="A23" s="61">
        <v>-17133</v>
      </c>
      <c r="B23" s="61">
        <v>6.5405700002884259E-2</v>
      </c>
      <c r="C23" s="61">
        <v>0.1</v>
      </c>
      <c r="D23" s="62">
        <f t="shared" si="5"/>
        <v>-1.7133</v>
      </c>
      <c r="E23" s="62">
        <f t="shared" si="6"/>
        <v>6.5405700002884259E-2</v>
      </c>
      <c r="F23" s="55">
        <f t="shared" si="7"/>
        <v>-0.17133000000000001</v>
      </c>
      <c r="G23" s="55">
        <f t="shared" si="8"/>
        <v>6.5405700002884263E-3</v>
      </c>
      <c r="H23" s="55">
        <f t="shared" si="9"/>
        <v>0.29353968900000005</v>
      </c>
      <c r="I23" s="55">
        <f t="shared" si="10"/>
        <v>-0.50292154916370013</v>
      </c>
      <c r="J23" s="55">
        <f t="shared" si="11"/>
        <v>0.86165549018216747</v>
      </c>
      <c r="K23" s="55">
        <f t="shared" si="12"/>
        <v>-1.120595858149416E-2</v>
      </c>
      <c r="L23" s="55">
        <f t="shared" si="13"/>
        <v>1.9199168837673947E-2</v>
      </c>
      <c r="M23" s="55">
        <f t="shared" ca="1" si="14"/>
        <v>7.3444653433067442E-2</v>
      </c>
      <c r="N23" s="55">
        <f t="shared" ca="1" si="15"/>
        <v>6.4624772252653952E-6</v>
      </c>
      <c r="O23" s="63">
        <f t="shared" ca="1" si="16"/>
        <v>2104.298495032132</v>
      </c>
      <c r="P23" s="55">
        <f t="shared" ca="1" si="17"/>
        <v>18270.404148035632</v>
      </c>
      <c r="Q23" s="55">
        <f t="shared" ca="1" si="18"/>
        <v>4360.914708084465</v>
      </c>
      <c r="R23" s="31">
        <f t="shared" ca="1" si="19"/>
        <v>-8.0389534301831822E-3</v>
      </c>
      <c r="AA23" s="31">
        <v>23</v>
      </c>
      <c r="AB23" s="31" t="s">
        <v>153</v>
      </c>
    </row>
    <row r="24" spans="1:28">
      <c r="A24" s="61">
        <v>-12407</v>
      </c>
      <c r="B24" s="61">
        <v>3.1660300002840813E-2</v>
      </c>
      <c r="C24" s="61">
        <v>0.1</v>
      </c>
      <c r="D24" s="62">
        <f t="shared" si="5"/>
        <v>-1.2406999999999999</v>
      </c>
      <c r="E24" s="62">
        <f t="shared" si="6"/>
        <v>3.1660300002840813E-2</v>
      </c>
      <c r="F24" s="55">
        <f t="shared" si="7"/>
        <v>-0.12407</v>
      </c>
      <c r="G24" s="55">
        <f t="shared" si="8"/>
        <v>3.1660300002840816E-3</v>
      </c>
      <c r="H24" s="55">
        <f t="shared" si="9"/>
        <v>0.15393364899999998</v>
      </c>
      <c r="I24" s="55">
        <f t="shared" si="10"/>
        <v>-0.19098547831429996</v>
      </c>
      <c r="J24" s="55">
        <f t="shared" si="11"/>
        <v>0.23695568294455194</v>
      </c>
      <c r="K24" s="55">
        <f t="shared" si="12"/>
        <v>-3.9280934213524596E-3</v>
      </c>
      <c r="L24" s="55">
        <f t="shared" si="13"/>
        <v>4.8735855078719959E-3</v>
      </c>
      <c r="M24" s="55">
        <f t="shared" ca="1" si="14"/>
        <v>3.6295836101776995E-2</v>
      </c>
      <c r="N24" s="55">
        <f t="shared" ca="1" si="15"/>
        <v>2.148819492454047E-6</v>
      </c>
      <c r="O24" s="63">
        <f t="shared" ca="1" si="16"/>
        <v>16096.314440430568</v>
      </c>
      <c r="P24" s="55">
        <f t="shared" ca="1" si="17"/>
        <v>17813.95370407444</v>
      </c>
      <c r="Q24" s="55">
        <f t="shared" ca="1" si="18"/>
        <v>188.61965314132826</v>
      </c>
      <c r="R24" s="31">
        <f t="shared" ca="1" si="19"/>
        <v>-4.6355360989361813E-3</v>
      </c>
      <c r="AA24" s="31">
        <v>24</v>
      </c>
      <c r="AB24" s="31" t="s">
        <v>142</v>
      </c>
    </row>
    <row r="25" spans="1:28">
      <c r="A25" s="61">
        <v>-11889.5</v>
      </c>
      <c r="B25" s="61">
        <v>2.9459550001774915E-2</v>
      </c>
      <c r="C25" s="61">
        <v>0.1</v>
      </c>
      <c r="D25" s="62">
        <f t="shared" si="5"/>
        <v>-1.18895</v>
      </c>
      <c r="E25" s="62">
        <f t="shared" si="6"/>
        <v>2.9459550001774915E-2</v>
      </c>
      <c r="F25" s="55">
        <f t="shared" si="7"/>
        <v>-0.118895</v>
      </c>
      <c r="G25" s="55">
        <f t="shared" si="8"/>
        <v>2.9459550001774918E-3</v>
      </c>
      <c r="H25" s="55">
        <f t="shared" si="9"/>
        <v>0.14136021025000001</v>
      </c>
      <c r="I25" s="55">
        <f t="shared" si="10"/>
        <v>-0.16807022197673749</v>
      </c>
      <c r="J25" s="55">
        <f t="shared" si="11"/>
        <v>0.19982709041924201</v>
      </c>
      <c r="K25" s="55">
        <f t="shared" si="12"/>
        <v>-3.5025931974610289E-3</v>
      </c>
      <c r="L25" s="55">
        <f t="shared" si="13"/>
        <v>4.1644081821212899E-3</v>
      </c>
      <c r="M25" s="55">
        <f t="shared" ca="1" si="14"/>
        <v>3.3035139693097737E-2</v>
      </c>
      <c r="N25" s="55">
        <f t="shared" ca="1" si="15"/>
        <v>1.2784841640694036E-6</v>
      </c>
      <c r="O25" s="63">
        <f t="shared" ca="1" si="16"/>
        <v>17862.509636025836</v>
      </c>
      <c r="P25" s="55">
        <f t="shared" ca="1" si="17"/>
        <v>17517.192726120986</v>
      </c>
      <c r="Q25" s="55">
        <f t="shared" ca="1" si="18"/>
        <v>424.50126775711294</v>
      </c>
      <c r="R25" s="31">
        <f t="shared" ca="1" si="19"/>
        <v>-3.5755896913228224E-3</v>
      </c>
      <c r="AA25" s="31">
        <v>25</v>
      </c>
      <c r="AB25" s="31" t="s">
        <v>143</v>
      </c>
    </row>
    <row r="26" spans="1:28">
      <c r="A26" s="61">
        <v>-11682</v>
      </c>
      <c r="B26" s="61">
        <v>2.7457800002594013E-2</v>
      </c>
      <c r="C26" s="61">
        <v>0.1</v>
      </c>
      <c r="D26" s="62">
        <f t="shared" si="5"/>
        <v>-1.1681999999999999</v>
      </c>
      <c r="E26" s="62">
        <f t="shared" si="6"/>
        <v>2.7457800002594013E-2</v>
      </c>
      <c r="F26" s="55">
        <f t="shared" si="7"/>
        <v>-0.11681999999999999</v>
      </c>
      <c r="G26" s="55">
        <f t="shared" si="8"/>
        <v>2.7457800002594016E-3</v>
      </c>
      <c r="H26" s="55">
        <f t="shared" si="9"/>
        <v>0.13646912399999997</v>
      </c>
      <c r="I26" s="55">
        <f t="shared" si="10"/>
        <v>-0.15942323065679995</v>
      </c>
      <c r="J26" s="55">
        <f t="shared" si="11"/>
        <v>0.18623821805327367</v>
      </c>
      <c r="K26" s="55">
        <f t="shared" si="12"/>
        <v>-3.2076201963030329E-3</v>
      </c>
      <c r="L26" s="55">
        <f t="shared" si="13"/>
        <v>3.7471419133212028E-3</v>
      </c>
      <c r="M26" s="55">
        <f t="shared" ca="1" si="14"/>
        <v>3.1772457708950153E-2</v>
      </c>
      <c r="N26" s="55">
        <f t="shared" ca="1" si="15"/>
        <v>1.8616271123018425E-6</v>
      </c>
      <c r="O26" s="63">
        <f t="shared" ca="1" si="16"/>
        <v>18564.924293640266</v>
      </c>
      <c r="P26" s="55">
        <f t="shared" ca="1" si="17"/>
        <v>17385.297611595292</v>
      </c>
      <c r="Q26" s="55">
        <f t="shared" ca="1" si="18"/>
        <v>540.76999274507818</v>
      </c>
      <c r="R26" s="31">
        <f t="shared" ca="1" si="19"/>
        <v>-4.3146577063561398E-3</v>
      </c>
      <c r="AA26" s="31">
        <v>26</v>
      </c>
      <c r="AB26" s="31" t="s">
        <v>172</v>
      </c>
    </row>
    <row r="27" spans="1:28">
      <c r="A27" s="61">
        <v>-11172.5</v>
      </c>
      <c r="B27" s="61">
        <v>3.4200249996501952E-2</v>
      </c>
      <c r="C27" s="61">
        <v>0.1</v>
      </c>
      <c r="D27" s="62">
        <f t="shared" si="5"/>
        <v>-1.1172500000000001</v>
      </c>
      <c r="E27" s="62">
        <f t="shared" si="6"/>
        <v>3.4200249996501952E-2</v>
      </c>
      <c r="F27" s="55">
        <f t="shared" si="7"/>
        <v>-0.11172500000000002</v>
      </c>
      <c r="G27" s="55">
        <f t="shared" si="8"/>
        <v>3.4200249996501953E-3</v>
      </c>
      <c r="H27" s="55">
        <f t="shared" si="9"/>
        <v>0.12482475625000003</v>
      </c>
      <c r="I27" s="55">
        <f t="shared" si="10"/>
        <v>-0.13946045892031253</v>
      </c>
      <c r="J27" s="55">
        <f t="shared" si="11"/>
        <v>0.15581219772871918</v>
      </c>
      <c r="K27" s="55">
        <f t="shared" si="12"/>
        <v>-3.8210229308591808E-3</v>
      </c>
      <c r="L27" s="55">
        <f t="shared" si="13"/>
        <v>4.2690378695024204E-3</v>
      </c>
      <c r="M27" s="55">
        <f t="shared" ca="1" si="14"/>
        <v>2.8780701372644019E-2</v>
      </c>
      <c r="N27" s="55">
        <f t="shared" ca="1" si="15"/>
        <v>2.9371507286360426E-6</v>
      </c>
      <c r="O27" s="63">
        <f t="shared" ca="1" si="16"/>
        <v>20266.922404147066</v>
      </c>
      <c r="P27" s="55">
        <f t="shared" ca="1" si="17"/>
        <v>17030.847910917408</v>
      </c>
      <c r="Q27" s="55">
        <f t="shared" ca="1" si="18"/>
        <v>871.00106697858325</v>
      </c>
      <c r="R27" s="31">
        <f t="shared" ca="1" si="19"/>
        <v>5.4195486238579338E-3</v>
      </c>
    </row>
    <row r="28" spans="1:28">
      <c r="A28" s="61">
        <v>-10731</v>
      </c>
      <c r="B28" s="61">
        <v>2.9459900004439987E-2</v>
      </c>
      <c r="C28" s="61">
        <v>1</v>
      </c>
      <c r="D28" s="62">
        <f t="shared" si="5"/>
        <v>-1.0730999999999999</v>
      </c>
      <c r="E28" s="62">
        <f t="shared" si="6"/>
        <v>2.9459900004439987E-2</v>
      </c>
      <c r="F28" s="55">
        <f t="shared" si="7"/>
        <v>-1.0730999999999999</v>
      </c>
      <c r="G28" s="55">
        <f t="shared" si="8"/>
        <v>2.9459900004439987E-2</v>
      </c>
      <c r="H28" s="55">
        <f t="shared" si="9"/>
        <v>1.1515436099999998</v>
      </c>
      <c r="I28" s="55">
        <f t="shared" si="10"/>
        <v>-1.2357214478909997</v>
      </c>
      <c r="J28" s="55">
        <f t="shared" si="11"/>
        <v>1.3260526857318318</v>
      </c>
      <c r="K28" s="55">
        <f t="shared" si="12"/>
        <v>-3.1613418694764549E-2</v>
      </c>
      <c r="L28" s="55">
        <f t="shared" si="13"/>
        <v>3.3924359601351838E-2</v>
      </c>
      <c r="M28" s="55">
        <f t="shared" ca="1" si="14"/>
        <v>2.6313124893816358E-2</v>
      </c>
      <c r="N28" s="55">
        <f t="shared" ca="1" si="15"/>
        <v>9.902193596840354E-6</v>
      </c>
      <c r="O28" s="63">
        <f t="shared" ca="1" si="16"/>
        <v>2170672.8671308178</v>
      </c>
      <c r="P28" s="55">
        <f t="shared" ca="1" si="17"/>
        <v>1668944.2292370161</v>
      </c>
      <c r="Q28" s="55">
        <f t="shared" ca="1" si="18"/>
        <v>120042.11636601739</v>
      </c>
      <c r="R28" s="31">
        <f t="shared" ca="1" si="19"/>
        <v>3.1467751106236293E-3</v>
      </c>
    </row>
    <row r="29" spans="1:28">
      <c r="A29" s="61">
        <v>-10024</v>
      </c>
      <c r="B29" s="61">
        <v>2.4929600003815722E-2</v>
      </c>
      <c r="C29" s="61">
        <v>1</v>
      </c>
      <c r="D29" s="62">
        <f t="shared" si="5"/>
        <v>-1.0024</v>
      </c>
      <c r="E29" s="62">
        <f t="shared" si="6"/>
        <v>2.4929600003815722E-2</v>
      </c>
      <c r="F29" s="55">
        <f t="shared" si="7"/>
        <v>-1.0024</v>
      </c>
      <c r="G29" s="55">
        <f t="shared" si="8"/>
        <v>2.4929600003815722E-2</v>
      </c>
      <c r="H29" s="55">
        <f t="shared" si="9"/>
        <v>1.00480576</v>
      </c>
      <c r="I29" s="55">
        <f t="shared" si="10"/>
        <v>-1.007217293824</v>
      </c>
      <c r="J29" s="55">
        <f t="shared" si="11"/>
        <v>1.0096346153291775</v>
      </c>
      <c r="K29" s="55">
        <f t="shared" si="12"/>
        <v>-2.4989431043824877E-2</v>
      </c>
      <c r="L29" s="55">
        <f t="shared" si="13"/>
        <v>2.5049405678330056E-2</v>
      </c>
      <c r="M29" s="55">
        <f t="shared" ca="1" si="14"/>
        <v>2.2603171993009274E-2</v>
      </c>
      <c r="N29" s="55">
        <f t="shared" ca="1" si="15"/>
        <v>5.4122672894648458E-6</v>
      </c>
      <c r="O29" s="63">
        <f t="shared" ca="1" si="16"/>
        <v>2392143.0573850907</v>
      </c>
      <c r="P29" s="55">
        <f t="shared" ca="1" si="17"/>
        <v>1607924.8911801244</v>
      </c>
      <c r="Q29" s="55">
        <f t="shared" ca="1" si="18"/>
        <v>179020.76218469898</v>
      </c>
      <c r="R29" s="31">
        <f t="shared" ca="1" si="19"/>
        <v>2.3264280108064479E-3</v>
      </c>
    </row>
    <row r="30" spans="1:28">
      <c r="A30" s="61">
        <v>-10011</v>
      </c>
      <c r="B30" s="61">
        <v>2.5871899997582659E-2</v>
      </c>
      <c r="C30" s="61">
        <v>1</v>
      </c>
      <c r="D30" s="62">
        <f t="shared" si="5"/>
        <v>-1.0011000000000001</v>
      </c>
      <c r="E30" s="62">
        <f t="shared" si="6"/>
        <v>2.5871899997582659E-2</v>
      </c>
      <c r="F30" s="55">
        <f t="shared" si="7"/>
        <v>-1.0011000000000001</v>
      </c>
      <c r="G30" s="55">
        <f t="shared" si="8"/>
        <v>2.5871899997582659E-2</v>
      </c>
      <c r="H30" s="55">
        <f t="shared" si="9"/>
        <v>1.0022012100000002</v>
      </c>
      <c r="I30" s="55">
        <f t="shared" si="10"/>
        <v>-1.0033036313310002</v>
      </c>
      <c r="J30" s="55">
        <f t="shared" si="11"/>
        <v>1.0044072653254643</v>
      </c>
      <c r="K30" s="55">
        <f t="shared" si="12"/>
        <v>-2.5900359087580004E-2</v>
      </c>
      <c r="L30" s="55">
        <f t="shared" si="13"/>
        <v>2.5928849482576344E-2</v>
      </c>
      <c r="M30" s="55">
        <f t="shared" ca="1" si="14"/>
        <v>2.2537739130457937E-2</v>
      </c>
      <c r="N30" s="55">
        <f t="shared" ca="1" si="15"/>
        <v>1.1116628687865878E-5</v>
      </c>
      <c r="O30" s="63">
        <f t="shared" ca="1" si="16"/>
        <v>2396092.8707115562</v>
      </c>
      <c r="P30" s="55">
        <f t="shared" ca="1" si="17"/>
        <v>1606732.1780500221</v>
      </c>
      <c r="Q30" s="55">
        <f t="shared" ca="1" si="18"/>
        <v>180160.58814796564</v>
      </c>
      <c r="R30" s="31">
        <f t="shared" ca="1" si="19"/>
        <v>3.3341608671247219E-3</v>
      </c>
    </row>
    <row r="31" spans="1:28">
      <c r="A31" s="61">
        <v>-9399.5</v>
      </c>
      <c r="B31" s="61">
        <v>2.4338549999811221E-2</v>
      </c>
      <c r="C31" s="61">
        <v>1</v>
      </c>
      <c r="D31" s="62">
        <f t="shared" si="5"/>
        <v>-0.93994999999999995</v>
      </c>
      <c r="E31" s="62">
        <f t="shared" si="6"/>
        <v>2.4338549999811221E-2</v>
      </c>
      <c r="F31" s="55">
        <f t="shared" si="7"/>
        <v>-0.93994999999999995</v>
      </c>
      <c r="G31" s="55">
        <f t="shared" si="8"/>
        <v>2.4338549999811221E-2</v>
      </c>
      <c r="H31" s="55">
        <f t="shared" si="9"/>
        <v>0.88350600249999989</v>
      </c>
      <c r="I31" s="55">
        <f t="shared" si="10"/>
        <v>-0.83045146704987483</v>
      </c>
      <c r="J31" s="55">
        <f t="shared" si="11"/>
        <v>0.78058285645352976</v>
      </c>
      <c r="K31" s="55">
        <f t="shared" si="12"/>
        <v>-2.2877020072322556E-2</v>
      </c>
      <c r="L31" s="55">
        <f t="shared" si="13"/>
        <v>2.1503255016979583E-2</v>
      </c>
      <c r="M31" s="55">
        <f t="shared" ca="1" si="14"/>
        <v>1.9573467085179371E-2</v>
      </c>
      <c r="N31" s="55">
        <f t="shared" ca="1" si="15"/>
        <v>2.2706015183316365E-5</v>
      </c>
      <c r="O31" s="63">
        <f t="shared" ca="1" si="16"/>
        <v>2576116.95159658</v>
      </c>
      <c r="P31" s="55">
        <f t="shared" ca="1" si="17"/>
        <v>1547869.1767877829</v>
      </c>
      <c r="Q31" s="55">
        <f t="shared" ca="1" si="18"/>
        <v>235309.09032934014</v>
      </c>
      <c r="R31" s="31">
        <f t="shared" ca="1" si="19"/>
        <v>4.7650829146318498E-3</v>
      </c>
    </row>
    <row r="32" spans="1:28">
      <c r="A32" s="61">
        <v>-7766.5</v>
      </c>
      <c r="B32" s="61">
        <v>1.8582850003440399E-2</v>
      </c>
      <c r="C32" s="61">
        <v>1</v>
      </c>
      <c r="D32" s="62">
        <f t="shared" si="5"/>
        <v>-0.77664999999999995</v>
      </c>
      <c r="E32" s="62">
        <f t="shared" si="6"/>
        <v>1.8582850003440399E-2</v>
      </c>
      <c r="F32" s="55">
        <f t="shared" si="7"/>
        <v>-0.77664999999999995</v>
      </c>
      <c r="G32" s="55">
        <f t="shared" si="8"/>
        <v>1.8582850003440399E-2</v>
      </c>
      <c r="H32" s="55">
        <f t="shared" si="9"/>
        <v>0.60318522249999995</v>
      </c>
      <c r="I32" s="55">
        <f t="shared" si="10"/>
        <v>-0.46846380305462493</v>
      </c>
      <c r="J32" s="55">
        <f t="shared" si="11"/>
        <v>0.36383241264237443</v>
      </c>
      <c r="K32" s="55">
        <f t="shared" si="12"/>
        <v>-1.4432370455171985E-2</v>
      </c>
      <c r="L32" s="55">
        <f t="shared" si="13"/>
        <v>1.1208900514009322E-2</v>
      </c>
      <c r="M32" s="55">
        <f t="shared" ca="1" si="14"/>
        <v>1.2747649617871721E-2</v>
      </c>
      <c r="N32" s="55">
        <f t="shared" ca="1" si="15"/>
        <v>3.4049563539740851E-5</v>
      </c>
      <c r="O32" s="63">
        <f t="shared" ca="1" si="16"/>
        <v>2990391.2936374</v>
      </c>
      <c r="P32" s="55">
        <f t="shared" ca="1" si="17"/>
        <v>1366522.0755570198</v>
      </c>
      <c r="Q32" s="55">
        <f t="shared" ca="1" si="18"/>
        <v>386647.25037699629</v>
      </c>
      <c r="R32" s="31">
        <f t="shared" ca="1" si="19"/>
        <v>5.8352003855686781E-3</v>
      </c>
    </row>
    <row r="33" spans="1:18">
      <c r="A33" s="61">
        <v>-7095.5</v>
      </c>
      <c r="B33" s="61">
        <v>2.2996949999651406E-2</v>
      </c>
      <c r="C33" s="61">
        <v>0.1</v>
      </c>
      <c r="D33" s="62">
        <f t="shared" si="5"/>
        <v>-0.70955000000000001</v>
      </c>
      <c r="E33" s="62">
        <f t="shared" si="6"/>
        <v>2.2996949999651406E-2</v>
      </c>
      <c r="F33" s="55">
        <f t="shared" si="7"/>
        <v>-7.0955000000000004E-2</v>
      </c>
      <c r="G33" s="55">
        <f t="shared" si="8"/>
        <v>2.2996949999651408E-3</v>
      </c>
      <c r="H33" s="55">
        <f t="shared" si="9"/>
        <v>5.0346120250000001E-2</v>
      </c>
      <c r="I33" s="55">
        <f t="shared" si="10"/>
        <v>-3.5723089623387501E-2</v>
      </c>
      <c r="J33" s="55">
        <f t="shared" si="11"/>
        <v>2.53473182422746E-2</v>
      </c>
      <c r="K33" s="55">
        <f t="shared" si="12"/>
        <v>-1.6317485872252657E-3</v>
      </c>
      <c r="L33" s="55">
        <f t="shared" si="13"/>
        <v>1.1578072100656873E-3</v>
      </c>
      <c r="M33" s="55">
        <f t="shared" ca="1" si="14"/>
        <v>1.0402766497478349E-2</v>
      </c>
      <c r="N33" s="55">
        <f t="shared" ca="1" si="15"/>
        <v>1.5861345808640799E-5</v>
      </c>
      <c r="O33" s="63">
        <f t="shared" ca="1" si="16"/>
        <v>31273.105477884004</v>
      </c>
      <c r="P33" s="55">
        <f t="shared" ca="1" si="17"/>
        <v>12832.438152577808</v>
      </c>
      <c r="Q33" s="55">
        <f t="shared" ca="1" si="18"/>
        <v>4453.7076449249062</v>
      </c>
      <c r="R33" s="31">
        <f t="shared" ca="1" si="19"/>
        <v>1.2594183502173057E-2</v>
      </c>
    </row>
    <row r="34" spans="1:18">
      <c r="A34" s="61">
        <v>-6710</v>
      </c>
      <c r="B34" s="61">
        <v>3.245900000911206E-2</v>
      </c>
      <c r="C34" s="61">
        <v>0.1</v>
      </c>
      <c r="D34" s="62">
        <f t="shared" si="5"/>
        <v>-0.67100000000000004</v>
      </c>
      <c r="E34" s="62">
        <f t="shared" si="6"/>
        <v>3.245900000911206E-2</v>
      </c>
      <c r="F34" s="55">
        <f t="shared" si="7"/>
        <v>-6.7100000000000007E-2</v>
      </c>
      <c r="G34" s="55">
        <f t="shared" si="8"/>
        <v>3.2459000009112064E-3</v>
      </c>
      <c r="H34" s="55">
        <f t="shared" si="9"/>
        <v>4.5024100000000004E-2</v>
      </c>
      <c r="I34" s="55">
        <f t="shared" si="10"/>
        <v>-3.0211171100000003E-2</v>
      </c>
      <c r="J34" s="55">
        <f t="shared" si="11"/>
        <v>2.0271695808100003E-2</v>
      </c>
      <c r="K34" s="55">
        <f t="shared" si="12"/>
        <v>-2.1779989006114196E-3</v>
      </c>
      <c r="L34" s="55">
        <f t="shared" si="13"/>
        <v>1.4614372623102626E-3</v>
      </c>
      <c r="M34" s="55">
        <f t="shared" ca="1" si="14"/>
        <v>9.1767384218461034E-3</v>
      </c>
      <c r="N34" s="55">
        <f t="shared" ca="1" si="15"/>
        <v>5.4206370461787985E-5</v>
      </c>
      <c r="O34" s="63">
        <f t="shared" ca="1" si="16"/>
        <v>31961.330496594048</v>
      </c>
      <c r="P34" s="55">
        <f t="shared" ca="1" si="17"/>
        <v>12334.795971216705</v>
      </c>
      <c r="Q34" s="55">
        <f t="shared" ca="1" si="18"/>
        <v>4771.0947319816978</v>
      </c>
      <c r="R34" s="31">
        <f t="shared" ca="1" si="19"/>
        <v>2.3282261587265957E-2</v>
      </c>
    </row>
    <row r="35" spans="1:18">
      <c r="A35" s="61">
        <v>-6008</v>
      </c>
      <c r="B35" s="61">
        <v>2.1743199999036733E-2</v>
      </c>
      <c r="C35" s="61">
        <v>0.1</v>
      </c>
      <c r="D35" s="62">
        <f t="shared" si="5"/>
        <v>-0.6008</v>
      </c>
      <c r="E35" s="62">
        <f t="shared" si="6"/>
        <v>2.1743199999036733E-2</v>
      </c>
      <c r="F35" s="55">
        <f t="shared" si="7"/>
        <v>-6.0080000000000001E-2</v>
      </c>
      <c r="G35" s="55">
        <f t="shared" si="8"/>
        <v>2.1743199999036734E-3</v>
      </c>
      <c r="H35" s="55">
        <f t="shared" si="9"/>
        <v>3.6096064000000004E-2</v>
      </c>
      <c r="I35" s="55">
        <f t="shared" si="10"/>
        <v>-2.1686515251200002E-2</v>
      </c>
      <c r="J35" s="55">
        <f t="shared" si="11"/>
        <v>1.3029258362920961E-2</v>
      </c>
      <c r="K35" s="55">
        <f t="shared" si="12"/>
        <v>-1.3063314559421269E-3</v>
      </c>
      <c r="L35" s="55">
        <f t="shared" si="13"/>
        <v>7.8484393873002982E-4</v>
      </c>
      <c r="M35" s="55">
        <f t="shared" ca="1" si="14"/>
        <v>7.1712045854747473E-3</v>
      </c>
      <c r="N35" s="55">
        <f t="shared" ca="1" si="15"/>
        <v>2.1234305033287156E-5</v>
      </c>
      <c r="O35" s="63">
        <f t="shared" ca="1" si="16"/>
        <v>33019.798729487455</v>
      </c>
      <c r="P35" s="55">
        <f t="shared" ca="1" si="17"/>
        <v>11397.904644595497</v>
      </c>
      <c r="Q35" s="55">
        <f t="shared" ca="1" si="18"/>
        <v>5300.4224299092002</v>
      </c>
      <c r="R35" s="31">
        <f t="shared" ca="1" si="19"/>
        <v>1.4571995413561986E-2</v>
      </c>
    </row>
    <row r="36" spans="1:18">
      <c r="A36" s="61">
        <v>-5299.5</v>
      </c>
      <c r="B36" s="61">
        <v>7.2485499986214563E-3</v>
      </c>
      <c r="C36" s="61">
        <v>0.1</v>
      </c>
      <c r="D36" s="62">
        <f t="shared" si="5"/>
        <v>-0.52995000000000003</v>
      </c>
      <c r="E36" s="62">
        <f t="shared" si="6"/>
        <v>7.2485499986214563E-3</v>
      </c>
      <c r="F36" s="55">
        <f t="shared" si="7"/>
        <v>-5.2995000000000007E-2</v>
      </c>
      <c r="G36" s="55">
        <f t="shared" si="8"/>
        <v>7.248549998621457E-4</v>
      </c>
      <c r="H36" s="55">
        <f t="shared" si="9"/>
        <v>2.8084700250000004E-2</v>
      </c>
      <c r="I36" s="55">
        <f t="shared" si="10"/>
        <v>-1.4883486897487502E-2</v>
      </c>
      <c r="J36" s="55">
        <f t="shared" si="11"/>
        <v>7.8875038813235026E-3</v>
      </c>
      <c r="K36" s="55">
        <f t="shared" si="12"/>
        <v>-3.8413690717694412E-4</v>
      </c>
      <c r="L36" s="55">
        <f t="shared" si="13"/>
        <v>2.0357335395842154E-4</v>
      </c>
      <c r="M36" s="55">
        <f t="shared" ca="1" si="14"/>
        <v>5.4443503078499015E-3</v>
      </c>
      <c r="N36" s="55">
        <f t="shared" ca="1" si="15"/>
        <v>3.255136524180174E-7</v>
      </c>
      <c r="O36" s="63">
        <f t="shared" ca="1" si="16"/>
        <v>33821.853630032354</v>
      </c>
      <c r="P36" s="55">
        <f t="shared" ca="1" si="17"/>
        <v>10419.78754893318</v>
      </c>
      <c r="Q36" s="55">
        <f t="shared" ca="1" si="18"/>
        <v>5758.1420628063843</v>
      </c>
      <c r="R36" s="31">
        <f t="shared" ca="1" si="19"/>
        <v>1.8041996907715548E-3</v>
      </c>
    </row>
    <row r="37" spans="1:18">
      <c r="A37" s="61">
        <v>-4717</v>
      </c>
      <c r="B37" s="61">
        <v>9.7593000027700327E-3</v>
      </c>
      <c r="C37" s="61">
        <v>0.1</v>
      </c>
      <c r="D37" s="62">
        <f t="shared" si="5"/>
        <v>-0.47170000000000001</v>
      </c>
      <c r="E37" s="62">
        <f t="shared" si="6"/>
        <v>9.7593000027700327E-3</v>
      </c>
      <c r="F37" s="55">
        <f t="shared" si="7"/>
        <v>-4.7170000000000004E-2</v>
      </c>
      <c r="G37" s="55">
        <f t="shared" si="8"/>
        <v>9.7593000027700332E-4</v>
      </c>
      <c r="H37" s="55">
        <f t="shared" si="9"/>
        <v>2.2250089000000001E-2</v>
      </c>
      <c r="I37" s="55">
        <f t="shared" si="10"/>
        <v>-1.04953669813E-2</v>
      </c>
      <c r="J37" s="55">
        <f t="shared" si="11"/>
        <v>4.9506646050792103E-3</v>
      </c>
      <c r="K37" s="55">
        <f t="shared" si="12"/>
        <v>-4.6034618113066248E-4</v>
      </c>
      <c r="L37" s="55">
        <f t="shared" si="13"/>
        <v>2.1714529363933349E-4</v>
      </c>
      <c r="M37" s="55">
        <f t="shared" ca="1" si="14"/>
        <v>4.2482821853302303E-3</v>
      </c>
      <c r="N37" s="55">
        <f t="shared" ca="1" si="15"/>
        <v>3.0371317384138966E-6</v>
      </c>
      <c r="O37" s="63">
        <f t="shared" ca="1" si="16"/>
        <v>34273.68895780106</v>
      </c>
      <c r="P37" s="55">
        <f t="shared" ca="1" si="17"/>
        <v>9597.8973048683674</v>
      </c>
      <c r="Q37" s="55">
        <f t="shared" ca="1" si="18"/>
        <v>6067.8487665020475</v>
      </c>
      <c r="R37" s="31">
        <f t="shared" ca="1" si="19"/>
        <v>5.5110178174398025E-3</v>
      </c>
    </row>
    <row r="38" spans="1:18">
      <c r="A38" s="61">
        <v>-4681.5</v>
      </c>
      <c r="B38" s="61">
        <v>6.936350000614766E-3</v>
      </c>
      <c r="C38" s="61">
        <v>0.1</v>
      </c>
      <c r="D38" s="62">
        <f t="shared" si="5"/>
        <v>-0.46815000000000001</v>
      </c>
      <c r="E38" s="62">
        <f t="shared" si="6"/>
        <v>6.936350000614766E-3</v>
      </c>
      <c r="F38" s="55">
        <f t="shared" si="7"/>
        <v>-4.6815000000000002E-2</v>
      </c>
      <c r="G38" s="55">
        <f t="shared" si="8"/>
        <v>6.936350000614766E-4</v>
      </c>
      <c r="H38" s="55">
        <f t="shared" si="9"/>
        <v>2.1916442250000001E-2</v>
      </c>
      <c r="I38" s="55">
        <f t="shared" si="10"/>
        <v>-1.02601824393375E-2</v>
      </c>
      <c r="J38" s="55">
        <f t="shared" si="11"/>
        <v>4.803304408975851E-3</v>
      </c>
      <c r="K38" s="55">
        <f t="shared" si="12"/>
        <v>-3.2472522527878027E-4</v>
      </c>
      <c r="L38" s="55">
        <f t="shared" si="13"/>
        <v>1.5202011421426099E-4</v>
      </c>
      <c r="M38" s="55">
        <f t="shared" ca="1" si="14"/>
        <v>4.1819144278584562E-3</v>
      </c>
      <c r="N38" s="55">
        <f t="shared" ca="1" si="15"/>
        <v>7.5869153244653811E-7</v>
      </c>
      <c r="O38" s="63">
        <f t="shared" ca="1" si="16"/>
        <v>34295.06388789507</v>
      </c>
      <c r="P38" s="55">
        <f t="shared" ca="1" si="17"/>
        <v>9547.4292849268641</v>
      </c>
      <c r="Q38" s="55">
        <f t="shared" ca="1" si="18"/>
        <v>6084.6326665472325</v>
      </c>
      <c r="R38" s="31">
        <f t="shared" ca="1" si="19"/>
        <v>2.7544355727563098E-3</v>
      </c>
    </row>
    <row r="39" spans="1:18">
      <c r="A39" s="61">
        <v>-2941.5</v>
      </c>
      <c r="B39" s="61">
        <v>-2.0964999566785991E-4</v>
      </c>
      <c r="C39" s="61">
        <v>1</v>
      </c>
      <c r="D39" s="62">
        <f t="shared" si="5"/>
        <v>-0.29415000000000002</v>
      </c>
      <c r="E39" s="62">
        <f t="shared" si="6"/>
        <v>-2.0964999566785991E-4</v>
      </c>
      <c r="F39" s="55">
        <f t="shared" si="7"/>
        <v>-0.29415000000000002</v>
      </c>
      <c r="G39" s="55">
        <f t="shared" si="8"/>
        <v>-2.0964999566785991E-4</v>
      </c>
      <c r="H39" s="55">
        <f t="shared" si="9"/>
        <v>8.6524222500000011E-2</v>
      </c>
      <c r="I39" s="55">
        <f t="shared" si="10"/>
        <v>-2.5451100048375006E-2</v>
      </c>
      <c r="J39" s="55">
        <f t="shared" si="11"/>
        <v>7.4864410792295083E-3</v>
      </c>
      <c r="K39" s="55">
        <f t="shared" si="12"/>
        <v>6.1668546225701002E-5</v>
      </c>
      <c r="L39" s="55">
        <f t="shared" si="13"/>
        <v>-1.8139802872289953E-5</v>
      </c>
      <c r="M39" s="55">
        <f t="shared" ca="1" si="14"/>
        <v>1.8478798520674589E-3</v>
      </c>
      <c r="N39" s="55">
        <f t="shared" ca="1" si="15"/>
        <v>4.2334290743217245E-6</v>
      </c>
      <c r="O39" s="63">
        <f t="shared" ca="1" si="16"/>
        <v>3446180.9054717431</v>
      </c>
      <c r="P39" s="55">
        <f t="shared" ca="1" si="17"/>
        <v>705775.81598730048</v>
      </c>
      <c r="Q39" s="55">
        <f t="shared" ca="1" si="18"/>
        <v>658645.35351938778</v>
      </c>
      <c r="R39" s="31">
        <f t="shared" ca="1" si="19"/>
        <v>-2.0575298477353188E-3</v>
      </c>
    </row>
    <row r="40" spans="1:18">
      <c r="A40" s="61">
        <v>-71.5</v>
      </c>
      <c r="B40" s="61">
        <v>2.0967349999409635E-2</v>
      </c>
      <c r="C40" s="61">
        <v>0.1</v>
      </c>
      <c r="D40" s="62">
        <f t="shared" si="5"/>
        <v>-7.1500000000000001E-3</v>
      </c>
      <c r="E40" s="62">
        <f t="shared" si="6"/>
        <v>2.0967349999409635E-2</v>
      </c>
      <c r="F40" s="55">
        <f t="shared" si="7"/>
        <v>-7.1500000000000003E-4</v>
      </c>
      <c r="G40" s="55">
        <f t="shared" si="8"/>
        <v>2.0967349999409636E-3</v>
      </c>
      <c r="H40" s="55">
        <f t="shared" si="9"/>
        <v>5.1122500000000001E-6</v>
      </c>
      <c r="I40" s="55">
        <f t="shared" si="10"/>
        <v>-3.6552587500000002E-8</v>
      </c>
      <c r="J40" s="55">
        <f t="shared" si="11"/>
        <v>2.6135100062500003E-10</v>
      </c>
      <c r="K40" s="55">
        <f t="shared" si="12"/>
        <v>-1.499165524957789E-5</v>
      </c>
      <c r="L40" s="55">
        <f t="shared" si="13"/>
        <v>1.0719033503448191E-7</v>
      </c>
      <c r="M40" s="55">
        <f t="shared" ca="1" si="14"/>
        <v>1.9334810595763143E-3</v>
      </c>
      <c r="N40" s="55">
        <f t="shared" ca="1" si="15"/>
        <v>3.6228816681875161E-5</v>
      </c>
      <c r="O40" s="63">
        <f t="shared" ca="1" si="16"/>
        <v>31043.016713996756</v>
      </c>
      <c r="P40" s="55">
        <f t="shared" ca="1" si="17"/>
        <v>3234.9197286747926</v>
      </c>
      <c r="Q40" s="55">
        <f t="shared" ca="1" si="18"/>
        <v>5969.3876164670583</v>
      </c>
      <c r="R40" s="31">
        <f t="shared" ca="1" si="19"/>
        <v>1.9033868939833321E-2</v>
      </c>
    </row>
    <row r="41" spans="1:18">
      <c r="A41" s="61">
        <v>-29.5</v>
      </c>
      <c r="B41" s="61">
        <v>-3.9334449997113552E-2</v>
      </c>
      <c r="C41" s="61">
        <v>0.1</v>
      </c>
      <c r="D41" s="62">
        <f t="shared" si="5"/>
        <v>-2.9499999999999999E-3</v>
      </c>
      <c r="E41" s="62">
        <f t="shared" si="6"/>
        <v>-3.9334449997113552E-2</v>
      </c>
      <c r="F41" s="55">
        <f t="shared" si="7"/>
        <v>-2.9500000000000001E-4</v>
      </c>
      <c r="G41" s="55">
        <f t="shared" si="8"/>
        <v>-3.9334449997113557E-3</v>
      </c>
      <c r="H41" s="55">
        <f t="shared" si="9"/>
        <v>8.7025000000000005E-7</v>
      </c>
      <c r="I41" s="55">
        <f t="shared" si="10"/>
        <v>-2.5672374999999999E-9</v>
      </c>
      <c r="J41" s="55">
        <f t="shared" si="11"/>
        <v>7.573350624999999E-12</v>
      </c>
      <c r="K41" s="55">
        <f t="shared" si="12"/>
        <v>1.1603662749148498E-5</v>
      </c>
      <c r="L41" s="55">
        <f t="shared" si="13"/>
        <v>-3.4230805109988067E-8</v>
      </c>
      <c r="M41" s="55">
        <f t="shared" ca="1" si="14"/>
        <v>1.9711125778818822E-3</v>
      </c>
      <c r="N41" s="55">
        <f t="shared" ca="1" si="15"/>
        <v>1.7061494996368638E-4</v>
      </c>
      <c r="O41" s="63">
        <f t="shared" ca="1" si="16"/>
        <v>30961.152322035057</v>
      </c>
      <c r="P41" s="55">
        <f t="shared" ca="1" si="17"/>
        <v>3185.1731092454297</v>
      </c>
      <c r="Q41" s="55">
        <f t="shared" ca="1" si="18"/>
        <v>5947.6070065573731</v>
      </c>
      <c r="R41" s="31">
        <f t="shared" ca="1" si="19"/>
        <v>-4.1305562574995437E-2</v>
      </c>
    </row>
    <row r="42" spans="1:18">
      <c r="A42" s="61">
        <v>0</v>
      </c>
      <c r="B42" s="61">
        <v>0</v>
      </c>
      <c r="C42" s="61">
        <v>1</v>
      </c>
      <c r="D42" s="62">
        <f t="shared" si="5"/>
        <v>0</v>
      </c>
      <c r="E42" s="62">
        <f t="shared" si="6"/>
        <v>0</v>
      </c>
      <c r="F42" s="55">
        <f t="shared" si="7"/>
        <v>0</v>
      </c>
      <c r="G42" s="55">
        <f t="shared" si="8"/>
        <v>0</v>
      </c>
      <c r="H42" s="55">
        <f t="shared" si="9"/>
        <v>0</v>
      </c>
      <c r="I42" s="55">
        <f t="shared" si="10"/>
        <v>0</v>
      </c>
      <c r="J42" s="55">
        <f t="shared" si="11"/>
        <v>0</v>
      </c>
      <c r="K42" s="55">
        <f t="shared" si="12"/>
        <v>0</v>
      </c>
      <c r="L42" s="55">
        <f t="shared" si="13"/>
        <v>0</v>
      </c>
      <c r="M42" s="55">
        <f t="shared" ca="1" si="14"/>
        <v>1.9981716272160976E-3</v>
      </c>
      <c r="N42" s="55">
        <f t="shared" ca="1" si="15"/>
        <v>3.9926898518114275E-6</v>
      </c>
      <c r="O42" s="63">
        <f t="shared" ca="1" si="16"/>
        <v>3090314.578195883</v>
      </c>
      <c r="P42" s="55">
        <f t="shared" ca="1" si="17"/>
        <v>315038.13090661599</v>
      </c>
      <c r="Q42" s="55">
        <f t="shared" ca="1" si="18"/>
        <v>593210.91545095097</v>
      </c>
      <c r="R42" s="31">
        <f t="shared" ca="1" si="19"/>
        <v>-1.9981716272160976E-3</v>
      </c>
    </row>
    <row r="43" spans="1:18">
      <c r="A43" s="61">
        <v>61</v>
      </c>
      <c r="B43" s="61">
        <v>-4.2169000007561408E-3</v>
      </c>
      <c r="C43" s="61">
        <v>0.1</v>
      </c>
      <c r="D43" s="62">
        <f t="shared" si="5"/>
        <v>6.1000000000000004E-3</v>
      </c>
      <c r="E43" s="62">
        <f t="shared" si="6"/>
        <v>-4.2169000007561408E-3</v>
      </c>
      <c r="F43" s="55">
        <f t="shared" si="7"/>
        <v>6.1000000000000008E-4</v>
      </c>
      <c r="G43" s="55">
        <f t="shared" si="8"/>
        <v>-4.2169000007561411E-4</v>
      </c>
      <c r="H43" s="55">
        <f t="shared" si="9"/>
        <v>3.7210000000000009E-6</v>
      </c>
      <c r="I43" s="55">
        <f t="shared" si="10"/>
        <v>2.2698100000000008E-8</v>
      </c>
      <c r="J43" s="55">
        <f t="shared" si="11"/>
        <v>1.3845841000000006E-10</v>
      </c>
      <c r="K43" s="55">
        <f t="shared" si="12"/>
        <v>-2.5723090004612462E-6</v>
      </c>
      <c r="L43" s="55">
        <f t="shared" si="13"/>
        <v>-1.5691084902813602E-8</v>
      </c>
      <c r="M43" s="55">
        <f t="shared" ca="1" si="14"/>
        <v>2.055766287539913E-3</v>
      </c>
      <c r="N43" s="55">
        <f t="shared" ca="1" si="15"/>
        <v>3.9346342364325785E-6</v>
      </c>
      <c r="O43" s="63">
        <f t="shared" ca="1" si="16"/>
        <v>30781.880576965523</v>
      </c>
      <c r="P43" s="55">
        <f t="shared" ca="1" si="17"/>
        <v>3078.8349011657529</v>
      </c>
      <c r="Q43" s="55">
        <f t="shared" ca="1" si="18"/>
        <v>5899.5438612243224</v>
      </c>
      <c r="R43" s="31">
        <f t="shared" ca="1" si="19"/>
        <v>-6.2726662882960534E-3</v>
      </c>
    </row>
    <row r="44" spans="1:18">
      <c r="A44" s="61">
        <v>61</v>
      </c>
      <c r="B44" s="61">
        <v>-2.2169000003486872E-3</v>
      </c>
      <c r="C44" s="61">
        <v>0.1</v>
      </c>
      <c r="D44" s="62">
        <f t="shared" si="5"/>
        <v>6.1000000000000004E-3</v>
      </c>
      <c r="E44" s="62">
        <f t="shared" si="6"/>
        <v>-2.2169000003486872E-3</v>
      </c>
      <c r="F44" s="55">
        <f t="shared" si="7"/>
        <v>6.1000000000000008E-4</v>
      </c>
      <c r="G44" s="55">
        <f t="shared" si="8"/>
        <v>-2.2169000003486873E-4</v>
      </c>
      <c r="H44" s="55">
        <f t="shared" si="9"/>
        <v>3.7210000000000009E-6</v>
      </c>
      <c r="I44" s="55">
        <f t="shared" si="10"/>
        <v>2.2698100000000008E-8</v>
      </c>
      <c r="J44" s="55">
        <f t="shared" si="11"/>
        <v>1.3845841000000006E-10</v>
      </c>
      <c r="K44" s="55">
        <f t="shared" si="12"/>
        <v>-1.3523090002126993E-6</v>
      </c>
      <c r="L44" s="55">
        <f t="shared" si="13"/>
        <v>-8.2490849012974664E-9</v>
      </c>
      <c r="M44" s="55">
        <f t="shared" ca="1" si="14"/>
        <v>2.055766287539913E-3</v>
      </c>
      <c r="N44" s="55">
        <f t="shared" ca="1" si="15"/>
        <v>1.8255677207659746E-6</v>
      </c>
      <c r="O44" s="63">
        <f t="shared" ca="1" si="16"/>
        <v>30781.880576965523</v>
      </c>
      <c r="P44" s="55">
        <f t="shared" ca="1" si="17"/>
        <v>3078.8349011657529</v>
      </c>
      <c r="Q44" s="55">
        <f t="shared" ca="1" si="18"/>
        <v>5899.5438612243224</v>
      </c>
      <c r="R44" s="31">
        <f t="shared" ca="1" si="19"/>
        <v>-4.2726662878885997E-3</v>
      </c>
    </row>
    <row r="45" spans="1:18">
      <c r="A45" s="61">
        <v>567.5</v>
      </c>
      <c r="B45" s="61">
        <v>-1.8945749994600192E-2</v>
      </c>
      <c r="C45" s="61">
        <v>0.1</v>
      </c>
      <c r="D45" s="62">
        <f t="shared" si="5"/>
        <v>5.6750000000000002E-2</v>
      </c>
      <c r="E45" s="62">
        <f t="shared" si="6"/>
        <v>-1.8945749994600192E-2</v>
      </c>
      <c r="F45" s="55">
        <f t="shared" si="7"/>
        <v>5.6750000000000004E-3</v>
      </c>
      <c r="G45" s="55">
        <f t="shared" si="8"/>
        <v>-1.8945749994600193E-3</v>
      </c>
      <c r="H45" s="55">
        <f t="shared" si="9"/>
        <v>3.2205625000000001E-4</v>
      </c>
      <c r="I45" s="55">
        <f t="shared" si="10"/>
        <v>1.8276692187500001E-5</v>
      </c>
      <c r="J45" s="55">
        <f t="shared" si="11"/>
        <v>1.0372022816406251E-6</v>
      </c>
      <c r="K45" s="55">
        <f t="shared" si="12"/>
        <v>-1.0751713121935609E-4</v>
      </c>
      <c r="L45" s="55">
        <f t="shared" si="13"/>
        <v>-6.1015971966984589E-6</v>
      </c>
      <c r="M45" s="55">
        <f t="shared" ca="1" si="14"/>
        <v>2.6194882675995147E-3</v>
      </c>
      <c r="N45" s="55">
        <f t="shared" ca="1" si="15"/>
        <v>4.6505950130544225E-5</v>
      </c>
      <c r="O45" s="63">
        <f t="shared" ca="1" si="16"/>
        <v>29707.824473471137</v>
      </c>
      <c r="P45" s="55">
        <f t="shared" ca="1" si="17"/>
        <v>2506.6278319270109</v>
      </c>
      <c r="Q45" s="55">
        <f t="shared" ca="1" si="18"/>
        <v>5602.9854819833381</v>
      </c>
      <c r="R45" s="31">
        <f t="shared" ca="1" si="19"/>
        <v>-2.1565238262199707E-2</v>
      </c>
    </row>
    <row r="46" spans="1:18">
      <c r="A46" s="61">
        <v>621</v>
      </c>
      <c r="B46" s="61">
        <v>-5.2408999981707893E-3</v>
      </c>
      <c r="C46" s="61">
        <v>0.1</v>
      </c>
      <c r="D46" s="62">
        <f t="shared" si="5"/>
        <v>6.2100000000000002E-2</v>
      </c>
      <c r="E46" s="62">
        <f t="shared" si="6"/>
        <v>-5.2408999981707893E-3</v>
      </c>
      <c r="F46" s="55">
        <f t="shared" si="7"/>
        <v>6.2100000000000002E-3</v>
      </c>
      <c r="G46" s="55">
        <f t="shared" si="8"/>
        <v>-5.24089999817079E-4</v>
      </c>
      <c r="H46" s="55">
        <f t="shared" si="9"/>
        <v>3.8564100000000004E-4</v>
      </c>
      <c r="I46" s="55">
        <f t="shared" si="10"/>
        <v>2.3948306100000004E-5</v>
      </c>
      <c r="J46" s="55">
        <f t="shared" si="11"/>
        <v>1.4871898088100003E-6</v>
      </c>
      <c r="K46" s="55">
        <f t="shared" si="12"/>
        <v>-3.254598898864061E-5</v>
      </c>
      <c r="L46" s="55">
        <f t="shared" si="13"/>
        <v>-2.021105916194582E-6</v>
      </c>
      <c r="M46" s="55">
        <f t="shared" ca="1" si="14"/>
        <v>2.6879439229386412E-3</v>
      </c>
      <c r="N46" s="55">
        <f t="shared" ca="1" si="15"/>
        <v>6.2866565925313958E-6</v>
      </c>
      <c r="O46" s="63">
        <f t="shared" ca="1" si="16"/>
        <v>29587.550093452872</v>
      </c>
      <c r="P46" s="55">
        <f t="shared" ca="1" si="17"/>
        <v>2448.6026971172373</v>
      </c>
      <c r="Q46" s="55">
        <f t="shared" ca="1" si="18"/>
        <v>5569.032999341538</v>
      </c>
      <c r="R46" s="31">
        <f t="shared" ca="1" si="19"/>
        <v>-7.9288439211094297E-3</v>
      </c>
    </row>
    <row r="47" spans="1:18">
      <c r="A47" s="61">
        <v>624</v>
      </c>
      <c r="B47" s="61">
        <v>5.430400007753633E-3</v>
      </c>
      <c r="C47" s="61">
        <v>0.1</v>
      </c>
      <c r="D47" s="62">
        <f t="shared" si="5"/>
        <v>6.2399999999999997E-2</v>
      </c>
      <c r="E47" s="62">
        <f t="shared" si="6"/>
        <v>5.430400007753633E-3</v>
      </c>
      <c r="F47" s="55">
        <f t="shared" si="7"/>
        <v>6.2399999999999999E-3</v>
      </c>
      <c r="G47" s="55">
        <f t="shared" si="8"/>
        <v>5.4304000077536334E-4</v>
      </c>
      <c r="H47" s="55">
        <f t="shared" si="9"/>
        <v>3.8937599999999998E-4</v>
      </c>
      <c r="I47" s="55">
        <f t="shared" si="10"/>
        <v>2.4297062399999997E-5</v>
      </c>
      <c r="J47" s="55">
        <f t="shared" si="11"/>
        <v>1.5161366937599997E-6</v>
      </c>
      <c r="K47" s="55">
        <f t="shared" si="12"/>
        <v>3.3885696048382673E-5</v>
      </c>
      <c r="L47" s="55">
        <f t="shared" si="13"/>
        <v>2.1144674334190786E-6</v>
      </c>
      <c r="M47" s="55">
        <f t="shared" ca="1" si="14"/>
        <v>2.6918329748896967E-3</v>
      </c>
      <c r="N47" s="55">
        <f t="shared" ca="1" si="15"/>
        <v>7.4997493934891845E-7</v>
      </c>
      <c r="O47" s="63">
        <f t="shared" ca="1" si="16"/>
        <v>29580.768052872627</v>
      </c>
      <c r="P47" s="55">
        <f t="shared" ca="1" si="17"/>
        <v>2445.3633231511585</v>
      </c>
      <c r="Q47" s="55">
        <f t="shared" ca="1" si="18"/>
        <v>5567.1147883861404</v>
      </c>
      <c r="R47" s="31">
        <f t="shared" ca="1" si="19"/>
        <v>2.7385670328639363E-3</v>
      </c>
    </row>
    <row r="48" spans="1:18">
      <c r="A48" s="61">
        <v>629</v>
      </c>
      <c r="B48" s="61">
        <v>-5.8409999473951757E-4</v>
      </c>
      <c r="C48" s="61">
        <v>0.1</v>
      </c>
      <c r="D48" s="62">
        <f t="shared" si="5"/>
        <v>6.2899999999999998E-2</v>
      </c>
      <c r="E48" s="62">
        <f t="shared" si="6"/>
        <v>-5.8409999473951757E-4</v>
      </c>
      <c r="F48" s="55">
        <f t="shared" si="7"/>
        <v>6.2900000000000005E-3</v>
      </c>
      <c r="G48" s="55">
        <f t="shared" si="8"/>
        <v>-5.8409999473951758E-5</v>
      </c>
      <c r="H48" s="55">
        <f t="shared" si="9"/>
        <v>3.9564100000000002E-4</v>
      </c>
      <c r="I48" s="55">
        <f t="shared" si="10"/>
        <v>2.4885818899999998E-5</v>
      </c>
      <c r="J48" s="55">
        <f t="shared" si="11"/>
        <v>1.5653180088099998E-6</v>
      </c>
      <c r="K48" s="55">
        <f t="shared" si="12"/>
        <v>-3.6739889669115653E-6</v>
      </c>
      <c r="L48" s="55">
        <f t="shared" si="13"/>
        <v>-2.3109390601873745E-7</v>
      </c>
      <c r="M48" s="55">
        <f t="shared" ca="1" si="14"/>
        <v>2.6983266259756082E-3</v>
      </c>
      <c r="N48" s="55">
        <f t="shared" ca="1" si="15"/>
        <v>1.0774324520379321E-6</v>
      </c>
      <c r="O48" s="63">
        <f t="shared" ca="1" si="16"/>
        <v>29569.455784036232</v>
      </c>
      <c r="P48" s="55">
        <f t="shared" ca="1" si="17"/>
        <v>2439.967776539027</v>
      </c>
      <c r="Q48" s="55">
        <f t="shared" ca="1" si="18"/>
        <v>5563.9144020431477</v>
      </c>
      <c r="R48" s="31">
        <f t="shared" ca="1" si="19"/>
        <v>-3.2824266207151257E-3</v>
      </c>
    </row>
    <row r="49" spans="1:18">
      <c r="A49" s="61">
        <v>629</v>
      </c>
      <c r="B49" s="61">
        <v>9.4159000072977506E-3</v>
      </c>
      <c r="C49" s="61">
        <v>0.1</v>
      </c>
      <c r="D49" s="62">
        <f t="shared" si="5"/>
        <v>6.2899999999999998E-2</v>
      </c>
      <c r="E49" s="62">
        <f t="shared" si="6"/>
        <v>9.4159000072977506E-3</v>
      </c>
      <c r="F49" s="55">
        <f t="shared" si="7"/>
        <v>6.2900000000000005E-3</v>
      </c>
      <c r="G49" s="55">
        <f t="shared" si="8"/>
        <v>9.4159000072977514E-4</v>
      </c>
      <c r="H49" s="55">
        <f t="shared" si="9"/>
        <v>3.9564100000000002E-4</v>
      </c>
      <c r="I49" s="55">
        <f t="shared" si="10"/>
        <v>2.4885818899999998E-5</v>
      </c>
      <c r="J49" s="55">
        <f t="shared" si="11"/>
        <v>1.5653180088099998E-6</v>
      </c>
      <c r="K49" s="55">
        <f t="shared" si="12"/>
        <v>5.9226011045902852E-5</v>
      </c>
      <c r="L49" s="55">
        <f t="shared" si="13"/>
        <v>3.725316094787289E-6</v>
      </c>
      <c r="M49" s="55">
        <f t="shared" ca="1" si="14"/>
        <v>2.6983266259756082E-3</v>
      </c>
      <c r="N49" s="55">
        <f t="shared" ca="1" si="15"/>
        <v>4.5125792133447802E-6</v>
      </c>
      <c r="O49" s="63">
        <f t="shared" ca="1" si="16"/>
        <v>29569.455784036232</v>
      </c>
      <c r="P49" s="55">
        <f t="shared" ca="1" si="17"/>
        <v>2439.967776539027</v>
      </c>
      <c r="Q49" s="55">
        <f t="shared" ca="1" si="18"/>
        <v>5563.9144020431477</v>
      </c>
      <c r="R49" s="31">
        <f t="shared" ca="1" si="19"/>
        <v>6.7175733813221424E-3</v>
      </c>
    </row>
    <row r="50" spans="1:18">
      <c r="A50" s="61">
        <v>642</v>
      </c>
      <c r="B50" s="61">
        <v>5.8581999983289279E-3</v>
      </c>
      <c r="C50" s="61">
        <v>0.1</v>
      </c>
      <c r="D50" s="62">
        <f t="shared" si="5"/>
        <v>6.4199999999999993E-2</v>
      </c>
      <c r="E50" s="62">
        <f t="shared" si="6"/>
        <v>5.8581999983289279E-3</v>
      </c>
      <c r="F50" s="55">
        <f t="shared" si="7"/>
        <v>6.4199999999999995E-3</v>
      </c>
      <c r="G50" s="55">
        <f t="shared" si="8"/>
        <v>5.8581999983289281E-4</v>
      </c>
      <c r="H50" s="55">
        <f t="shared" si="9"/>
        <v>4.1216399999999991E-4</v>
      </c>
      <c r="I50" s="55">
        <f t="shared" si="10"/>
        <v>2.6460928799999992E-5</v>
      </c>
      <c r="J50" s="55">
        <f t="shared" si="11"/>
        <v>1.6987916289599993E-6</v>
      </c>
      <c r="K50" s="55">
        <f t="shared" si="12"/>
        <v>3.7609643989271711E-5</v>
      </c>
      <c r="L50" s="55">
        <f t="shared" si="13"/>
        <v>2.4145391441112434E-6</v>
      </c>
      <c r="M50" s="55">
        <f t="shared" ca="1" si="14"/>
        <v>2.7152797211287783E-3</v>
      </c>
      <c r="N50" s="55">
        <f t="shared" ca="1" si="15"/>
        <v>9.8779478688358647E-7</v>
      </c>
      <c r="O50" s="63">
        <f t="shared" ca="1" si="16"/>
        <v>29539.992057846845</v>
      </c>
      <c r="P50" s="55">
        <f t="shared" ca="1" si="17"/>
        <v>2425.9593406270737</v>
      </c>
      <c r="Q50" s="55">
        <f t="shared" ca="1" si="18"/>
        <v>5555.5737232676984</v>
      </c>
      <c r="R50" s="31">
        <f t="shared" ca="1" si="19"/>
        <v>3.1429202772001496E-3</v>
      </c>
    </row>
    <row r="51" spans="1:18">
      <c r="A51" s="61">
        <v>1116</v>
      </c>
      <c r="B51" s="61">
        <v>-6.0476400001789443E-2</v>
      </c>
      <c r="C51" s="61">
        <v>0.1</v>
      </c>
      <c r="D51" s="62">
        <f t="shared" si="5"/>
        <v>0.1116</v>
      </c>
      <c r="E51" s="62">
        <f t="shared" si="6"/>
        <v>-6.0476400001789443E-2</v>
      </c>
      <c r="F51" s="55">
        <f t="shared" si="7"/>
        <v>1.1160000000000002E-2</v>
      </c>
      <c r="G51" s="55">
        <f t="shared" si="8"/>
        <v>-6.0476400001789445E-3</v>
      </c>
      <c r="H51" s="55">
        <f t="shared" si="9"/>
        <v>1.2454560000000003E-3</v>
      </c>
      <c r="I51" s="55">
        <f t="shared" si="10"/>
        <v>1.3899288960000003E-4</v>
      </c>
      <c r="J51" s="55">
        <f t="shared" si="11"/>
        <v>1.5511606479360003E-5</v>
      </c>
      <c r="K51" s="55">
        <f t="shared" si="12"/>
        <v>-6.7491662401997026E-4</v>
      </c>
      <c r="L51" s="55">
        <f t="shared" si="13"/>
        <v>-7.5320695240628689E-5</v>
      </c>
      <c r="M51" s="55">
        <f t="shared" ca="1" si="14"/>
        <v>3.4020774581066003E-3</v>
      </c>
      <c r="N51" s="55">
        <f t="shared" ca="1" si="15"/>
        <v>4.0804598825944466E-4</v>
      </c>
      <c r="O51" s="63">
        <f t="shared" ca="1" si="16"/>
        <v>28415.757195407106</v>
      </c>
      <c r="P51" s="55">
        <f t="shared" ca="1" si="17"/>
        <v>1935.7623659107016</v>
      </c>
      <c r="Q51" s="55">
        <f t="shared" ca="1" si="18"/>
        <v>5232.7483101196549</v>
      </c>
      <c r="R51" s="31">
        <f t="shared" ca="1" si="19"/>
        <v>-6.3878477459896041E-2</v>
      </c>
    </row>
    <row r="52" spans="1:18">
      <c r="A52" s="61">
        <v>1761.5</v>
      </c>
      <c r="B52" s="61">
        <v>-8.1683499956852756E-3</v>
      </c>
      <c r="C52" s="61">
        <v>0.1</v>
      </c>
      <c r="D52" s="62">
        <f t="shared" si="5"/>
        <v>0.17615</v>
      </c>
      <c r="E52" s="62">
        <f t="shared" si="6"/>
        <v>-8.1683499956852756E-3</v>
      </c>
      <c r="F52" s="55">
        <f t="shared" si="7"/>
        <v>1.7615000000000002E-2</v>
      </c>
      <c r="G52" s="55">
        <f t="shared" si="8"/>
        <v>-8.1683499956852756E-4</v>
      </c>
      <c r="H52" s="55">
        <f t="shared" si="9"/>
        <v>3.1028822500000003E-3</v>
      </c>
      <c r="I52" s="55">
        <f t="shared" si="10"/>
        <v>5.4657270833750003E-4</v>
      </c>
      <c r="J52" s="55">
        <f t="shared" si="11"/>
        <v>9.6278782573650632E-5</v>
      </c>
      <c r="K52" s="55">
        <f t="shared" si="12"/>
        <v>-1.4388548517399612E-4</v>
      </c>
      <c r="L52" s="55">
        <f t="shared" si="13"/>
        <v>-2.5345428213399417E-5</v>
      </c>
      <c r="M52" s="55">
        <f t="shared" ca="1" si="14"/>
        <v>4.5523139229593727E-3</v>
      </c>
      <c r="N52" s="55">
        <f t="shared" ca="1" si="15"/>
        <v>1.6181529053110782E-5</v>
      </c>
      <c r="O52" s="63">
        <f t="shared" ca="1" si="16"/>
        <v>26737.504382750925</v>
      </c>
      <c r="P52" s="55">
        <f t="shared" ca="1" si="17"/>
        <v>1338.8904455171751</v>
      </c>
      <c r="Q52" s="55">
        <f t="shared" ca="1" si="18"/>
        <v>4740.0063934827685</v>
      </c>
      <c r="R52" s="31">
        <f t="shared" ca="1" si="19"/>
        <v>-1.2720663918644648E-2</v>
      </c>
    </row>
    <row r="53" spans="1:18">
      <c r="A53" s="61">
        <v>1768</v>
      </c>
      <c r="B53" s="61">
        <v>-1.4447199995629489E-2</v>
      </c>
      <c r="C53" s="61">
        <v>0.1</v>
      </c>
      <c r="D53" s="62">
        <f t="shared" si="5"/>
        <v>0.17680000000000001</v>
      </c>
      <c r="E53" s="62">
        <f t="shared" si="6"/>
        <v>-1.4447199995629489E-2</v>
      </c>
      <c r="F53" s="55">
        <f t="shared" si="7"/>
        <v>1.7680000000000001E-2</v>
      </c>
      <c r="G53" s="55">
        <f t="shared" si="8"/>
        <v>-1.444719999562949E-3</v>
      </c>
      <c r="H53" s="55">
        <f t="shared" si="9"/>
        <v>3.1258240000000006E-3</v>
      </c>
      <c r="I53" s="55">
        <f t="shared" si="10"/>
        <v>5.5264568320000009E-4</v>
      </c>
      <c r="J53" s="55">
        <f t="shared" si="11"/>
        <v>9.7707756789760028E-5</v>
      </c>
      <c r="K53" s="55">
        <f t="shared" si="12"/>
        <v>-2.5542649592272943E-4</v>
      </c>
      <c r="L53" s="55">
        <f t="shared" si="13"/>
        <v>-4.5159404479138563E-5</v>
      </c>
      <c r="M53" s="55">
        <f t="shared" ca="1" si="14"/>
        <v>4.5651570500317715E-3</v>
      </c>
      <c r="N53" s="55">
        <f t="shared" ca="1" si="15"/>
        <v>3.6146972043170533E-5</v>
      </c>
      <c r="O53" s="63">
        <f t="shared" ca="1" si="16"/>
        <v>26719.797496291041</v>
      </c>
      <c r="P53" s="55">
        <f t="shared" ca="1" si="17"/>
        <v>1333.3319424469569</v>
      </c>
      <c r="Q53" s="55">
        <f t="shared" ca="1" si="18"/>
        <v>4734.7675517143152</v>
      </c>
      <c r="R53" s="31">
        <f t="shared" ca="1" si="19"/>
        <v>-1.901235704566126E-2</v>
      </c>
    </row>
    <row r="54" spans="1:18">
      <c r="A54" s="61">
        <v>1770</v>
      </c>
      <c r="B54" s="61">
        <v>3.4670000022742897E-3</v>
      </c>
      <c r="C54" s="61">
        <v>1</v>
      </c>
      <c r="D54" s="62">
        <f t="shared" si="5"/>
        <v>0.17699999999999999</v>
      </c>
      <c r="E54" s="62">
        <f t="shared" si="6"/>
        <v>3.4670000022742897E-3</v>
      </c>
      <c r="F54" s="55">
        <f t="shared" si="7"/>
        <v>0.17699999999999999</v>
      </c>
      <c r="G54" s="55">
        <f t="shared" si="8"/>
        <v>3.4670000022742897E-3</v>
      </c>
      <c r="H54" s="55">
        <f t="shared" si="9"/>
        <v>3.1328999999999996E-2</v>
      </c>
      <c r="I54" s="55">
        <f t="shared" si="10"/>
        <v>5.5452329999999992E-3</v>
      </c>
      <c r="J54" s="55">
        <f t="shared" si="11"/>
        <v>9.8150624099999973E-4</v>
      </c>
      <c r="K54" s="55">
        <f t="shared" si="12"/>
        <v>6.1365900040254921E-4</v>
      </c>
      <c r="L54" s="55">
        <f t="shared" si="13"/>
        <v>1.086176430712512E-4</v>
      </c>
      <c r="M54" s="55">
        <f t="shared" ca="1" si="14"/>
        <v>4.5691138380181788E-3</v>
      </c>
      <c r="N54" s="55">
        <f t="shared" ca="1" si="15"/>
        <v>1.2146549069381081E-6</v>
      </c>
      <c r="O54" s="63">
        <f t="shared" ca="1" si="16"/>
        <v>2671434.61233821</v>
      </c>
      <c r="P54" s="55">
        <f t="shared" ca="1" si="17"/>
        <v>133162.35345689175</v>
      </c>
      <c r="Q54" s="55">
        <f t="shared" ca="1" si="18"/>
        <v>473315.45750954672</v>
      </c>
      <c r="R54" s="31">
        <f t="shared" ca="1" si="19"/>
        <v>-1.1021138357438891E-3</v>
      </c>
    </row>
    <row r="55" spans="1:18">
      <c r="A55" s="61">
        <v>1871.5</v>
      </c>
      <c r="B55" s="61">
        <v>4.7112650005146861E-2</v>
      </c>
      <c r="C55" s="61">
        <v>0.1</v>
      </c>
      <c r="D55" s="62">
        <f t="shared" si="5"/>
        <v>0.18715000000000001</v>
      </c>
      <c r="E55" s="62">
        <f t="shared" si="6"/>
        <v>4.7112650005146861E-2</v>
      </c>
      <c r="F55" s="55">
        <f t="shared" si="7"/>
        <v>1.8715000000000002E-2</v>
      </c>
      <c r="G55" s="55">
        <f t="shared" si="8"/>
        <v>4.7112650005146865E-3</v>
      </c>
      <c r="H55" s="55">
        <f t="shared" si="9"/>
        <v>3.5025122500000005E-3</v>
      </c>
      <c r="I55" s="55">
        <f t="shared" si="10"/>
        <v>6.5549516758750016E-4</v>
      </c>
      <c r="J55" s="55">
        <f t="shared" si="11"/>
        <v>1.2267592061400065E-4</v>
      </c>
      <c r="K55" s="55">
        <f t="shared" si="12"/>
        <v>8.8171324484632367E-4</v>
      </c>
      <c r="L55" s="55">
        <f t="shared" si="13"/>
        <v>1.6501263377298949E-4</v>
      </c>
      <c r="M55" s="55">
        <f t="shared" ca="1" si="14"/>
        <v>4.7730455713843887E-3</v>
      </c>
      <c r="N55" s="55">
        <f t="shared" ca="1" si="15"/>
        <v>1.7926421036074789E-4</v>
      </c>
      <c r="O55" s="63">
        <f t="shared" ca="1" si="16"/>
        <v>26435.788097928427</v>
      </c>
      <c r="P55" s="55">
        <f t="shared" ca="1" si="17"/>
        <v>1246.1057040977259</v>
      </c>
      <c r="Q55" s="55">
        <f t="shared" ca="1" si="18"/>
        <v>4650.6717818661809</v>
      </c>
      <c r="R55" s="31">
        <f t="shared" ca="1" si="19"/>
        <v>4.2339604433762473E-2</v>
      </c>
    </row>
    <row r="56" spans="1:18">
      <c r="A56" s="61">
        <v>2308.5</v>
      </c>
      <c r="B56" s="61">
        <v>7.365350000327453E-3</v>
      </c>
      <c r="C56" s="61">
        <v>0.1</v>
      </c>
      <c r="D56" s="62">
        <f t="shared" si="5"/>
        <v>0.23085</v>
      </c>
      <c r="E56" s="62">
        <f t="shared" si="6"/>
        <v>7.365350000327453E-3</v>
      </c>
      <c r="F56" s="55">
        <f t="shared" si="7"/>
        <v>2.3085000000000001E-2</v>
      </c>
      <c r="G56" s="55">
        <f t="shared" si="8"/>
        <v>7.3653500003274537E-4</v>
      </c>
      <c r="H56" s="55">
        <f t="shared" si="9"/>
        <v>5.3291722499999999E-3</v>
      </c>
      <c r="I56" s="55">
        <f t="shared" si="10"/>
        <v>1.2302394139124999E-3</v>
      </c>
      <c r="J56" s="55">
        <f t="shared" si="11"/>
        <v>2.8400076870170062E-4</v>
      </c>
      <c r="K56" s="55">
        <f t="shared" si="12"/>
        <v>1.7002910475755927E-4</v>
      </c>
      <c r="L56" s="55">
        <f t="shared" si="13"/>
        <v>3.9251218833282557E-5</v>
      </c>
      <c r="M56" s="55">
        <f t="shared" ca="1" si="14"/>
        <v>5.7210533704922257E-3</v>
      </c>
      <c r="N56" s="55">
        <f t="shared" ca="1" si="15"/>
        <v>2.7037114068874865E-7</v>
      </c>
      <c r="O56" s="63">
        <f t="shared" ca="1" si="16"/>
        <v>25195.580917144744</v>
      </c>
      <c r="P56" s="55">
        <f t="shared" ca="1" si="17"/>
        <v>905.46516090526359</v>
      </c>
      <c r="Q56" s="55">
        <f t="shared" ca="1" si="18"/>
        <v>4282.6291966618865</v>
      </c>
      <c r="R56" s="31">
        <f t="shared" ca="1" si="19"/>
        <v>1.6442966298352273E-3</v>
      </c>
    </row>
    <row r="57" spans="1:18">
      <c r="A57" s="61">
        <v>2344</v>
      </c>
      <c r="B57" s="61">
        <v>-1.4157599995087367E-2</v>
      </c>
      <c r="C57" s="61">
        <v>0.1</v>
      </c>
      <c r="D57" s="62">
        <f t="shared" si="5"/>
        <v>0.2344</v>
      </c>
      <c r="E57" s="62">
        <f t="shared" si="6"/>
        <v>-1.4157599995087367E-2</v>
      </c>
      <c r="F57" s="55">
        <f t="shared" si="7"/>
        <v>2.3440000000000003E-2</v>
      </c>
      <c r="G57" s="55">
        <f t="shared" si="8"/>
        <v>-1.4157599995087368E-3</v>
      </c>
      <c r="H57" s="55">
        <f t="shared" si="9"/>
        <v>5.4943360000000007E-3</v>
      </c>
      <c r="I57" s="55">
        <f t="shared" si="10"/>
        <v>1.2878723584000002E-3</v>
      </c>
      <c r="J57" s="55">
        <f t="shared" si="11"/>
        <v>3.0187728080896005E-4</v>
      </c>
      <c r="K57" s="55">
        <f t="shared" si="12"/>
        <v>-3.3185414388484791E-4</v>
      </c>
      <c r="L57" s="55">
        <f t="shared" si="13"/>
        <v>-7.7786611326608344E-5</v>
      </c>
      <c r="M57" s="55">
        <f t="shared" ca="1" si="14"/>
        <v>5.8030547280966162E-3</v>
      </c>
      <c r="N57" s="55">
        <f t="shared" ca="1" si="15"/>
        <v>3.9842773697816706E-5</v>
      </c>
      <c r="O57" s="63">
        <f t="shared" ca="1" si="16"/>
        <v>25092.047242060118</v>
      </c>
      <c r="P57" s="55">
        <f t="shared" ca="1" si="17"/>
        <v>879.83532317712945</v>
      </c>
      <c r="Q57" s="55">
        <f t="shared" ca="1" si="18"/>
        <v>4251.8932270323166</v>
      </c>
      <c r="R57" s="31">
        <f t="shared" ca="1" si="19"/>
        <v>-1.9960654723183983E-2</v>
      </c>
    </row>
    <row r="58" spans="1:18">
      <c r="A58" s="61">
        <v>2358.5</v>
      </c>
      <c r="B58" s="61">
        <v>2.722034999897005E-2</v>
      </c>
      <c r="C58" s="61">
        <v>0.1</v>
      </c>
      <c r="D58" s="62">
        <f t="shared" si="5"/>
        <v>0.23585</v>
      </c>
      <c r="E58" s="62">
        <f t="shared" si="6"/>
        <v>2.722034999897005E-2</v>
      </c>
      <c r="F58" s="55">
        <f t="shared" si="7"/>
        <v>2.3585000000000002E-2</v>
      </c>
      <c r="G58" s="55">
        <f t="shared" si="8"/>
        <v>2.7220349998970054E-3</v>
      </c>
      <c r="H58" s="55">
        <f t="shared" si="9"/>
        <v>5.5625222500000002E-3</v>
      </c>
      <c r="I58" s="55">
        <f t="shared" si="10"/>
        <v>1.3119208726625E-3</v>
      </c>
      <c r="J58" s="55">
        <f t="shared" si="11"/>
        <v>3.0941653781745064E-4</v>
      </c>
      <c r="K58" s="55">
        <f t="shared" si="12"/>
        <v>6.4199195472570871E-4</v>
      </c>
      <c r="L58" s="55">
        <f t="shared" si="13"/>
        <v>1.5141380252205839E-4</v>
      </c>
      <c r="M58" s="55">
        <f t="shared" ca="1" si="14"/>
        <v>5.8367638886015986E-3</v>
      </c>
      <c r="N58" s="55">
        <f t="shared" ca="1" si="15"/>
        <v>4.572577549395427E-5</v>
      </c>
      <c r="O58" s="63">
        <f t="shared" ca="1" si="16"/>
        <v>25049.64339676797</v>
      </c>
      <c r="P58" s="55">
        <f t="shared" ca="1" si="17"/>
        <v>869.45798001318667</v>
      </c>
      <c r="Q58" s="55">
        <f t="shared" ca="1" si="18"/>
        <v>4239.306034688082</v>
      </c>
      <c r="R58" s="31">
        <f t="shared" ca="1" si="19"/>
        <v>2.1383586110368454E-2</v>
      </c>
    </row>
    <row r="59" spans="1:18">
      <c r="A59" s="61">
        <v>2371.5</v>
      </c>
      <c r="B59" s="61">
        <v>-2.3373499934677966E-3</v>
      </c>
      <c r="C59" s="61">
        <v>0.1</v>
      </c>
      <c r="D59" s="62">
        <f t="shared" si="5"/>
        <v>0.23715</v>
      </c>
      <c r="E59" s="62">
        <f t="shared" si="6"/>
        <v>-2.3373499934677966E-3</v>
      </c>
      <c r="F59" s="55">
        <f t="shared" si="7"/>
        <v>2.3715E-2</v>
      </c>
      <c r="G59" s="55">
        <f t="shared" si="8"/>
        <v>-2.3373499934677968E-4</v>
      </c>
      <c r="H59" s="55">
        <f t="shared" si="9"/>
        <v>5.6240122500000002E-3</v>
      </c>
      <c r="I59" s="55">
        <f t="shared" si="10"/>
        <v>1.3337345050875001E-3</v>
      </c>
      <c r="J59" s="55">
        <f t="shared" si="11"/>
        <v>3.1629513788150067E-4</v>
      </c>
      <c r="K59" s="55">
        <f t="shared" si="12"/>
        <v>-5.54302550950888E-5</v>
      </c>
      <c r="L59" s="55">
        <f t="shared" si="13"/>
        <v>-1.3145284995800309E-5</v>
      </c>
      <c r="M59" s="55">
        <f t="shared" ca="1" si="14"/>
        <v>5.8670922314643294E-3</v>
      </c>
      <c r="N59" s="55">
        <f t="shared" ca="1" si="15"/>
        <v>6.7312872222249218E-6</v>
      </c>
      <c r="O59" s="63">
        <f t="shared" ca="1" si="16"/>
        <v>25011.569551007706</v>
      </c>
      <c r="P59" s="55">
        <f t="shared" ca="1" si="17"/>
        <v>860.19930412376937</v>
      </c>
      <c r="Q59" s="55">
        <f t="shared" ca="1" si="18"/>
        <v>4228.0048678061339</v>
      </c>
      <c r="R59" s="31">
        <f t="shared" ca="1" si="19"/>
        <v>-8.204442224932126E-3</v>
      </c>
    </row>
    <row r="60" spans="1:18">
      <c r="A60" s="61">
        <v>2371.5</v>
      </c>
      <c r="B60" s="61">
        <v>2.0662650000303984E-2</v>
      </c>
      <c r="C60" s="61">
        <v>0.1</v>
      </c>
      <c r="D60" s="62">
        <f t="shared" si="5"/>
        <v>0.23715</v>
      </c>
      <c r="E60" s="62">
        <f t="shared" si="6"/>
        <v>2.0662650000303984E-2</v>
      </c>
      <c r="F60" s="55">
        <f t="shared" si="7"/>
        <v>2.3715E-2</v>
      </c>
      <c r="G60" s="55">
        <f t="shared" si="8"/>
        <v>2.0662650000303983E-3</v>
      </c>
      <c r="H60" s="55">
        <f t="shared" si="9"/>
        <v>5.6240122500000002E-3</v>
      </c>
      <c r="I60" s="55">
        <f t="shared" si="10"/>
        <v>1.3337345050875001E-3</v>
      </c>
      <c r="J60" s="55">
        <f t="shared" si="11"/>
        <v>3.1629513788150067E-4</v>
      </c>
      <c r="K60" s="55">
        <f t="shared" si="12"/>
        <v>4.9001474475720891E-4</v>
      </c>
      <c r="L60" s="55">
        <f t="shared" si="13"/>
        <v>1.1620699671917209E-4</v>
      </c>
      <c r="M60" s="55">
        <f t="shared" ca="1" si="14"/>
        <v>5.8670922314643294E-3</v>
      </c>
      <c r="N60" s="55">
        <f t="shared" ca="1" si="15"/>
        <v>2.1890852969107145E-5</v>
      </c>
      <c r="O60" s="63">
        <f t="shared" ca="1" si="16"/>
        <v>25011.569551007706</v>
      </c>
      <c r="P60" s="55">
        <f t="shared" ca="1" si="17"/>
        <v>860.19930412376937</v>
      </c>
      <c r="Q60" s="55">
        <f t="shared" ca="1" si="18"/>
        <v>4228.0048678061339</v>
      </c>
      <c r="R60" s="31">
        <f t="shared" ca="1" si="19"/>
        <v>1.4795557768839654E-2</v>
      </c>
    </row>
    <row r="61" spans="1:18">
      <c r="A61" s="61">
        <v>2383</v>
      </c>
      <c r="B61" s="61">
        <v>-2.8306999956839718E-3</v>
      </c>
      <c r="C61" s="61">
        <v>0.1</v>
      </c>
      <c r="D61" s="62">
        <f t="shared" si="5"/>
        <v>0.23830000000000001</v>
      </c>
      <c r="E61" s="62">
        <f t="shared" si="6"/>
        <v>-2.8306999956839718E-3</v>
      </c>
      <c r="F61" s="55">
        <f t="shared" si="7"/>
        <v>2.3830000000000004E-2</v>
      </c>
      <c r="G61" s="55">
        <f t="shared" si="8"/>
        <v>-2.8306999956839718E-4</v>
      </c>
      <c r="H61" s="55">
        <f t="shared" si="9"/>
        <v>5.6786890000000015E-3</v>
      </c>
      <c r="I61" s="55">
        <f t="shared" si="10"/>
        <v>1.3532315887000005E-3</v>
      </c>
      <c r="J61" s="55">
        <f t="shared" si="11"/>
        <v>3.2247508758721013E-4</v>
      </c>
      <c r="K61" s="55">
        <f t="shared" si="12"/>
        <v>-6.7455580897149051E-5</v>
      </c>
      <c r="L61" s="55">
        <f t="shared" si="13"/>
        <v>-1.6074664927790619E-5</v>
      </c>
      <c r="M61" s="55">
        <f t="shared" ca="1" si="14"/>
        <v>5.8940049555199093E-3</v>
      </c>
      <c r="N61" s="55">
        <f t="shared" ca="1" si="15"/>
        <v>7.6120476485561527E-6</v>
      </c>
      <c r="O61" s="63">
        <f t="shared" ca="1" si="16"/>
        <v>24977.84438675093</v>
      </c>
      <c r="P61" s="55">
        <f t="shared" ca="1" si="17"/>
        <v>852.04461070195521</v>
      </c>
      <c r="Q61" s="55">
        <f t="shared" ca="1" si="18"/>
        <v>4217.9950956948869</v>
      </c>
      <c r="R61" s="31">
        <f t="shared" ca="1" si="19"/>
        <v>-8.7247049512038811E-3</v>
      </c>
    </row>
    <row r="62" spans="1:18">
      <c r="A62" s="61">
        <v>2386</v>
      </c>
      <c r="B62" s="61">
        <v>3.6040600003616419E-2</v>
      </c>
      <c r="C62" s="61">
        <v>0.1</v>
      </c>
      <c r="D62" s="62">
        <f t="shared" si="5"/>
        <v>0.23860000000000001</v>
      </c>
      <c r="E62" s="62">
        <f t="shared" si="6"/>
        <v>3.6040600003616419E-2</v>
      </c>
      <c r="F62" s="55">
        <f t="shared" si="7"/>
        <v>2.3860000000000003E-2</v>
      </c>
      <c r="G62" s="55">
        <f t="shared" si="8"/>
        <v>3.6040600003616422E-3</v>
      </c>
      <c r="H62" s="55">
        <f t="shared" si="9"/>
        <v>5.6929960000000005E-3</v>
      </c>
      <c r="I62" s="55">
        <f t="shared" si="10"/>
        <v>1.3583488456000001E-3</v>
      </c>
      <c r="J62" s="55">
        <f t="shared" si="11"/>
        <v>3.2410203456016001E-4</v>
      </c>
      <c r="K62" s="55">
        <f t="shared" si="12"/>
        <v>8.5992871608628785E-4</v>
      </c>
      <c r="L62" s="55">
        <f t="shared" si="13"/>
        <v>2.051789916581883E-4</v>
      </c>
      <c r="M62" s="55">
        <f t="shared" ca="1" si="14"/>
        <v>5.9010386050377473E-3</v>
      </c>
      <c r="N62" s="55">
        <f t="shared" ca="1" si="15"/>
        <v>9.0839316129869355E-5</v>
      </c>
      <c r="O62" s="63">
        <f t="shared" ca="1" si="16"/>
        <v>24969.039671463197</v>
      </c>
      <c r="P62" s="55">
        <f t="shared" ca="1" si="17"/>
        <v>849.92281705526568</v>
      </c>
      <c r="Q62" s="55">
        <f t="shared" ca="1" si="18"/>
        <v>4215.3819186220253</v>
      </c>
      <c r="R62" s="31">
        <f t="shared" ca="1" si="19"/>
        <v>3.0139561398578672E-2</v>
      </c>
    </row>
    <row r="63" spans="1:18">
      <c r="A63" s="61">
        <v>2433</v>
      </c>
      <c r="B63" s="61">
        <v>3.5024300006625708E-2</v>
      </c>
      <c r="C63" s="61">
        <v>0.1</v>
      </c>
      <c r="D63" s="62">
        <f t="shared" si="5"/>
        <v>0.24329999999999999</v>
      </c>
      <c r="E63" s="62">
        <f t="shared" si="6"/>
        <v>3.5024300006625708E-2</v>
      </c>
      <c r="F63" s="55">
        <f t="shared" si="7"/>
        <v>2.4330000000000001E-2</v>
      </c>
      <c r="G63" s="55">
        <f t="shared" si="8"/>
        <v>3.5024300006625711E-3</v>
      </c>
      <c r="H63" s="55">
        <f t="shared" si="9"/>
        <v>5.919489E-3</v>
      </c>
      <c r="I63" s="55">
        <f t="shared" si="10"/>
        <v>1.4402116736999999E-3</v>
      </c>
      <c r="J63" s="55">
        <f t="shared" si="11"/>
        <v>3.5040350021120996E-4</v>
      </c>
      <c r="K63" s="55">
        <f t="shared" si="12"/>
        <v>8.5214121916120345E-4</v>
      </c>
      <c r="L63" s="55">
        <f t="shared" si="13"/>
        <v>2.0732595862192079E-4</v>
      </c>
      <c r="M63" s="55">
        <f t="shared" ca="1" si="14"/>
        <v>6.0119314452403792E-3</v>
      </c>
      <c r="N63" s="55">
        <f t="shared" ca="1" si="15"/>
        <v>8.4171752954165994E-5</v>
      </c>
      <c r="O63" s="63">
        <f t="shared" ca="1" si="16"/>
        <v>24830.731341941955</v>
      </c>
      <c r="P63" s="55">
        <f t="shared" ca="1" si="17"/>
        <v>816.98066682134993</v>
      </c>
      <c r="Q63" s="55">
        <f t="shared" ca="1" si="18"/>
        <v>4174.339097848233</v>
      </c>
      <c r="R63" s="31">
        <f t="shared" ca="1" si="19"/>
        <v>2.9012368561385331E-2</v>
      </c>
    </row>
    <row r="64" spans="1:18">
      <c r="A64" s="61">
        <v>2867</v>
      </c>
      <c r="B64" s="61">
        <v>-6.1594299993885215E-2</v>
      </c>
      <c r="C64" s="61">
        <v>0.1</v>
      </c>
      <c r="D64" s="62">
        <f t="shared" si="5"/>
        <v>0.28670000000000001</v>
      </c>
      <c r="E64" s="62">
        <f t="shared" si="6"/>
        <v>-6.1594299993885215E-2</v>
      </c>
      <c r="F64" s="55">
        <f t="shared" si="7"/>
        <v>2.8670000000000001E-2</v>
      </c>
      <c r="G64" s="55">
        <f t="shared" si="8"/>
        <v>-6.1594299993885217E-3</v>
      </c>
      <c r="H64" s="55">
        <f t="shared" si="9"/>
        <v>8.2196890000000005E-3</v>
      </c>
      <c r="I64" s="55">
        <f t="shared" si="10"/>
        <v>2.3565848363000003E-3</v>
      </c>
      <c r="J64" s="55">
        <f t="shared" si="11"/>
        <v>6.7563287256721012E-4</v>
      </c>
      <c r="K64" s="55">
        <f t="shared" si="12"/>
        <v>-1.7659085808246892E-3</v>
      </c>
      <c r="L64" s="55">
        <f t="shared" si="13"/>
        <v>-5.0628599012243845E-4</v>
      </c>
      <c r="M64" s="55">
        <f t="shared" ca="1" si="14"/>
        <v>7.0980136622879851E-3</v>
      </c>
      <c r="N64" s="55">
        <f t="shared" ca="1" si="15"/>
        <v>4.7186339554380804E-4</v>
      </c>
      <c r="O64" s="63">
        <f t="shared" ca="1" si="16"/>
        <v>23522.392071900988</v>
      </c>
      <c r="P64" s="55">
        <f t="shared" ca="1" si="17"/>
        <v>540.22342630871071</v>
      </c>
      <c r="Q64" s="55">
        <f t="shared" ca="1" si="18"/>
        <v>3787.1512504323127</v>
      </c>
      <c r="R64" s="31">
        <f t="shared" ca="1" si="19"/>
        <v>-6.8692313656173204E-2</v>
      </c>
    </row>
    <row r="65" spans="1:18">
      <c r="A65" s="61">
        <v>2871.5</v>
      </c>
      <c r="B65" s="61">
        <v>-1.7787349999707658E-2</v>
      </c>
      <c r="C65" s="61">
        <v>0.1</v>
      </c>
      <c r="D65" s="62">
        <f t="shared" si="5"/>
        <v>0.28715000000000002</v>
      </c>
      <c r="E65" s="62">
        <f t="shared" si="6"/>
        <v>-1.7787349999707658E-2</v>
      </c>
      <c r="F65" s="55">
        <f t="shared" si="7"/>
        <v>2.8715000000000004E-2</v>
      </c>
      <c r="G65" s="55">
        <f t="shared" si="8"/>
        <v>-1.7787349999707658E-3</v>
      </c>
      <c r="H65" s="55">
        <f t="shared" si="9"/>
        <v>8.2455122500000016E-3</v>
      </c>
      <c r="I65" s="55">
        <f t="shared" si="10"/>
        <v>2.3676988425875008E-3</v>
      </c>
      <c r="J65" s="55">
        <f t="shared" si="11"/>
        <v>6.7988472264900093E-4</v>
      </c>
      <c r="K65" s="55">
        <f t="shared" si="12"/>
        <v>-5.1076375524160549E-4</v>
      </c>
      <c r="L65" s="55">
        <f t="shared" si="13"/>
        <v>-1.4666581231762702E-4</v>
      </c>
      <c r="M65" s="55">
        <f t="shared" ca="1" si="14"/>
        <v>7.1098618184635741E-3</v>
      </c>
      <c r="N65" s="55">
        <f t="shared" ca="1" si="15"/>
        <v>6.1987115631888533E-5</v>
      </c>
      <c r="O65" s="63">
        <f t="shared" ca="1" si="16"/>
        <v>23508.545760749341</v>
      </c>
      <c r="P65" s="55">
        <f t="shared" ca="1" si="17"/>
        <v>537.62120296282808</v>
      </c>
      <c r="Q65" s="55">
        <f t="shared" ca="1" si="18"/>
        <v>3783.0684466733674</v>
      </c>
      <c r="R65" s="31">
        <f t="shared" ca="1" si="19"/>
        <v>-2.4897211818171231E-2</v>
      </c>
    </row>
    <row r="66" spans="1:18">
      <c r="A66" s="61">
        <v>2897.5</v>
      </c>
      <c r="B66" s="61">
        <v>-1.6902750001463573E-2</v>
      </c>
      <c r="C66" s="61">
        <v>0.1</v>
      </c>
      <c r="D66" s="62">
        <f t="shared" si="5"/>
        <v>0.28975000000000001</v>
      </c>
      <c r="E66" s="62">
        <f t="shared" si="6"/>
        <v>-1.6902750001463573E-2</v>
      </c>
      <c r="F66" s="55">
        <f t="shared" si="7"/>
        <v>2.8975000000000001E-2</v>
      </c>
      <c r="G66" s="55">
        <f t="shared" si="8"/>
        <v>-1.6902750001463575E-3</v>
      </c>
      <c r="H66" s="55">
        <f t="shared" si="9"/>
        <v>8.3955062500000004E-3</v>
      </c>
      <c r="I66" s="55">
        <f t="shared" si="10"/>
        <v>2.4325979359375001E-3</v>
      </c>
      <c r="J66" s="55">
        <f t="shared" si="11"/>
        <v>7.0484525193789064E-4</v>
      </c>
      <c r="K66" s="55">
        <f t="shared" si="12"/>
        <v>-4.8975718129240715E-4</v>
      </c>
      <c r="L66" s="55">
        <f t="shared" si="13"/>
        <v>-1.4190714327947496E-4</v>
      </c>
      <c r="M66" s="55">
        <f t="shared" ca="1" si="14"/>
        <v>7.1785537064846328E-3</v>
      </c>
      <c r="N66" s="55">
        <f t="shared" ca="1" si="15"/>
        <v>5.7990918827443999E-5</v>
      </c>
      <c r="O66" s="63">
        <f t="shared" ca="1" si="16"/>
        <v>23428.437696620163</v>
      </c>
      <c r="P66" s="55">
        <f t="shared" ca="1" si="17"/>
        <v>522.69671602267215</v>
      </c>
      <c r="Q66" s="55">
        <f t="shared" ca="1" si="18"/>
        <v>3759.4551760437139</v>
      </c>
      <c r="R66" s="31">
        <f t="shared" ca="1" si="19"/>
        <v>-2.4081303707948205E-2</v>
      </c>
    </row>
    <row r="67" spans="1:18">
      <c r="A67" s="61">
        <v>2994.5</v>
      </c>
      <c r="B67" s="61">
        <v>2.2935950008104555E-2</v>
      </c>
      <c r="C67" s="61">
        <v>0.1</v>
      </c>
      <c r="D67" s="62">
        <f t="shared" si="5"/>
        <v>0.29944999999999999</v>
      </c>
      <c r="E67" s="62">
        <f t="shared" si="6"/>
        <v>2.2935950008104555E-2</v>
      </c>
      <c r="F67" s="55">
        <f t="shared" si="7"/>
        <v>2.9944999999999999E-2</v>
      </c>
      <c r="G67" s="55">
        <f t="shared" si="8"/>
        <v>2.2935950008104557E-3</v>
      </c>
      <c r="H67" s="55">
        <f t="shared" si="9"/>
        <v>8.967030249999999E-3</v>
      </c>
      <c r="I67" s="55">
        <f t="shared" si="10"/>
        <v>2.6851772083624995E-3</v>
      </c>
      <c r="J67" s="55">
        <f t="shared" si="11"/>
        <v>8.0407631504415052E-4</v>
      </c>
      <c r="K67" s="55">
        <f t="shared" si="12"/>
        <v>6.8681702299269092E-4</v>
      </c>
      <c r="L67" s="55">
        <f t="shared" si="13"/>
        <v>2.0566735753516129E-4</v>
      </c>
      <c r="M67" s="55">
        <f t="shared" ca="1" si="14"/>
        <v>7.438376115199187E-3</v>
      </c>
      <c r="N67" s="55">
        <f t="shared" ca="1" si="15"/>
        <v>2.4017479656606206E-5</v>
      </c>
      <c r="O67" s="63">
        <f t="shared" ca="1" si="16"/>
        <v>23127.984450121039</v>
      </c>
      <c r="P67" s="55">
        <f t="shared" ca="1" si="17"/>
        <v>468.69365775327276</v>
      </c>
      <c r="Q67" s="55">
        <f t="shared" ca="1" si="18"/>
        <v>3671.0179004080464</v>
      </c>
      <c r="R67" s="31">
        <f t="shared" ca="1" si="19"/>
        <v>1.5497573892905368E-2</v>
      </c>
    </row>
    <row r="68" spans="1:18">
      <c r="A68" s="61">
        <v>3002.5</v>
      </c>
      <c r="B68" s="61">
        <v>2.0592749999195803E-2</v>
      </c>
      <c r="C68" s="61">
        <v>0.1</v>
      </c>
      <c r="D68" s="62">
        <f t="shared" si="5"/>
        <v>0.30025000000000002</v>
      </c>
      <c r="E68" s="62">
        <f t="shared" si="6"/>
        <v>2.0592749999195803E-2</v>
      </c>
      <c r="F68" s="55">
        <f t="shared" si="7"/>
        <v>3.0025000000000003E-2</v>
      </c>
      <c r="G68" s="55">
        <f t="shared" si="8"/>
        <v>2.0592749999195806E-3</v>
      </c>
      <c r="H68" s="55">
        <f t="shared" si="9"/>
        <v>9.0150062500000006E-3</v>
      </c>
      <c r="I68" s="55">
        <f t="shared" si="10"/>
        <v>2.7067556265625002E-3</v>
      </c>
      <c r="J68" s="55">
        <f t="shared" si="11"/>
        <v>8.1270337687539072E-4</v>
      </c>
      <c r="K68" s="55">
        <f t="shared" si="12"/>
        <v>6.1829731872585405E-4</v>
      </c>
      <c r="L68" s="55">
        <f t="shared" si="13"/>
        <v>1.8564376994743769E-4</v>
      </c>
      <c r="M68" s="55">
        <f t="shared" ca="1" si="14"/>
        <v>7.4600546219815312E-3</v>
      </c>
      <c r="N68" s="55">
        <f t="shared" ca="1" si="15"/>
        <v>1.7246768787070511E-5</v>
      </c>
      <c r="O68" s="63">
        <f t="shared" ca="1" si="16"/>
        <v>23103.094679094324</v>
      </c>
      <c r="P68" s="55">
        <f t="shared" ca="1" si="17"/>
        <v>464.35879268527015</v>
      </c>
      <c r="Q68" s="55">
        <f t="shared" ca="1" si="18"/>
        <v>3663.7011839651509</v>
      </c>
      <c r="R68" s="31">
        <f t="shared" ca="1" si="19"/>
        <v>1.3132695377214272E-2</v>
      </c>
    </row>
    <row r="69" spans="1:18">
      <c r="A69" s="61">
        <v>3030</v>
      </c>
      <c r="B69" s="61">
        <v>3.0413000000407919E-2</v>
      </c>
      <c r="C69" s="61">
        <v>0.1</v>
      </c>
      <c r="D69" s="62">
        <f t="shared" si="5"/>
        <v>0.30299999999999999</v>
      </c>
      <c r="E69" s="62">
        <f t="shared" si="6"/>
        <v>3.0413000000407919E-2</v>
      </c>
      <c r="F69" s="55">
        <f t="shared" si="7"/>
        <v>3.0300000000000001E-2</v>
      </c>
      <c r="G69" s="55">
        <f t="shared" si="8"/>
        <v>3.0413000000407923E-3</v>
      </c>
      <c r="H69" s="55">
        <f t="shared" si="9"/>
        <v>9.1809000000000005E-3</v>
      </c>
      <c r="I69" s="55">
        <f t="shared" si="10"/>
        <v>2.7818127000000001E-3</v>
      </c>
      <c r="J69" s="55">
        <f t="shared" si="11"/>
        <v>8.4288924809999995E-4</v>
      </c>
      <c r="K69" s="55">
        <f t="shared" si="12"/>
        <v>9.2151390001235999E-4</v>
      </c>
      <c r="L69" s="55">
        <f t="shared" si="13"/>
        <v>2.7921871170374506E-4</v>
      </c>
      <c r="M69" s="55">
        <f t="shared" ca="1" si="14"/>
        <v>7.5348648705606414E-3</v>
      </c>
      <c r="N69" s="55">
        <f t="shared" ca="1" si="15"/>
        <v>5.234090670195522E-5</v>
      </c>
      <c r="O69" s="63">
        <f t="shared" ca="1" si="16"/>
        <v>23017.410140736101</v>
      </c>
      <c r="P69" s="55">
        <f t="shared" ca="1" si="17"/>
        <v>449.59710228997488</v>
      </c>
      <c r="Q69" s="55">
        <f t="shared" ca="1" si="18"/>
        <v>3638.5246716721558</v>
      </c>
      <c r="R69" s="31">
        <f t="shared" ca="1" si="19"/>
        <v>2.287813512984728E-2</v>
      </c>
    </row>
    <row r="70" spans="1:18">
      <c r="A70" s="61">
        <v>4124</v>
      </c>
      <c r="B70" s="61">
        <v>9.4804000036674552E-3</v>
      </c>
      <c r="C70" s="61">
        <v>0.1</v>
      </c>
      <c r="D70" s="62">
        <f t="shared" si="5"/>
        <v>0.41239999999999999</v>
      </c>
      <c r="E70" s="62">
        <f t="shared" si="6"/>
        <v>9.4804000036674552E-3</v>
      </c>
      <c r="F70" s="55">
        <f t="shared" si="7"/>
        <v>4.1239999999999999E-2</v>
      </c>
      <c r="G70" s="55">
        <f t="shared" si="8"/>
        <v>9.4804000036674552E-4</v>
      </c>
      <c r="H70" s="55">
        <f t="shared" si="9"/>
        <v>1.7007375999999998E-2</v>
      </c>
      <c r="I70" s="55">
        <f t="shared" si="10"/>
        <v>7.0138418623999985E-3</v>
      </c>
      <c r="J70" s="55">
        <f t="shared" si="11"/>
        <v>2.8925083840537591E-3</v>
      </c>
      <c r="K70" s="55">
        <f t="shared" si="12"/>
        <v>3.9097169615124586E-4</v>
      </c>
      <c r="L70" s="55">
        <f t="shared" si="13"/>
        <v>1.612367274927738E-4</v>
      </c>
      <c r="M70" s="55">
        <f t="shared" ca="1" si="14"/>
        <v>1.0875895142109022E-2</v>
      </c>
      <c r="N70" s="55">
        <f t="shared" ca="1" si="15"/>
        <v>1.9474066814140489E-7</v>
      </c>
      <c r="O70" s="63">
        <f t="shared" ca="1" si="16"/>
        <v>19473.225590558588</v>
      </c>
      <c r="P70" s="55">
        <f t="shared" ca="1" si="17"/>
        <v>49.662275341339743</v>
      </c>
      <c r="Q70" s="55">
        <f t="shared" ca="1" si="18"/>
        <v>2620.3074449003352</v>
      </c>
      <c r="R70" s="31">
        <f t="shared" ca="1" si="19"/>
        <v>-1.3954951384415673E-3</v>
      </c>
    </row>
    <row r="71" spans="1:18">
      <c r="A71" s="61">
        <v>4140</v>
      </c>
      <c r="B71" s="61">
        <v>7.9399999958695844E-4</v>
      </c>
      <c r="C71" s="61">
        <v>0.1</v>
      </c>
      <c r="D71" s="62">
        <f t="shared" si="5"/>
        <v>0.41399999999999998</v>
      </c>
      <c r="E71" s="62">
        <f t="shared" si="6"/>
        <v>7.9399999958695844E-4</v>
      </c>
      <c r="F71" s="55">
        <f t="shared" si="7"/>
        <v>4.1399999999999999E-2</v>
      </c>
      <c r="G71" s="55">
        <f t="shared" si="8"/>
        <v>7.9399999958695847E-5</v>
      </c>
      <c r="H71" s="55">
        <f t="shared" si="9"/>
        <v>1.7139599999999998E-2</v>
      </c>
      <c r="I71" s="55">
        <f t="shared" si="10"/>
        <v>7.0957943999999992E-3</v>
      </c>
      <c r="J71" s="55">
        <f t="shared" si="11"/>
        <v>2.9376588815999997E-3</v>
      </c>
      <c r="K71" s="55">
        <f t="shared" si="12"/>
        <v>3.2871599982900077E-5</v>
      </c>
      <c r="L71" s="55">
        <f t="shared" si="13"/>
        <v>1.3608842392920631E-5</v>
      </c>
      <c r="M71" s="55">
        <f t="shared" ca="1" si="14"/>
        <v>1.0930041111684143E-2</v>
      </c>
      <c r="N71" s="55">
        <f t="shared" ca="1" si="15"/>
        <v>1.0273932942612434E-5</v>
      </c>
      <c r="O71" s="63">
        <f t="shared" ca="1" si="16"/>
        <v>19419.775712193066</v>
      </c>
      <c r="P71" s="55">
        <f t="shared" ca="1" si="17"/>
        <v>46.703756076483081</v>
      </c>
      <c r="Q71" s="55">
        <f t="shared" ca="1" si="18"/>
        <v>2605.4065052368946</v>
      </c>
      <c r="R71" s="31">
        <f t="shared" ca="1" si="19"/>
        <v>-1.0136041112097184E-2</v>
      </c>
    </row>
    <row r="72" spans="1:18">
      <c r="A72" s="61">
        <v>5271</v>
      </c>
      <c r="B72" s="61">
        <v>1.6574100009165704E-2</v>
      </c>
      <c r="C72" s="61">
        <v>0.1</v>
      </c>
      <c r="D72" s="62">
        <f t="shared" si="5"/>
        <v>0.52710000000000001</v>
      </c>
      <c r="E72" s="62">
        <f t="shared" si="6"/>
        <v>1.6574100009165704E-2</v>
      </c>
      <c r="F72" s="55">
        <f t="shared" si="7"/>
        <v>5.2710000000000007E-2</v>
      </c>
      <c r="G72" s="55">
        <f t="shared" si="8"/>
        <v>1.6574100009165704E-3</v>
      </c>
      <c r="H72" s="55">
        <f t="shared" si="9"/>
        <v>2.7783441000000006E-2</v>
      </c>
      <c r="I72" s="55">
        <f t="shared" si="10"/>
        <v>1.4644651751100003E-2</v>
      </c>
      <c r="J72" s="55">
        <f t="shared" si="11"/>
        <v>7.7191959380048117E-3</v>
      </c>
      <c r="K72" s="55">
        <f t="shared" si="12"/>
        <v>8.7362081148312427E-4</v>
      </c>
      <c r="L72" s="55">
        <f t="shared" si="13"/>
        <v>4.6048552973275479E-4</v>
      </c>
      <c r="M72" s="55">
        <f t="shared" ca="1" si="14"/>
        <v>1.514334805203848E-2</v>
      </c>
      <c r="N72" s="55">
        <f t="shared" ca="1" si="15"/>
        <v>2.0470511628233816E-7</v>
      </c>
      <c r="O72" s="63">
        <f t="shared" ca="1" si="16"/>
        <v>15577.2473433739</v>
      </c>
      <c r="P72" s="55">
        <f t="shared" ca="1" si="17"/>
        <v>75.282002852540984</v>
      </c>
      <c r="Q72" s="55">
        <f t="shared" ca="1" si="18"/>
        <v>1587.8822086549796</v>
      </c>
      <c r="R72" s="31">
        <f t="shared" ca="1" si="19"/>
        <v>1.4307519571272239E-3</v>
      </c>
    </row>
    <row r="73" spans="1:18">
      <c r="A73" s="61">
        <v>5271</v>
      </c>
      <c r="B73" s="61">
        <v>1.6574100009165704E-2</v>
      </c>
      <c r="C73" s="61">
        <v>0.1</v>
      </c>
      <c r="D73" s="62">
        <f t="shared" si="5"/>
        <v>0.52710000000000001</v>
      </c>
      <c r="E73" s="62">
        <f t="shared" si="6"/>
        <v>1.6574100009165704E-2</v>
      </c>
      <c r="F73" s="55">
        <f t="shared" si="7"/>
        <v>5.2710000000000007E-2</v>
      </c>
      <c r="G73" s="55">
        <f t="shared" si="8"/>
        <v>1.6574100009165704E-3</v>
      </c>
      <c r="H73" s="55">
        <f t="shared" si="9"/>
        <v>2.7783441000000006E-2</v>
      </c>
      <c r="I73" s="55">
        <f t="shared" si="10"/>
        <v>1.4644651751100003E-2</v>
      </c>
      <c r="J73" s="55">
        <f t="shared" si="11"/>
        <v>7.7191959380048117E-3</v>
      </c>
      <c r="K73" s="55">
        <f t="shared" si="12"/>
        <v>8.7362081148312427E-4</v>
      </c>
      <c r="L73" s="55">
        <f t="shared" si="13"/>
        <v>4.6048552973275479E-4</v>
      </c>
      <c r="M73" s="55">
        <f t="shared" ca="1" si="14"/>
        <v>1.514334805203848E-2</v>
      </c>
      <c r="N73" s="55">
        <f t="shared" ca="1" si="15"/>
        <v>2.0470511628233816E-7</v>
      </c>
      <c r="O73" s="63">
        <f t="shared" ca="1" si="16"/>
        <v>15577.2473433739</v>
      </c>
      <c r="P73" s="55">
        <f t="shared" ca="1" si="17"/>
        <v>75.282002852540984</v>
      </c>
      <c r="Q73" s="55">
        <f t="shared" ca="1" si="18"/>
        <v>1587.8822086549796</v>
      </c>
      <c r="R73" s="31">
        <f t="shared" ca="1" si="19"/>
        <v>1.4307519571272239E-3</v>
      </c>
    </row>
    <row r="74" spans="1:18">
      <c r="A74" s="61">
        <v>6415</v>
      </c>
      <c r="B74" s="61">
        <v>2.0296499998949002E-2</v>
      </c>
      <c r="C74" s="61">
        <v>1</v>
      </c>
      <c r="D74" s="62">
        <f t="shared" si="5"/>
        <v>0.64149999999999996</v>
      </c>
      <c r="E74" s="62">
        <f t="shared" si="6"/>
        <v>2.0296499998949002E-2</v>
      </c>
      <c r="F74" s="55">
        <f t="shared" si="7"/>
        <v>0.64149999999999996</v>
      </c>
      <c r="G74" s="55">
        <f t="shared" si="8"/>
        <v>2.0296499998949002E-2</v>
      </c>
      <c r="H74" s="55">
        <f t="shared" si="9"/>
        <v>0.41152224999999992</v>
      </c>
      <c r="I74" s="55">
        <f t="shared" si="10"/>
        <v>0.26399152337499993</v>
      </c>
      <c r="J74" s="55">
        <f t="shared" si="11"/>
        <v>0.16935056224506245</v>
      </c>
      <c r="K74" s="55">
        <f t="shared" si="12"/>
        <v>1.3020204749325784E-2</v>
      </c>
      <c r="L74" s="55">
        <f t="shared" si="13"/>
        <v>8.3524613466924892E-3</v>
      </c>
      <c r="M74" s="55">
        <f t="shared" ca="1" si="14"/>
        <v>2.0179216386999554E-2</v>
      </c>
      <c r="N74" s="55">
        <f t="shared" ca="1" si="15"/>
        <v>1.3755445631908872E-8</v>
      </c>
      <c r="O74" s="63">
        <f t="shared" ca="1" si="16"/>
        <v>1168368.76589803</v>
      </c>
      <c r="P74" s="55">
        <f t="shared" ca="1" si="17"/>
        <v>63794.871010763112</v>
      </c>
      <c r="Q74" s="55">
        <f t="shared" ca="1" si="18"/>
        <v>71478.275005396703</v>
      </c>
      <c r="R74" s="31">
        <f t="shared" ca="1" si="19"/>
        <v>1.1728361194944872E-4</v>
      </c>
    </row>
    <row r="75" spans="1:18">
      <c r="A75" s="61">
        <v>7034.5</v>
      </c>
      <c r="B75" s="61">
        <v>1.9619950006017461E-2</v>
      </c>
      <c r="C75" s="61">
        <v>0.1</v>
      </c>
      <c r="D75" s="62">
        <f t="shared" si="5"/>
        <v>0.70345000000000002</v>
      </c>
      <c r="E75" s="62">
        <f t="shared" si="6"/>
        <v>1.9619950006017461E-2</v>
      </c>
      <c r="F75" s="55">
        <f t="shared" si="7"/>
        <v>7.0345000000000005E-2</v>
      </c>
      <c r="G75" s="55">
        <f t="shared" si="8"/>
        <v>1.9619950006017463E-3</v>
      </c>
      <c r="H75" s="55">
        <f t="shared" si="9"/>
        <v>4.9484190250000004E-2</v>
      </c>
      <c r="I75" s="55">
        <f t="shared" si="10"/>
        <v>3.4809653631362507E-2</v>
      </c>
      <c r="J75" s="55">
        <f t="shared" si="11"/>
        <v>2.4486850846981958E-2</v>
      </c>
      <c r="K75" s="55">
        <f t="shared" si="12"/>
        <v>1.3801653831732985E-3</v>
      </c>
      <c r="L75" s="55">
        <f t="shared" si="13"/>
        <v>9.7087733879325688E-4</v>
      </c>
      <c r="M75" s="55">
        <f t="shared" ca="1" si="14"/>
        <v>2.3231200838298327E-2</v>
      </c>
      <c r="N75" s="55">
        <f t="shared" ca="1" si="15"/>
        <v>1.3041132573649247E-6</v>
      </c>
      <c r="O75" s="63">
        <f t="shared" ca="1" si="16"/>
        <v>9642.5854862719443</v>
      </c>
      <c r="P75" s="55">
        <f t="shared" ca="1" si="17"/>
        <v>1197.937750580671</v>
      </c>
      <c r="Q75" s="55">
        <f t="shared" ca="1" si="18"/>
        <v>356.58683303537799</v>
      </c>
      <c r="R75" s="31">
        <f t="shared" ca="1" si="19"/>
        <v>-3.6112508322808656E-3</v>
      </c>
    </row>
    <row r="76" spans="1:18">
      <c r="A76" s="61">
        <v>7036.5</v>
      </c>
      <c r="B76" s="61">
        <v>1.4534150002873503E-2</v>
      </c>
      <c r="C76" s="61">
        <v>0.1</v>
      </c>
      <c r="D76" s="62">
        <f t="shared" si="5"/>
        <v>0.70365</v>
      </c>
      <c r="E76" s="62">
        <f t="shared" si="6"/>
        <v>1.4534150002873503E-2</v>
      </c>
      <c r="F76" s="55">
        <f t="shared" si="7"/>
        <v>7.0364999999999997E-2</v>
      </c>
      <c r="G76" s="55">
        <f t="shared" si="8"/>
        <v>1.4534150002873504E-3</v>
      </c>
      <c r="H76" s="55">
        <f t="shared" si="9"/>
        <v>4.9512332249999999E-2</v>
      </c>
      <c r="I76" s="55">
        <f t="shared" si="10"/>
        <v>3.4839352587712501E-2</v>
      </c>
      <c r="J76" s="55">
        <f t="shared" si="11"/>
        <v>2.4514710448343902E-2</v>
      </c>
      <c r="K76" s="55">
        <f t="shared" si="12"/>
        <v>1.022695464952194E-3</v>
      </c>
      <c r="L76" s="55">
        <f t="shared" si="13"/>
        <v>7.1961966391361138E-4</v>
      </c>
      <c r="M76" s="55">
        <f t="shared" ca="1" si="14"/>
        <v>2.3241423620641698E-2</v>
      </c>
      <c r="N76" s="55">
        <f t="shared" ca="1" si="15"/>
        <v>7.5816613854682049E-6</v>
      </c>
      <c r="O76" s="63">
        <f t="shared" ca="1" si="16"/>
        <v>9636.1250959441004</v>
      </c>
      <c r="P76" s="55">
        <f t="shared" ca="1" si="17"/>
        <v>1200.058515385057</v>
      </c>
      <c r="Q76" s="55">
        <f t="shared" ca="1" si="18"/>
        <v>355.59788346769017</v>
      </c>
      <c r="R76" s="31">
        <f t="shared" ca="1" si="19"/>
        <v>-8.7072736177681957E-3</v>
      </c>
    </row>
    <row r="77" spans="1:18">
      <c r="A77" s="61">
        <v>7099.5</v>
      </c>
      <c r="B77" s="61">
        <v>9.231450007064268E-3</v>
      </c>
      <c r="C77" s="61">
        <v>1</v>
      </c>
      <c r="D77" s="62">
        <f t="shared" si="5"/>
        <v>0.70994999999999997</v>
      </c>
      <c r="E77" s="62">
        <f t="shared" si="6"/>
        <v>9.231450007064268E-3</v>
      </c>
      <c r="F77" s="55">
        <f t="shared" si="7"/>
        <v>0.70994999999999997</v>
      </c>
      <c r="G77" s="55">
        <f t="shared" si="8"/>
        <v>9.231450007064268E-3</v>
      </c>
      <c r="H77" s="55">
        <f t="shared" si="9"/>
        <v>0.50402900249999993</v>
      </c>
      <c r="I77" s="55">
        <f t="shared" si="10"/>
        <v>0.35783539032487494</v>
      </c>
      <c r="J77" s="55">
        <f t="shared" si="11"/>
        <v>0.25404523536114493</v>
      </c>
      <c r="K77" s="55">
        <f t="shared" si="12"/>
        <v>6.5538679325152765E-3</v>
      </c>
      <c r="L77" s="55">
        <f t="shared" si="13"/>
        <v>4.6529185386892206E-3</v>
      </c>
      <c r="M77" s="55">
        <f t="shared" ca="1" si="14"/>
        <v>2.3564659305229368E-2</v>
      </c>
      <c r="N77" s="55">
        <f t="shared" ca="1" si="15"/>
        <v>2.0544088878500646E-4</v>
      </c>
      <c r="O77" s="63">
        <f t="shared" ca="1" si="16"/>
        <v>943311.82980276656</v>
      </c>
      <c r="P77" s="55">
        <f t="shared" ca="1" si="17"/>
        <v>126792.26552965377</v>
      </c>
      <c r="Q77" s="55">
        <f t="shared" ca="1" si="18"/>
        <v>32504.73967525184</v>
      </c>
      <c r="R77" s="31">
        <f t="shared" ca="1" si="19"/>
        <v>-1.43332092981651E-2</v>
      </c>
    </row>
    <row r="78" spans="1:18">
      <c r="A78" s="61">
        <v>7128.5</v>
      </c>
      <c r="B78" s="61">
        <v>1.6587350008194335E-2</v>
      </c>
      <c r="C78" s="61">
        <v>1</v>
      </c>
      <c r="D78" s="62">
        <f t="shared" si="5"/>
        <v>0.71284999999999998</v>
      </c>
      <c r="E78" s="62">
        <f t="shared" si="6"/>
        <v>1.6587350008194335E-2</v>
      </c>
      <c r="F78" s="55">
        <f t="shared" si="7"/>
        <v>0.71284999999999998</v>
      </c>
      <c r="G78" s="55">
        <f t="shared" si="8"/>
        <v>1.6587350008194335E-2</v>
      </c>
      <c r="H78" s="55">
        <f t="shared" si="9"/>
        <v>0.50815512249999994</v>
      </c>
      <c r="I78" s="55">
        <f t="shared" si="10"/>
        <v>0.36223837907412493</v>
      </c>
      <c r="J78" s="55">
        <f t="shared" si="11"/>
        <v>0.25822162852298997</v>
      </c>
      <c r="K78" s="55">
        <f t="shared" si="12"/>
        <v>1.1824292453341332E-2</v>
      </c>
      <c r="L78" s="55">
        <f t="shared" si="13"/>
        <v>8.4289468753643675E-3</v>
      </c>
      <c r="M78" s="55">
        <f t="shared" ca="1" si="14"/>
        <v>2.3714243920180782E-2</v>
      </c>
      <c r="N78" s="55">
        <f t="shared" ca="1" si="15"/>
        <v>5.079261683270948E-5</v>
      </c>
      <c r="O78" s="63">
        <f t="shared" ca="1" si="16"/>
        <v>933999.9932420752</v>
      </c>
      <c r="P78" s="55">
        <f t="shared" ca="1" si="17"/>
        <v>129985.49910758236</v>
      </c>
      <c r="Q78" s="55">
        <f t="shared" ca="1" si="18"/>
        <v>31138.085466972501</v>
      </c>
      <c r="R78" s="31">
        <f t="shared" ca="1" si="19"/>
        <v>-7.1268939119864469E-3</v>
      </c>
    </row>
    <row r="79" spans="1:18">
      <c r="A79" s="61">
        <v>7657.5</v>
      </c>
      <c r="B79" s="61">
        <v>2.9893250000895932E-2</v>
      </c>
      <c r="C79" s="61">
        <v>0.1</v>
      </c>
      <c r="D79" s="62">
        <f t="shared" si="5"/>
        <v>0.76575000000000004</v>
      </c>
      <c r="E79" s="62">
        <f t="shared" si="6"/>
        <v>2.9893250000895932E-2</v>
      </c>
      <c r="F79" s="55">
        <f t="shared" si="7"/>
        <v>7.6575000000000004E-2</v>
      </c>
      <c r="G79" s="55">
        <f t="shared" si="8"/>
        <v>2.9893250000895934E-3</v>
      </c>
      <c r="H79" s="55">
        <f t="shared" si="9"/>
        <v>5.8637306250000007E-2</v>
      </c>
      <c r="I79" s="55">
        <f t="shared" si="10"/>
        <v>4.490151726093751E-2</v>
      </c>
      <c r="J79" s="55">
        <f t="shared" si="11"/>
        <v>3.4383336842562902E-2</v>
      </c>
      <c r="K79" s="55">
        <f t="shared" si="12"/>
        <v>2.2890756188186064E-3</v>
      </c>
      <c r="L79" s="55">
        <f t="shared" si="13"/>
        <v>1.752859655110348E-3</v>
      </c>
      <c r="M79" s="55">
        <f t="shared" ca="1" si="14"/>
        <v>2.6530674282529195E-2</v>
      </c>
      <c r="N79" s="55">
        <f t="shared" ca="1" si="15"/>
        <v>1.1306915461749579E-6</v>
      </c>
      <c r="O79" s="63">
        <f t="shared" ca="1" si="16"/>
        <v>7682.5452726734584</v>
      </c>
      <c r="P79" s="55">
        <f t="shared" ca="1" si="17"/>
        <v>1960.9901247472894</v>
      </c>
      <c r="Q79" s="55">
        <f t="shared" ca="1" si="18"/>
        <v>109.30869388786616</v>
      </c>
      <c r="R79" s="31">
        <f t="shared" ca="1" si="19"/>
        <v>3.3625757183667372E-3</v>
      </c>
    </row>
    <row r="80" spans="1:18">
      <c r="A80" s="61">
        <v>7657.5</v>
      </c>
      <c r="B80" s="61">
        <v>3.389325000171084E-2</v>
      </c>
      <c r="C80" s="61">
        <v>0.1</v>
      </c>
      <c r="D80" s="62">
        <f t="shared" si="5"/>
        <v>0.76575000000000004</v>
      </c>
      <c r="E80" s="62">
        <f t="shared" si="6"/>
        <v>3.389325000171084E-2</v>
      </c>
      <c r="F80" s="55">
        <f t="shared" si="7"/>
        <v>7.6575000000000004E-2</v>
      </c>
      <c r="G80" s="55">
        <f t="shared" si="8"/>
        <v>3.389325000171084E-3</v>
      </c>
      <c r="H80" s="55">
        <f t="shared" si="9"/>
        <v>5.8637306250000007E-2</v>
      </c>
      <c r="I80" s="55">
        <f t="shared" si="10"/>
        <v>4.490151726093751E-2</v>
      </c>
      <c r="J80" s="55">
        <f t="shared" si="11"/>
        <v>3.4383336842562902E-2</v>
      </c>
      <c r="K80" s="55">
        <f t="shared" si="12"/>
        <v>2.5953756188810077E-3</v>
      </c>
      <c r="L80" s="55">
        <f t="shared" si="13"/>
        <v>1.9874088801581317E-3</v>
      </c>
      <c r="M80" s="55">
        <f t="shared" ca="1" si="14"/>
        <v>2.6530674282529195E-2</v>
      </c>
      <c r="N80" s="55">
        <f t="shared" ca="1" si="15"/>
        <v>5.4207521220683111E-6</v>
      </c>
      <c r="O80" s="63">
        <f t="shared" ca="1" si="16"/>
        <v>7682.5452726734584</v>
      </c>
      <c r="P80" s="55">
        <f t="shared" ca="1" si="17"/>
        <v>1960.9901247472894</v>
      </c>
      <c r="Q80" s="55">
        <f t="shared" ca="1" si="18"/>
        <v>109.30869388786616</v>
      </c>
      <c r="R80" s="31">
        <f t="shared" ca="1" si="19"/>
        <v>7.3625757191816445E-3</v>
      </c>
    </row>
    <row r="81" spans="1:18">
      <c r="A81" s="61">
        <v>8156</v>
      </c>
      <c r="B81" s="61">
        <v>5.2507600004901178E-2</v>
      </c>
      <c r="C81" s="61">
        <v>0.1</v>
      </c>
      <c r="D81" s="62">
        <f t="shared" si="5"/>
        <v>0.81559999999999999</v>
      </c>
      <c r="E81" s="62">
        <f t="shared" si="6"/>
        <v>5.2507600004901178E-2</v>
      </c>
      <c r="F81" s="55">
        <f t="shared" si="7"/>
        <v>8.1560000000000007E-2</v>
      </c>
      <c r="G81" s="55">
        <f t="shared" si="8"/>
        <v>5.2507600004901185E-3</v>
      </c>
      <c r="H81" s="55">
        <f t="shared" si="9"/>
        <v>6.6520335999999999E-2</v>
      </c>
      <c r="I81" s="55">
        <f t="shared" si="10"/>
        <v>5.4253986041599998E-2</v>
      </c>
      <c r="J81" s="55">
        <f t="shared" si="11"/>
        <v>4.4249551015528958E-2</v>
      </c>
      <c r="K81" s="55">
        <f t="shared" si="12"/>
        <v>4.2825198563997404E-3</v>
      </c>
      <c r="L81" s="55">
        <f t="shared" si="13"/>
        <v>3.4928231948796284E-3</v>
      </c>
      <c r="M81" s="55">
        <f t="shared" ca="1" si="14"/>
        <v>2.933707503267096E-2</v>
      </c>
      <c r="N81" s="55">
        <f t="shared" ca="1" si="15"/>
        <v>5.3687322748874409E-5</v>
      </c>
      <c r="O81" s="63">
        <f t="shared" ca="1" si="16"/>
        <v>6206.3848323425109</v>
      </c>
      <c r="P81" s="55">
        <f t="shared" ca="1" si="17"/>
        <v>2726.2770854774976</v>
      </c>
      <c r="Q81" s="55">
        <f t="shared" ca="1" si="18"/>
        <v>11.066569790066893</v>
      </c>
      <c r="R81" s="31">
        <f t="shared" ca="1" si="19"/>
        <v>2.3170524972230218E-2</v>
      </c>
    </row>
    <row r="82" spans="1:18">
      <c r="A82" s="61">
        <v>8225.5</v>
      </c>
      <c r="B82" s="61">
        <v>1.5826050002942793E-2</v>
      </c>
      <c r="C82" s="61">
        <v>0.1</v>
      </c>
      <c r="D82" s="62">
        <f t="shared" si="5"/>
        <v>0.82255</v>
      </c>
      <c r="E82" s="62">
        <f t="shared" si="6"/>
        <v>1.5826050002942793E-2</v>
      </c>
      <c r="F82" s="55">
        <f t="shared" si="7"/>
        <v>8.2255000000000009E-2</v>
      </c>
      <c r="G82" s="55">
        <f t="shared" si="8"/>
        <v>1.5826050002942793E-3</v>
      </c>
      <c r="H82" s="55">
        <f t="shared" si="9"/>
        <v>6.7658850250000013E-2</v>
      </c>
      <c r="I82" s="55">
        <f t="shared" si="10"/>
        <v>5.5652787273137508E-2</v>
      </c>
      <c r="J82" s="55">
        <f t="shared" si="11"/>
        <v>4.5777200171519254E-2</v>
      </c>
      <c r="K82" s="55">
        <f t="shared" si="12"/>
        <v>1.3017717429920595E-3</v>
      </c>
      <c r="L82" s="55">
        <f t="shared" si="13"/>
        <v>1.0707723471981186E-3</v>
      </c>
      <c r="M82" s="55">
        <f t="shared" ca="1" si="14"/>
        <v>2.9740080499951058E-2</v>
      </c>
      <c r="N82" s="55">
        <f t="shared" ca="1" si="15"/>
        <v>1.9360024467167608E-5</v>
      </c>
      <c r="O82" s="63">
        <f t="shared" ca="1" si="16"/>
        <v>6008.3635864033213</v>
      </c>
      <c r="P82" s="55">
        <f t="shared" ca="1" si="17"/>
        <v>2844.4069187248365</v>
      </c>
      <c r="Q82" s="55">
        <f t="shared" ca="1" si="18"/>
        <v>5.3161286899970834</v>
      </c>
      <c r="R82" s="31">
        <f t="shared" ca="1" si="19"/>
        <v>-1.3914030497008265E-2</v>
      </c>
    </row>
    <row r="83" spans="1:18">
      <c r="A83" s="61">
        <v>8245</v>
      </c>
      <c r="B83" s="61">
        <v>2.968949999922188E-2</v>
      </c>
      <c r="C83" s="61">
        <v>0.1</v>
      </c>
      <c r="D83" s="62">
        <f t="shared" si="5"/>
        <v>0.82450000000000001</v>
      </c>
      <c r="E83" s="62">
        <f t="shared" si="6"/>
        <v>2.968949999922188E-2</v>
      </c>
      <c r="F83" s="55">
        <f t="shared" si="7"/>
        <v>8.2450000000000009E-2</v>
      </c>
      <c r="G83" s="55">
        <f t="shared" si="8"/>
        <v>2.9689499999221883E-3</v>
      </c>
      <c r="H83" s="55">
        <f t="shared" si="9"/>
        <v>6.7980025000000013E-2</v>
      </c>
      <c r="I83" s="55">
        <f t="shared" si="10"/>
        <v>5.6049530612500009E-2</v>
      </c>
      <c r="J83" s="55">
        <f t="shared" si="11"/>
        <v>4.6212837990006257E-2</v>
      </c>
      <c r="K83" s="55">
        <f t="shared" si="12"/>
        <v>2.4478992749358444E-3</v>
      </c>
      <c r="L83" s="55">
        <f t="shared" si="13"/>
        <v>2.0182929521846038E-3</v>
      </c>
      <c r="M83" s="55">
        <f t="shared" ca="1" si="14"/>
        <v>2.9853670193661506E-2</v>
      </c>
      <c r="N83" s="55">
        <f t="shared" ca="1" si="15"/>
        <v>2.6951852742344545E-9</v>
      </c>
      <c r="O83" s="63">
        <f t="shared" ca="1" si="16"/>
        <v>5953.1741545619834</v>
      </c>
      <c r="P83" s="55">
        <f t="shared" ca="1" si="17"/>
        <v>2878.0651776328068</v>
      </c>
      <c r="Q83" s="55">
        <f t="shared" ca="1" si="18"/>
        <v>4.0724055701511235</v>
      </c>
      <c r="R83" s="31">
        <f t="shared" ca="1" si="19"/>
        <v>-1.641701944396258E-4</v>
      </c>
    </row>
    <row r="84" spans="1:18">
      <c r="A84" s="61">
        <v>8253</v>
      </c>
      <c r="B84" s="61">
        <v>2.9346300005272496E-2</v>
      </c>
      <c r="C84" s="61">
        <v>0.1</v>
      </c>
      <c r="D84" s="62">
        <f t="shared" si="5"/>
        <v>0.82530000000000003</v>
      </c>
      <c r="E84" s="62">
        <f t="shared" si="6"/>
        <v>2.9346300005272496E-2</v>
      </c>
      <c r="F84" s="55">
        <f t="shared" si="7"/>
        <v>8.2530000000000006E-2</v>
      </c>
      <c r="G84" s="55">
        <f t="shared" si="8"/>
        <v>2.9346300005272498E-3</v>
      </c>
      <c r="H84" s="55">
        <f t="shared" si="9"/>
        <v>6.8112009000000001E-2</v>
      </c>
      <c r="I84" s="55">
        <f t="shared" si="10"/>
        <v>5.6212841027700002E-2</v>
      </c>
      <c r="J84" s="55">
        <f t="shared" si="11"/>
        <v>4.6392457700160816E-2</v>
      </c>
      <c r="K84" s="55">
        <f t="shared" si="12"/>
        <v>2.4219501394351392E-3</v>
      </c>
      <c r="L84" s="55">
        <f t="shared" si="13"/>
        <v>1.9988354500758204E-3</v>
      </c>
      <c r="M84" s="55">
        <f t="shared" ca="1" si="14"/>
        <v>2.9900336531733122E-2</v>
      </c>
      <c r="N84" s="55">
        <f t="shared" ca="1" si="15"/>
        <v>3.0695647265255583E-8</v>
      </c>
      <c r="O84" s="63">
        <f t="shared" ca="1" si="16"/>
        <v>5930.5799016303372</v>
      </c>
      <c r="P84" s="55">
        <f t="shared" ca="1" si="17"/>
        <v>2891.9390765672524</v>
      </c>
      <c r="Q84" s="55">
        <f t="shared" ca="1" si="18"/>
        <v>3.6094585370396963</v>
      </c>
      <c r="R84" s="31">
        <f t="shared" ca="1" si="19"/>
        <v>-5.540365264606259E-4</v>
      </c>
    </row>
    <row r="85" spans="1:18">
      <c r="A85" s="61">
        <v>8814.5</v>
      </c>
      <c r="B85" s="61">
        <v>3.2257950006169267E-2</v>
      </c>
      <c r="C85" s="61">
        <v>0.1</v>
      </c>
      <c r="D85" s="62">
        <f t="shared" ref="D85:D148" si="20">A85/A$18</f>
        <v>0.88144999999999996</v>
      </c>
      <c r="E85" s="62">
        <f t="shared" ref="E85:E148" si="21">B85/B$18</f>
        <v>3.2257950006169267E-2</v>
      </c>
      <c r="F85" s="55">
        <f t="shared" ref="F85:F148" si="22">$C85*D85</f>
        <v>8.8145000000000001E-2</v>
      </c>
      <c r="G85" s="55">
        <f t="shared" ref="G85:G148" si="23">$C85*E85</f>
        <v>3.2257950006169267E-3</v>
      </c>
      <c r="H85" s="55">
        <f t="shared" ref="H85:H148" si="24">C85*D85*D85</f>
        <v>7.7695410249999999E-2</v>
      </c>
      <c r="I85" s="55">
        <f t="shared" ref="I85:I148" si="25">C85*D85*D85*D85</f>
        <v>6.8484619364862498E-2</v>
      </c>
      <c r="J85" s="55">
        <f t="shared" ref="J85:J148" si="26">C85*D85*D85*D85*D85</f>
        <v>6.0365767739158048E-2</v>
      </c>
      <c r="K85" s="55">
        <f t="shared" ref="K85:K148" si="27">C85*E85*D85</f>
        <v>2.84337700329379E-3</v>
      </c>
      <c r="L85" s="55">
        <f t="shared" ref="L85:L148" si="28">C85*E85*D85*D85</f>
        <v>2.5062946595533109E-3</v>
      </c>
      <c r="M85" s="55">
        <f t="shared" ref="M85:M148" ca="1" si="29">+E$4+E$5*D85+E$6*D85^2</f>
        <v>3.3270845659961551E-2</v>
      </c>
      <c r="N85" s="55">
        <f t="shared" ref="N85:N148" ca="1" si="30">C85*(M85-E85)^2</f>
        <v>1.0259576054712983E-7</v>
      </c>
      <c r="O85" s="63">
        <f t="shared" ref="O85:O148" ca="1" si="31">(C85*O$1-O$2*F85+O$3*H85)^2</f>
        <v>4419.2584340997291</v>
      </c>
      <c r="P85" s="55">
        <f t="shared" ref="P85:P148" ca="1" si="32">(-C85*O$2+O$4*F85-O$5*H85)^2</f>
        <v>3962.8450093205893</v>
      </c>
      <c r="Q85" s="55">
        <f t="shared" ref="Q85:Q148" ca="1" si="33">+(C85*O$3-F85*O$5+H85*O$6)^2</f>
        <v>43.738662965376598</v>
      </c>
      <c r="R85" s="31">
        <f t="shared" ref="R85:R148" ca="1" si="34">+E85-M85</f>
        <v>-1.012895653792284E-3</v>
      </c>
    </row>
    <row r="86" spans="1:18">
      <c r="A86" s="61">
        <v>10097.5</v>
      </c>
      <c r="B86" s="61">
        <v>3.2217250009125564E-2</v>
      </c>
      <c r="C86" s="61">
        <v>0.1</v>
      </c>
      <c r="D86" s="62">
        <f t="shared" si="20"/>
        <v>1.0097499999999999</v>
      </c>
      <c r="E86" s="62">
        <f t="shared" si="21"/>
        <v>3.2217250009125564E-2</v>
      </c>
      <c r="F86" s="55">
        <f t="shared" si="22"/>
        <v>0.100975</v>
      </c>
      <c r="G86" s="55">
        <f t="shared" si="23"/>
        <v>3.2217250009125564E-3</v>
      </c>
      <c r="H86" s="55">
        <f t="shared" si="24"/>
        <v>0.10195950624999998</v>
      </c>
      <c r="I86" s="55">
        <f t="shared" si="25"/>
        <v>0.10295361143593748</v>
      </c>
      <c r="J86" s="55">
        <f t="shared" si="26"/>
        <v>0.10395740914743787</v>
      </c>
      <c r="K86" s="55">
        <f t="shared" si="27"/>
        <v>3.2531368196714538E-3</v>
      </c>
      <c r="L86" s="55">
        <f t="shared" si="28"/>
        <v>3.2848549036632504E-3</v>
      </c>
      <c r="M86" s="55">
        <f t="shared" ca="1" si="29"/>
        <v>4.1676197623763539E-2</v>
      </c>
      <c r="N86" s="55">
        <f t="shared" ca="1" si="30"/>
        <v>8.9471689976465442E-6</v>
      </c>
      <c r="O86" s="63">
        <f t="shared" ca="1" si="31"/>
        <v>1647.3853970724986</v>
      </c>
      <c r="P86" s="55">
        <f t="shared" ca="1" si="32"/>
        <v>7178.4103356180021</v>
      </c>
      <c r="Q86" s="55">
        <f t="shared" ca="1" si="33"/>
        <v>766.90543318282846</v>
      </c>
      <c r="R86" s="31">
        <f t="shared" ca="1" si="34"/>
        <v>-9.4589476146379747E-3</v>
      </c>
    </row>
    <row r="87" spans="1:18">
      <c r="A87" s="61">
        <v>10625</v>
      </c>
      <c r="B87" s="61">
        <v>4.8287500008882489E-2</v>
      </c>
      <c r="C87" s="61">
        <v>1</v>
      </c>
      <c r="D87" s="62">
        <f t="shared" si="20"/>
        <v>1.0625</v>
      </c>
      <c r="E87" s="62">
        <f t="shared" si="21"/>
        <v>4.8287500008882489E-2</v>
      </c>
      <c r="F87" s="55">
        <f t="shared" si="22"/>
        <v>1.0625</v>
      </c>
      <c r="G87" s="55">
        <f t="shared" si="23"/>
        <v>4.8287500008882489E-2</v>
      </c>
      <c r="H87" s="55">
        <f t="shared" si="24"/>
        <v>1.12890625</v>
      </c>
      <c r="I87" s="55">
        <f t="shared" si="25"/>
        <v>1.199462890625</v>
      </c>
      <c r="J87" s="55">
        <f t="shared" si="26"/>
        <v>1.2744293212890625</v>
      </c>
      <c r="K87" s="55">
        <f t="shared" si="27"/>
        <v>5.1305468759437645E-2</v>
      </c>
      <c r="L87" s="55">
        <f t="shared" si="28"/>
        <v>5.4512060556902497E-2</v>
      </c>
      <c r="M87" s="55">
        <f t="shared" ca="1" si="29"/>
        <v>4.5416094695393747E-2</v>
      </c>
      <c r="N87" s="55">
        <f t="shared" ca="1" si="30"/>
        <v>8.2449684743313835E-6</v>
      </c>
      <c r="O87" s="63">
        <f t="shared" ca="1" si="31"/>
        <v>85311.088976185885</v>
      </c>
      <c r="P87" s="55">
        <f t="shared" ca="1" si="32"/>
        <v>883701.08729857614</v>
      </c>
      <c r="Q87" s="55">
        <f t="shared" ca="1" si="33"/>
        <v>137021.20590572778</v>
      </c>
      <c r="R87" s="31">
        <f t="shared" ca="1" si="34"/>
        <v>2.8714053134887424E-3</v>
      </c>
    </row>
    <row r="88" spans="1:18">
      <c r="A88" s="61">
        <v>10665.5</v>
      </c>
      <c r="B88" s="61">
        <v>3.9650049999181647E-2</v>
      </c>
      <c r="C88" s="61">
        <v>1</v>
      </c>
      <c r="D88" s="62">
        <f t="shared" si="20"/>
        <v>1.0665500000000001</v>
      </c>
      <c r="E88" s="62">
        <f t="shared" si="21"/>
        <v>3.9650049999181647E-2</v>
      </c>
      <c r="F88" s="55">
        <f t="shared" si="22"/>
        <v>1.0665500000000001</v>
      </c>
      <c r="G88" s="55">
        <f t="shared" si="23"/>
        <v>3.9650049999181647E-2</v>
      </c>
      <c r="H88" s="55">
        <f t="shared" si="24"/>
        <v>1.1375289025000002</v>
      </c>
      <c r="I88" s="55">
        <f t="shared" si="25"/>
        <v>1.2132314509613753</v>
      </c>
      <c r="J88" s="55">
        <f t="shared" si="26"/>
        <v>1.2939720040228551</v>
      </c>
      <c r="K88" s="55">
        <f t="shared" si="27"/>
        <v>4.2288760826627192E-2</v>
      </c>
      <c r="L88" s="55">
        <f t="shared" si="28"/>
        <v>4.5103077859639233E-2</v>
      </c>
      <c r="M88" s="55">
        <f t="shared" ca="1" si="29"/>
        <v>4.5710076156689435E-2</v>
      </c>
      <c r="N88" s="55">
        <f t="shared" ca="1" si="30"/>
        <v>3.67239170296786E-5</v>
      </c>
      <c r="O88" s="63">
        <f t="shared" ca="1" si="31"/>
        <v>80183.121283460539</v>
      </c>
      <c r="P88" s="55">
        <f t="shared" ca="1" si="32"/>
        <v>897296.71947566012</v>
      </c>
      <c r="Q88" s="55">
        <f t="shared" ca="1" si="33"/>
        <v>142491.21641076682</v>
      </c>
      <c r="R88" s="31">
        <f t="shared" ca="1" si="34"/>
        <v>-6.0600261575077877E-3</v>
      </c>
    </row>
    <row r="89" spans="1:18">
      <c r="A89" s="61">
        <v>10667</v>
      </c>
      <c r="B89" s="61">
        <v>4.7085700003663078E-2</v>
      </c>
      <c r="C89" s="61">
        <v>1</v>
      </c>
      <c r="D89" s="62">
        <f t="shared" si="20"/>
        <v>1.0667</v>
      </c>
      <c r="E89" s="62">
        <f t="shared" si="21"/>
        <v>4.7085700003663078E-2</v>
      </c>
      <c r="F89" s="55">
        <f t="shared" si="22"/>
        <v>1.0667</v>
      </c>
      <c r="G89" s="55">
        <f t="shared" si="23"/>
        <v>4.7085700003663078E-2</v>
      </c>
      <c r="H89" s="55">
        <f t="shared" si="24"/>
        <v>1.1378488899999999</v>
      </c>
      <c r="I89" s="55">
        <f t="shared" si="25"/>
        <v>1.2137434109629999</v>
      </c>
      <c r="J89" s="55">
        <f t="shared" si="26"/>
        <v>1.2947000964742319</v>
      </c>
      <c r="K89" s="55">
        <f t="shared" si="27"/>
        <v>5.0226316193907404E-2</v>
      </c>
      <c r="L89" s="55">
        <f t="shared" si="28"/>
        <v>5.3576411484041027E-2</v>
      </c>
      <c r="M89" s="55">
        <f t="shared" ca="1" si="29"/>
        <v>4.5720983098048423E-2</v>
      </c>
      <c r="N89" s="55">
        <f t="shared" ca="1" si="30"/>
        <v>1.8624522324704382E-6</v>
      </c>
      <c r="O89" s="63">
        <f t="shared" ca="1" si="31"/>
        <v>79995.974271712679</v>
      </c>
      <c r="P89" s="55">
        <f t="shared" ca="1" si="32"/>
        <v>897802.66389432491</v>
      </c>
      <c r="Q89" s="55">
        <f t="shared" ca="1" si="33"/>
        <v>142696.19257559837</v>
      </c>
      <c r="R89" s="31">
        <f t="shared" ca="1" si="34"/>
        <v>1.3647169056146546E-3</v>
      </c>
    </row>
    <row r="90" spans="1:18">
      <c r="A90" s="61">
        <v>10667</v>
      </c>
      <c r="B90" s="61">
        <v>4.9085700004070532E-2</v>
      </c>
      <c r="C90" s="61">
        <v>1</v>
      </c>
      <c r="D90" s="62">
        <f t="shared" si="20"/>
        <v>1.0667</v>
      </c>
      <c r="E90" s="62">
        <f t="shared" si="21"/>
        <v>4.9085700004070532E-2</v>
      </c>
      <c r="F90" s="55">
        <f t="shared" si="22"/>
        <v>1.0667</v>
      </c>
      <c r="G90" s="55">
        <f t="shared" si="23"/>
        <v>4.9085700004070532E-2</v>
      </c>
      <c r="H90" s="55">
        <f t="shared" si="24"/>
        <v>1.1378488899999999</v>
      </c>
      <c r="I90" s="55">
        <f t="shared" si="25"/>
        <v>1.2137434109629999</v>
      </c>
      <c r="J90" s="55">
        <f t="shared" si="26"/>
        <v>1.2947000964742319</v>
      </c>
      <c r="K90" s="55">
        <f t="shared" si="27"/>
        <v>5.2359716194342036E-2</v>
      </c>
      <c r="L90" s="55">
        <f t="shared" si="28"/>
        <v>5.5852109264504651E-2</v>
      </c>
      <c r="M90" s="55">
        <f t="shared" ca="1" si="29"/>
        <v>4.5720983098048423E-2</v>
      </c>
      <c r="N90" s="55">
        <f t="shared" ca="1" si="30"/>
        <v>1.132131985767099E-5</v>
      </c>
      <c r="O90" s="63">
        <f t="shared" ca="1" si="31"/>
        <v>79995.974271712679</v>
      </c>
      <c r="P90" s="55">
        <f t="shared" ca="1" si="32"/>
        <v>897802.66389432491</v>
      </c>
      <c r="Q90" s="55">
        <f t="shared" ca="1" si="33"/>
        <v>142696.19257559837</v>
      </c>
      <c r="R90" s="31">
        <f t="shared" ca="1" si="34"/>
        <v>3.3647169060221083E-3</v>
      </c>
    </row>
    <row r="91" spans="1:18">
      <c r="A91" s="61">
        <v>10673.5</v>
      </c>
      <c r="B91" s="61">
        <v>4.4406850007362664E-2</v>
      </c>
      <c r="C91" s="61">
        <v>0.1</v>
      </c>
      <c r="D91" s="62">
        <f t="shared" si="20"/>
        <v>1.06735</v>
      </c>
      <c r="E91" s="62">
        <f t="shared" si="21"/>
        <v>4.4406850007362664E-2</v>
      </c>
      <c r="F91" s="55">
        <f t="shared" si="22"/>
        <v>0.10673500000000001</v>
      </c>
      <c r="G91" s="55">
        <f t="shared" si="23"/>
        <v>4.4406850007362667E-3</v>
      </c>
      <c r="H91" s="55">
        <f t="shared" si="24"/>
        <v>0.11392360225000002</v>
      </c>
      <c r="I91" s="55">
        <f t="shared" si="25"/>
        <v>0.12159635686153752</v>
      </c>
      <c r="J91" s="55">
        <f t="shared" si="26"/>
        <v>0.12978587149616208</v>
      </c>
      <c r="K91" s="55">
        <f t="shared" si="27"/>
        <v>4.7397651355358542E-3</v>
      </c>
      <c r="L91" s="55">
        <f t="shared" si="28"/>
        <v>5.0589883174141943E-3</v>
      </c>
      <c r="M91" s="55">
        <f t="shared" ca="1" si="29"/>
        <v>4.5768261977788507E-2</v>
      </c>
      <c r="N91" s="55">
        <f t="shared" ca="1" si="30"/>
        <v>1.8534425532187786E-7</v>
      </c>
      <c r="O91" s="63">
        <f t="shared" ca="1" si="31"/>
        <v>791.87305165226167</v>
      </c>
      <c r="P91" s="55">
        <f t="shared" ca="1" si="32"/>
        <v>8999.9707579047408</v>
      </c>
      <c r="Q91" s="55">
        <f t="shared" ca="1" si="33"/>
        <v>1435.8639596516239</v>
      </c>
      <c r="R91" s="31">
        <f t="shared" ca="1" si="34"/>
        <v>-1.3614119704258437E-3</v>
      </c>
    </row>
    <row r="92" spans="1:18">
      <c r="A92" s="61">
        <v>11761.5</v>
      </c>
      <c r="B92" s="61">
        <v>5.8831650007050484E-2</v>
      </c>
      <c r="C92" s="61">
        <v>1</v>
      </c>
      <c r="D92" s="62">
        <f t="shared" si="20"/>
        <v>1.17615</v>
      </c>
      <c r="E92" s="62">
        <f t="shared" si="21"/>
        <v>5.8831650007050484E-2</v>
      </c>
      <c r="F92" s="55">
        <f t="shared" si="22"/>
        <v>1.17615</v>
      </c>
      <c r="G92" s="55">
        <f t="shared" si="23"/>
        <v>5.8831650007050484E-2</v>
      </c>
      <c r="H92" s="55">
        <f t="shared" si="24"/>
        <v>1.3833288225</v>
      </c>
      <c r="I92" s="55">
        <f t="shared" si="25"/>
        <v>1.627002194583375</v>
      </c>
      <c r="J92" s="55">
        <f t="shared" si="26"/>
        <v>1.9135986311592366</v>
      </c>
      <c r="K92" s="55">
        <f t="shared" si="27"/>
        <v>6.9194845155792425E-2</v>
      </c>
      <c r="L92" s="55">
        <f t="shared" si="28"/>
        <v>8.1383517129985261E-2</v>
      </c>
      <c r="M92" s="55">
        <f t="shared" ca="1" si="29"/>
        <v>5.4036222360781289E-2</v>
      </c>
      <c r="N92" s="55">
        <f t="shared" ca="1" si="30"/>
        <v>2.2996126310602919E-5</v>
      </c>
      <c r="O92" s="63">
        <f t="shared" ca="1" si="31"/>
        <v>1045.4950296769566</v>
      </c>
      <c r="P92" s="55">
        <f t="shared" ca="1" si="32"/>
        <v>1314399.7779814012</v>
      </c>
      <c r="Q92" s="55">
        <f t="shared" ca="1" si="33"/>
        <v>341097.78435127623</v>
      </c>
      <c r="R92" s="31">
        <f t="shared" ca="1" si="34"/>
        <v>4.7954276462691958E-3</v>
      </c>
    </row>
    <row r="93" spans="1:18">
      <c r="A93" s="61">
        <v>11761.5</v>
      </c>
      <c r="B93" s="61">
        <v>6.353165000473382E-2</v>
      </c>
      <c r="C93" s="61">
        <v>1</v>
      </c>
      <c r="D93" s="62">
        <f t="shared" si="20"/>
        <v>1.17615</v>
      </c>
      <c r="E93" s="62">
        <f t="shared" si="21"/>
        <v>6.353165000473382E-2</v>
      </c>
      <c r="F93" s="55">
        <f t="shared" si="22"/>
        <v>1.17615</v>
      </c>
      <c r="G93" s="55">
        <f t="shared" si="23"/>
        <v>6.353165000473382E-2</v>
      </c>
      <c r="H93" s="55">
        <f t="shared" si="24"/>
        <v>1.3833288225</v>
      </c>
      <c r="I93" s="55">
        <f t="shared" si="25"/>
        <v>1.627002194583375</v>
      </c>
      <c r="J93" s="55">
        <f t="shared" si="26"/>
        <v>1.9135986311592366</v>
      </c>
      <c r="K93" s="55">
        <f t="shared" si="27"/>
        <v>7.4722750153067688E-2</v>
      </c>
      <c r="L93" s="55">
        <f t="shared" si="28"/>
        <v>8.7885162592530569E-2</v>
      </c>
      <c r="M93" s="55">
        <f t="shared" ca="1" si="29"/>
        <v>5.4036222360781289E-2</v>
      </c>
      <c r="N93" s="55">
        <f t="shared" ca="1" si="30"/>
        <v>9.0163146141537915E-5</v>
      </c>
      <c r="O93" s="63">
        <f t="shared" ca="1" si="31"/>
        <v>1045.4950296769566</v>
      </c>
      <c r="P93" s="55">
        <f t="shared" ca="1" si="32"/>
        <v>1314399.7779814012</v>
      </c>
      <c r="Q93" s="55">
        <f t="shared" ca="1" si="33"/>
        <v>341097.78435127623</v>
      </c>
      <c r="R93" s="31">
        <f t="shared" ca="1" si="34"/>
        <v>9.4954276439525309E-3</v>
      </c>
    </row>
    <row r="94" spans="1:18">
      <c r="A94" s="61">
        <v>12435.5</v>
      </c>
      <c r="B94" s="61">
        <v>5.6617050002387259E-2</v>
      </c>
      <c r="C94" s="61">
        <v>1</v>
      </c>
      <c r="D94" s="62">
        <f t="shared" si="20"/>
        <v>1.2435499999999999</v>
      </c>
      <c r="E94" s="62">
        <f t="shared" si="21"/>
        <v>5.6617050002387259E-2</v>
      </c>
      <c r="F94" s="55">
        <f t="shared" si="22"/>
        <v>1.2435499999999999</v>
      </c>
      <c r="G94" s="55">
        <f t="shared" si="23"/>
        <v>5.6617050002387259E-2</v>
      </c>
      <c r="H94" s="55">
        <f t="shared" si="24"/>
        <v>1.5464166024999999</v>
      </c>
      <c r="I94" s="55">
        <f t="shared" si="25"/>
        <v>1.9230463660388748</v>
      </c>
      <c r="J94" s="55">
        <f t="shared" si="26"/>
        <v>2.3914043084876426</v>
      </c>
      <c r="K94" s="55">
        <f t="shared" si="27"/>
        <v>7.0406132530468679E-2</v>
      </c>
      <c r="L94" s="55">
        <f t="shared" si="28"/>
        <v>8.7553546108264324E-2</v>
      </c>
      <c r="M94" s="55">
        <f t="shared" ca="1" si="29"/>
        <v>5.951134535706111E-2</v>
      </c>
      <c r="N94" s="55">
        <f t="shared" ca="1" si="30"/>
        <v>8.3769456000866316E-6</v>
      </c>
      <c r="O94" s="63">
        <f t="shared" ca="1" si="31"/>
        <v>17189.004200129766</v>
      </c>
      <c r="P94" s="55">
        <f t="shared" ca="1" si="32"/>
        <v>1620714.9959813354</v>
      </c>
      <c r="Q94" s="55">
        <f t="shared" ca="1" si="33"/>
        <v>517336.82955705631</v>
      </c>
      <c r="R94" s="31">
        <f t="shared" ca="1" si="34"/>
        <v>-2.8942953546738509E-3</v>
      </c>
    </row>
    <row r="95" spans="1:18">
      <c r="A95" s="61">
        <v>12435.5</v>
      </c>
      <c r="B95" s="61">
        <v>6.2217049999162555E-2</v>
      </c>
      <c r="C95" s="61">
        <v>1</v>
      </c>
      <c r="D95" s="62">
        <f t="shared" si="20"/>
        <v>1.2435499999999999</v>
      </c>
      <c r="E95" s="62">
        <f t="shared" si="21"/>
        <v>6.2217049999162555E-2</v>
      </c>
      <c r="F95" s="55">
        <f t="shared" si="22"/>
        <v>1.2435499999999999</v>
      </c>
      <c r="G95" s="55">
        <f t="shared" si="23"/>
        <v>6.2217049999162555E-2</v>
      </c>
      <c r="H95" s="55">
        <f t="shared" si="24"/>
        <v>1.5464166024999999</v>
      </c>
      <c r="I95" s="55">
        <f t="shared" si="25"/>
        <v>1.9230463660388748</v>
      </c>
      <c r="J95" s="55">
        <f t="shared" si="26"/>
        <v>2.3914043084876426</v>
      </c>
      <c r="K95" s="55">
        <f t="shared" si="27"/>
        <v>7.7370012526458587E-2</v>
      </c>
      <c r="L95" s="55">
        <f t="shared" si="28"/>
        <v>9.6213479077277564E-2</v>
      </c>
      <c r="M95" s="55">
        <f t="shared" ca="1" si="29"/>
        <v>5.951134535706111E-2</v>
      </c>
      <c r="N95" s="55">
        <f t="shared" ca="1" si="30"/>
        <v>7.3208376102893068E-6</v>
      </c>
      <c r="O95" s="63">
        <f t="shared" ca="1" si="31"/>
        <v>17189.004200129766</v>
      </c>
      <c r="P95" s="55">
        <f t="shared" ca="1" si="32"/>
        <v>1620714.9959813354</v>
      </c>
      <c r="Q95" s="55">
        <f t="shared" ca="1" si="33"/>
        <v>517336.82955705631</v>
      </c>
      <c r="R95" s="31">
        <f t="shared" ca="1" si="34"/>
        <v>2.7057046421014447E-3</v>
      </c>
    </row>
    <row r="96" spans="1:18">
      <c r="A96" s="61">
        <v>12435.5</v>
      </c>
      <c r="B96" s="61">
        <v>6.3917049999872688E-2</v>
      </c>
      <c r="C96" s="61">
        <v>1</v>
      </c>
      <c r="D96" s="62">
        <f t="shared" si="20"/>
        <v>1.2435499999999999</v>
      </c>
      <c r="E96" s="62">
        <f t="shared" si="21"/>
        <v>6.3917049999872688E-2</v>
      </c>
      <c r="F96" s="55">
        <f t="shared" si="22"/>
        <v>1.2435499999999999</v>
      </c>
      <c r="G96" s="55">
        <f t="shared" si="23"/>
        <v>6.3917049999872688E-2</v>
      </c>
      <c r="H96" s="55">
        <f t="shared" si="24"/>
        <v>1.5464166024999999</v>
      </c>
      <c r="I96" s="55">
        <f t="shared" si="25"/>
        <v>1.9230463660388748</v>
      </c>
      <c r="J96" s="55">
        <f t="shared" si="26"/>
        <v>2.3914043084876426</v>
      </c>
      <c r="K96" s="55">
        <f t="shared" si="27"/>
        <v>7.9484047527341672E-2</v>
      </c>
      <c r="L96" s="55">
        <f t="shared" si="28"/>
        <v>9.8842387302625734E-2</v>
      </c>
      <c r="M96" s="55">
        <f t="shared" ca="1" si="29"/>
        <v>5.951134535706111E-2</v>
      </c>
      <c r="N96" s="55">
        <f t="shared" ca="1" si="30"/>
        <v>1.9410233399691496E-5</v>
      </c>
      <c r="O96" s="63">
        <f t="shared" ca="1" si="31"/>
        <v>17189.004200129766</v>
      </c>
      <c r="P96" s="55">
        <f t="shared" ca="1" si="32"/>
        <v>1620714.9959813354</v>
      </c>
      <c r="Q96" s="55">
        <f t="shared" ca="1" si="33"/>
        <v>517336.82955705631</v>
      </c>
      <c r="R96" s="31">
        <f t="shared" ca="1" si="34"/>
        <v>4.4057046428115781E-3</v>
      </c>
    </row>
    <row r="97" spans="1:18">
      <c r="A97" s="61"/>
      <c r="B97" s="61"/>
      <c r="C97" s="61"/>
      <c r="D97" s="62">
        <f t="shared" si="20"/>
        <v>0</v>
      </c>
      <c r="E97" s="62">
        <f t="shared" si="21"/>
        <v>0</v>
      </c>
      <c r="F97" s="55">
        <f t="shared" si="22"/>
        <v>0</v>
      </c>
      <c r="G97" s="55">
        <f t="shared" si="23"/>
        <v>0</v>
      </c>
      <c r="H97" s="55">
        <f t="shared" si="24"/>
        <v>0</v>
      </c>
      <c r="I97" s="55">
        <f t="shared" si="25"/>
        <v>0</v>
      </c>
      <c r="J97" s="55">
        <f t="shared" si="26"/>
        <v>0</v>
      </c>
      <c r="K97" s="55">
        <f t="shared" si="27"/>
        <v>0</v>
      </c>
      <c r="L97" s="55">
        <f t="shared" si="28"/>
        <v>0</v>
      </c>
      <c r="M97" s="55">
        <f t="shared" ca="1" si="29"/>
        <v>1.9981716272160976E-3</v>
      </c>
      <c r="N97" s="55">
        <f t="shared" ca="1" si="30"/>
        <v>0</v>
      </c>
      <c r="O97" s="63">
        <f t="shared" ca="1" si="31"/>
        <v>0</v>
      </c>
      <c r="P97" s="55">
        <f t="shared" ca="1" si="32"/>
        <v>0</v>
      </c>
      <c r="Q97" s="55">
        <f t="shared" ca="1" si="33"/>
        <v>0</v>
      </c>
      <c r="R97" s="31">
        <f t="shared" ca="1" si="34"/>
        <v>-1.9981716272160976E-3</v>
      </c>
    </row>
    <row r="98" spans="1:18">
      <c r="A98" s="61"/>
      <c r="B98" s="61"/>
      <c r="C98" s="61"/>
      <c r="D98" s="62">
        <f t="shared" si="20"/>
        <v>0</v>
      </c>
      <c r="E98" s="62">
        <f t="shared" si="21"/>
        <v>0</v>
      </c>
      <c r="F98" s="55">
        <f t="shared" si="22"/>
        <v>0</v>
      </c>
      <c r="G98" s="55">
        <f t="shared" si="23"/>
        <v>0</v>
      </c>
      <c r="H98" s="55">
        <f t="shared" si="24"/>
        <v>0</v>
      </c>
      <c r="I98" s="55">
        <f t="shared" si="25"/>
        <v>0</v>
      </c>
      <c r="J98" s="55">
        <f t="shared" si="26"/>
        <v>0</v>
      </c>
      <c r="K98" s="55">
        <f t="shared" si="27"/>
        <v>0</v>
      </c>
      <c r="L98" s="55">
        <f t="shared" si="28"/>
        <v>0</v>
      </c>
      <c r="M98" s="55">
        <f t="shared" ca="1" si="29"/>
        <v>1.9981716272160976E-3</v>
      </c>
      <c r="N98" s="55">
        <f t="shared" ca="1" si="30"/>
        <v>0</v>
      </c>
      <c r="O98" s="63">
        <f t="shared" ca="1" si="31"/>
        <v>0</v>
      </c>
      <c r="P98" s="55">
        <f t="shared" ca="1" si="32"/>
        <v>0</v>
      </c>
      <c r="Q98" s="55">
        <f t="shared" ca="1" si="33"/>
        <v>0</v>
      </c>
      <c r="R98" s="31">
        <f t="shared" ca="1" si="34"/>
        <v>-1.9981716272160976E-3</v>
      </c>
    </row>
    <row r="99" spans="1:18">
      <c r="A99" s="61"/>
      <c r="B99" s="61"/>
      <c r="C99" s="61"/>
      <c r="D99" s="62">
        <f t="shared" si="20"/>
        <v>0</v>
      </c>
      <c r="E99" s="62">
        <f t="shared" si="21"/>
        <v>0</v>
      </c>
      <c r="F99" s="55">
        <f t="shared" si="22"/>
        <v>0</v>
      </c>
      <c r="G99" s="55">
        <f t="shared" si="23"/>
        <v>0</v>
      </c>
      <c r="H99" s="55">
        <f t="shared" si="24"/>
        <v>0</v>
      </c>
      <c r="I99" s="55">
        <f t="shared" si="25"/>
        <v>0</v>
      </c>
      <c r="J99" s="55">
        <f t="shared" si="26"/>
        <v>0</v>
      </c>
      <c r="K99" s="55">
        <f t="shared" si="27"/>
        <v>0</v>
      </c>
      <c r="L99" s="55">
        <f t="shared" si="28"/>
        <v>0</v>
      </c>
      <c r="M99" s="55">
        <f t="shared" ca="1" si="29"/>
        <v>1.9981716272160976E-3</v>
      </c>
      <c r="N99" s="55">
        <f t="shared" ca="1" si="30"/>
        <v>0</v>
      </c>
      <c r="O99" s="63">
        <f t="shared" ca="1" si="31"/>
        <v>0</v>
      </c>
      <c r="P99" s="55">
        <f t="shared" ca="1" si="32"/>
        <v>0</v>
      </c>
      <c r="Q99" s="55">
        <f t="shared" ca="1" si="33"/>
        <v>0</v>
      </c>
      <c r="R99" s="31">
        <f t="shared" ca="1" si="34"/>
        <v>-1.9981716272160976E-3</v>
      </c>
    </row>
    <row r="100" spans="1:18">
      <c r="A100" s="61"/>
      <c r="B100" s="61"/>
      <c r="C100" s="61"/>
      <c r="D100" s="62">
        <f t="shared" si="20"/>
        <v>0</v>
      </c>
      <c r="E100" s="62">
        <f t="shared" si="21"/>
        <v>0</v>
      </c>
      <c r="F100" s="55">
        <f t="shared" si="22"/>
        <v>0</v>
      </c>
      <c r="G100" s="55">
        <f t="shared" si="23"/>
        <v>0</v>
      </c>
      <c r="H100" s="55">
        <f t="shared" si="24"/>
        <v>0</v>
      </c>
      <c r="I100" s="55">
        <f t="shared" si="25"/>
        <v>0</v>
      </c>
      <c r="J100" s="55">
        <f t="shared" si="26"/>
        <v>0</v>
      </c>
      <c r="K100" s="55">
        <f t="shared" si="27"/>
        <v>0</v>
      </c>
      <c r="L100" s="55">
        <f t="shared" si="28"/>
        <v>0</v>
      </c>
      <c r="M100" s="55">
        <f t="shared" ca="1" si="29"/>
        <v>1.9981716272160976E-3</v>
      </c>
      <c r="N100" s="55">
        <f t="shared" ca="1" si="30"/>
        <v>0</v>
      </c>
      <c r="O100" s="63">
        <f t="shared" ca="1" si="31"/>
        <v>0</v>
      </c>
      <c r="P100" s="55">
        <f t="shared" ca="1" si="32"/>
        <v>0</v>
      </c>
      <c r="Q100" s="55">
        <f t="shared" ca="1" si="33"/>
        <v>0</v>
      </c>
      <c r="R100" s="31">
        <f t="shared" ca="1" si="34"/>
        <v>-1.9981716272160976E-3</v>
      </c>
    </row>
    <row r="101" spans="1:18">
      <c r="A101" s="61"/>
      <c r="B101" s="61"/>
      <c r="C101" s="61"/>
      <c r="D101" s="62">
        <f t="shared" si="20"/>
        <v>0</v>
      </c>
      <c r="E101" s="62">
        <f t="shared" si="21"/>
        <v>0</v>
      </c>
      <c r="F101" s="55">
        <f t="shared" si="22"/>
        <v>0</v>
      </c>
      <c r="G101" s="55">
        <f t="shared" si="23"/>
        <v>0</v>
      </c>
      <c r="H101" s="55">
        <f t="shared" si="24"/>
        <v>0</v>
      </c>
      <c r="I101" s="55">
        <f t="shared" si="25"/>
        <v>0</v>
      </c>
      <c r="J101" s="55">
        <f t="shared" si="26"/>
        <v>0</v>
      </c>
      <c r="K101" s="55">
        <f t="shared" si="27"/>
        <v>0</v>
      </c>
      <c r="L101" s="55">
        <f t="shared" si="28"/>
        <v>0</v>
      </c>
      <c r="M101" s="55">
        <f t="shared" ca="1" si="29"/>
        <v>1.9981716272160976E-3</v>
      </c>
      <c r="N101" s="55">
        <f t="shared" ca="1" si="30"/>
        <v>0</v>
      </c>
      <c r="O101" s="63">
        <f t="shared" ca="1" si="31"/>
        <v>0</v>
      </c>
      <c r="P101" s="55">
        <f t="shared" ca="1" si="32"/>
        <v>0</v>
      </c>
      <c r="Q101" s="55">
        <f t="shared" ca="1" si="33"/>
        <v>0</v>
      </c>
      <c r="R101" s="31">
        <f t="shared" ca="1" si="34"/>
        <v>-1.9981716272160976E-3</v>
      </c>
    </row>
    <row r="102" spans="1:18">
      <c r="A102" s="61"/>
      <c r="B102" s="61"/>
      <c r="C102" s="61"/>
      <c r="D102" s="62">
        <f t="shared" si="20"/>
        <v>0</v>
      </c>
      <c r="E102" s="62">
        <f t="shared" si="21"/>
        <v>0</v>
      </c>
      <c r="F102" s="55">
        <f t="shared" si="22"/>
        <v>0</v>
      </c>
      <c r="G102" s="55">
        <f t="shared" si="23"/>
        <v>0</v>
      </c>
      <c r="H102" s="55">
        <f t="shared" si="24"/>
        <v>0</v>
      </c>
      <c r="I102" s="55">
        <f t="shared" si="25"/>
        <v>0</v>
      </c>
      <c r="J102" s="55">
        <f t="shared" si="26"/>
        <v>0</v>
      </c>
      <c r="K102" s="55">
        <f t="shared" si="27"/>
        <v>0</v>
      </c>
      <c r="L102" s="55">
        <f t="shared" si="28"/>
        <v>0</v>
      </c>
      <c r="M102" s="55">
        <f t="shared" ca="1" si="29"/>
        <v>1.9981716272160976E-3</v>
      </c>
      <c r="N102" s="55">
        <f t="shared" ca="1" si="30"/>
        <v>0</v>
      </c>
      <c r="O102" s="63">
        <f t="shared" ca="1" si="31"/>
        <v>0</v>
      </c>
      <c r="P102" s="55">
        <f t="shared" ca="1" si="32"/>
        <v>0</v>
      </c>
      <c r="Q102" s="55">
        <f t="shared" ca="1" si="33"/>
        <v>0</v>
      </c>
      <c r="R102" s="31">
        <f t="shared" ca="1" si="34"/>
        <v>-1.9981716272160976E-3</v>
      </c>
    </row>
    <row r="103" spans="1:18">
      <c r="A103" s="61"/>
      <c r="B103" s="61"/>
      <c r="C103" s="61"/>
      <c r="D103" s="62">
        <f t="shared" si="20"/>
        <v>0</v>
      </c>
      <c r="E103" s="62">
        <f t="shared" si="21"/>
        <v>0</v>
      </c>
      <c r="F103" s="55">
        <f t="shared" si="22"/>
        <v>0</v>
      </c>
      <c r="G103" s="55">
        <f t="shared" si="23"/>
        <v>0</v>
      </c>
      <c r="H103" s="55">
        <f t="shared" si="24"/>
        <v>0</v>
      </c>
      <c r="I103" s="55">
        <f t="shared" si="25"/>
        <v>0</v>
      </c>
      <c r="J103" s="55">
        <f t="shared" si="26"/>
        <v>0</v>
      </c>
      <c r="K103" s="55">
        <f t="shared" si="27"/>
        <v>0</v>
      </c>
      <c r="L103" s="55">
        <f t="shared" si="28"/>
        <v>0</v>
      </c>
      <c r="M103" s="55">
        <f t="shared" ca="1" si="29"/>
        <v>1.9981716272160976E-3</v>
      </c>
      <c r="N103" s="55">
        <f t="shared" ca="1" si="30"/>
        <v>0</v>
      </c>
      <c r="O103" s="63">
        <f t="shared" ca="1" si="31"/>
        <v>0</v>
      </c>
      <c r="P103" s="55">
        <f t="shared" ca="1" si="32"/>
        <v>0</v>
      </c>
      <c r="Q103" s="55">
        <f t="shared" ca="1" si="33"/>
        <v>0</v>
      </c>
      <c r="R103" s="31">
        <f t="shared" ca="1" si="34"/>
        <v>-1.9981716272160976E-3</v>
      </c>
    </row>
    <row r="104" spans="1:18">
      <c r="A104" s="61"/>
      <c r="B104" s="61"/>
      <c r="C104" s="61"/>
      <c r="D104" s="62">
        <f t="shared" si="20"/>
        <v>0</v>
      </c>
      <c r="E104" s="62">
        <f t="shared" si="21"/>
        <v>0</v>
      </c>
      <c r="F104" s="55">
        <f t="shared" si="22"/>
        <v>0</v>
      </c>
      <c r="G104" s="55">
        <f t="shared" si="23"/>
        <v>0</v>
      </c>
      <c r="H104" s="55">
        <f t="shared" si="24"/>
        <v>0</v>
      </c>
      <c r="I104" s="55">
        <f t="shared" si="25"/>
        <v>0</v>
      </c>
      <c r="J104" s="55">
        <f t="shared" si="26"/>
        <v>0</v>
      </c>
      <c r="K104" s="55">
        <f t="shared" si="27"/>
        <v>0</v>
      </c>
      <c r="L104" s="55">
        <f t="shared" si="28"/>
        <v>0</v>
      </c>
      <c r="M104" s="55">
        <f t="shared" ca="1" si="29"/>
        <v>1.9981716272160976E-3</v>
      </c>
      <c r="N104" s="55">
        <f t="shared" ca="1" si="30"/>
        <v>0</v>
      </c>
      <c r="O104" s="63">
        <f t="shared" ca="1" si="31"/>
        <v>0</v>
      </c>
      <c r="P104" s="55">
        <f t="shared" ca="1" si="32"/>
        <v>0</v>
      </c>
      <c r="Q104" s="55">
        <f t="shared" ca="1" si="33"/>
        <v>0</v>
      </c>
      <c r="R104" s="31">
        <f t="shared" ca="1" si="34"/>
        <v>-1.9981716272160976E-3</v>
      </c>
    </row>
    <row r="105" spans="1:18">
      <c r="A105" s="61"/>
      <c r="B105" s="61"/>
      <c r="C105" s="61"/>
      <c r="D105" s="62">
        <f t="shared" si="20"/>
        <v>0</v>
      </c>
      <c r="E105" s="62">
        <f t="shared" si="21"/>
        <v>0</v>
      </c>
      <c r="F105" s="55">
        <f t="shared" si="22"/>
        <v>0</v>
      </c>
      <c r="G105" s="55">
        <f t="shared" si="23"/>
        <v>0</v>
      </c>
      <c r="H105" s="55">
        <f t="shared" si="24"/>
        <v>0</v>
      </c>
      <c r="I105" s="55">
        <f t="shared" si="25"/>
        <v>0</v>
      </c>
      <c r="J105" s="55">
        <f t="shared" si="26"/>
        <v>0</v>
      </c>
      <c r="K105" s="55">
        <f t="shared" si="27"/>
        <v>0</v>
      </c>
      <c r="L105" s="55">
        <f t="shared" si="28"/>
        <v>0</v>
      </c>
      <c r="M105" s="55">
        <f t="shared" ca="1" si="29"/>
        <v>1.9981716272160976E-3</v>
      </c>
      <c r="N105" s="55">
        <f t="shared" ca="1" si="30"/>
        <v>0</v>
      </c>
      <c r="O105" s="63">
        <f t="shared" ca="1" si="31"/>
        <v>0</v>
      </c>
      <c r="P105" s="55">
        <f t="shared" ca="1" si="32"/>
        <v>0</v>
      </c>
      <c r="Q105" s="55">
        <f t="shared" ca="1" si="33"/>
        <v>0</v>
      </c>
      <c r="R105" s="31">
        <f t="shared" ca="1" si="34"/>
        <v>-1.9981716272160976E-3</v>
      </c>
    </row>
    <row r="106" spans="1:18">
      <c r="A106" s="61"/>
      <c r="B106" s="61"/>
      <c r="C106" s="61"/>
      <c r="D106" s="62">
        <f t="shared" si="20"/>
        <v>0</v>
      </c>
      <c r="E106" s="62">
        <f t="shared" si="21"/>
        <v>0</v>
      </c>
      <c r="F106" s="55">
        <f t="shared" si="22"/>
        <v>0</v>
      </c>
      <c r="G106" s="55">
        <f t="shared" si="23"/>
        <v>0</v>
      </c>
      <c r="H106" s="55">
        <f t="shared" si="24"/>
        <v>0</v>
      </c>
      <c r="I106" s="55">
        <f t="shared" si="25"/>
        <v>0</v>
      </c>
      <c r="J106" s="55">
        <f t="shared" si="26"/>
        <v>0</v>
      </c>
      <c r="K106" s="55">
        <f t="shared" si="27"/>
        <v>0</v>
      </c>
      <c r="L106" s="55">
        <f t="shared" si="28"/>
        <v>0</v>
      </c>
      <c r="M106" s="55">
        <f t="shared" ca="1" si="29"/>
        <v>1.9981716272160976E-3</v>
      </c>
      <c r="N106" s="55">
        <f t="shared" ca="1" si="30"/>
        <v>0</v>
      </c>
      <c r="O106" s="63">
        <f t="shared" ca="1" si="31"/>
        <v>0</v>
      </c>
      <c r="P106" s="55">
        <f t="shared" ca="1" si="32"/>
        <v>0</v>
      </c>
      <c r="Q106" s="55">
        <f t="shared" ca="1" si="33"/>
        <v>0</v>
      </c>
      <c r="R106" s="31">
        <f t="shared" ca="1" si="34"/>
        <v>-1.9981716272160976E-3</v>
      </c>
    </row>
    <row r="107" spans="1:18">
      <c r="A107" s="61"/>
      <c r="B107" s="61"/>
      <c r="C107" s="61"/>
      <c r="D107" s="62">
        <f t="shared" si="20"/>
        <v>0</v>
      </c>
      <c r="E107" s="62">
        <f t="shared" si="21"/>
        <v>0</v>
      </c>
      <c r="F107" s="55">
        <f t="shared" si="22"/>
        <v>0</v>
      </c>
      <c r="G107" s="55">
        <f t="shared" si="23"/>
        <v>0</v>
      </c>
      <c r="H107" s="55">
        <f t="shared" si="24"/>
        <v>0</v>
      </c>
      <c r="I107" s="55">
        <f t="shared" si="25"/>
        <v>0</v>
      </c>
      <c r="J107" s="55">
        <f t="shared" si="26"/>
        <v>0</v>
      </c>
      <c r="K107" s="55">
        <f t="shared" si="27"/>
        <v>0</v>
      </c>
      <c r="L107" s="55">
        <f t="shared" si="28"/>
        <v>0</v>
      </c>
      <c r="M107" s="55">
        <f t="shared" ca="1" si="29"/>
        <v>1.9981716272160976E-3</v>
      </c>
      <c r="N107" s="55">
        <f t="shared" ca="1" si="30"/>
        <v>0</v>
      </c>
      <c r="O107" s="63">
        <f t="shared" ca="1" si="31"/>
        <v>0</v>
      </c>
      <c r="P107" s="55">
        <f t="shared" ca="1" si="32"/>
        <v>0</v>
      </c>
      <c r="Q107" s="55">
        <f t="shared" ca="1" si="33"/>
        <v>0</v>
      </c>
      <c r="R107" s="31">
        <f t="shared" ca="1" si="34"/>
        <v>-1.9981716272160976E-3</v>
      </c>
    </row>
    <row r="108" spans="1:18">
      <c r="A108" s="61"/>
      <c r="B108" s="61"/>
      <c r="C108" s="61"/>
      <c r="D108" s="62">
        <f t="shared" si="20"/>
        <v>0</v>
      </c>
      <c r="E108" s="62">
        <f t="shared" si="21"/>
        <v>0</v>
      </c>
      <c r="F108" s="55">
        <f t="shared" si="22"/>
        <v>0</v>
      </c>
      <c r="G108" s="55">
        <f t="shared" si="23"/>
        <v>0</v>
      </c>
      <c r="H108" s="55">
        <f t="shared" si="24"/>
        <v>0</v>
      </c>
      <c r="I108" s="55">
        <f t="shared" si="25"/>
        <v>0</v>
      </c>
      <c r="J108" s="55">
        <f t="shared" si="26"/>
        <v>0</v>
      </c>
      <c r="K108" s="55">
        <f t="shared" si="27"/>
        <v>0</v>
      </c>
      <c r="L108" s="55">
        <f t="shared" si="28"/>
        <v>0</v>
      </c>
      <c r="M108" s="55">
        <f t="shared" ca="1" si="29"/>
        <v>1.9981716272160976E-3</v>
      </c>
      <c r="N108" s="55">
        <f t="shared" ca="1" si="30"/>
        <v>0</v>
      </c>
      <c r="O108" s="63">
        <f t="shared" ca="1" si="31"/>
        <v>0</v>
      </c>
      <c r="P108" s="55">
        <f t="shared" ca="1" si="32"/>
        <v>0</v>
      </c>
      <c r="Q108" s="55">
        <f t="shared" ca="1" si="33"/>
        <v>0</v>
      </c>
      <c r="R108" s="31">
        <f t="shared" ca="1" si="34"/>
        <v>-1.9981716272160976E-3</v>
      </c>
    </row>
    <row r="109" spans="1:18">
      <c r="A109" s="61"/>
      <c r="B109" s="61"/>
      <c r="C109" s="61"/>
      <c r="D109" s="62">
        <f t="shared" si="20"/>
        <v>0</v>
      </c>
      <c r="E109" s="62">
        <f t="shared" si="21"/>
        <v>0</v>
      </c>
      <c r="F109" s="55">
        <f t="shared" si="22"/>
        <v>0</v>
      </c>
      <c r="G109" s="55">
        <f t="shared" si="23"/>
        <v>0</v>
      </c>
      <c r="H109" s="55">
        <f t="shared" si="24"/>
        <v>0</v>
      </c>
      <c r="I109" s="55">
        <f t="shared" si="25"/>
        <v>0</v>
      </c>
      <c r="J109" s="55">
        <f t="shared" si="26"/>
        <v>0</v>
      </c>
      <c r="K109" s="55">
        <f t="shared" si="27"/>
        <v>0</v>
      </c>
      <c r="L109" s="55">
        <f t="shared" si="28"/>
        <v>0</v>
      </c>
      <c r="M109" s="55">
        <f t="shared" ca="1" si="29"/>
        <v>1.9981716272160976E-3</v>
      </c>
      <c r="N109" s="55">
        <f t="shared" ca="1" si="30"/>
        <v>0</v>
      </c>
      <c r="O109" s="63">
        <f t="shared" ca="1" si="31"/>
        <v>0</v>
      </c>
      <c r="P109" s="55">
        <f t="shared" ca="1" si="32"/>
        <v>0</v>
      </c>
      <c r="Q109" s="55">
        <f t="shared" ca="1" si="33"/>
        <v>0</v>
      </c>
      <c r="R109" s="31">
        <f t="shared" ca="1" si="34"/>
        <v>-1.9981716272160976E-3</v>
      </c>
    </row>
    <row r="110" spans="1:18">
      <c r="A110" s="61"/>
      <c r="B110" s="61"/>
      <c r="C110" s="61"/>
      <c r="D110" s="62">
        <f t="shared" si="20"/>
        <v>0</v>
      </c>
      <c r="E110" s="62">
        <f t="shared" si="21"/>
        <v>0</v>
      </c>
      <c r="F110" s="55">
        <f t="shared" si="22"/>
        <v>0</v>
      </c>
      <c r="G110" s="55">
        <f t="shared" si="23"/>
        <v>0</v>
      </c>
      <c r="H110" s="55">
        <f t="shared" si="24"/>
        <v>0</v>
      </c>
      <c r="I110" s="55">
        <f t="shared" si="25"/>
        <v>0</v>
      </c>
      <c r="J110" s="55">
        <f t="shared" si="26"/>
        <v>0</v>
      </c>
      <c r="K110" s="55">
        <f t="shared" si="27"/>
        <v>0</v>
      </c>
      <c r="L110" s="55">
        <f t="shared" si="28"/>
        <v>0</v>
      </c>
      <c r="M110" s="55">
        <f t="shared" ca="1" si="29"/>
        <v>1.9981716272160976E-3</v>
      </c>
      <c r="N110" s="55">
        <f t="shared" ca="1" si="30"/>
        <v>0</v>
      </c>
      <c r="O110" s="63">
        <f t="shared" ca="1" si="31"/>
        <v>0</v>
      </c>
      <c r="P110" s="55">
        <f t="shared" ca="1" si="32"/>
        <v>0</v>
      </c>
      <c r="Q110" s="55">
        <f t="shared" ca="1" si="33"/>
        <v>0</v>
      </c>
      <c r="R110" s="31">
        <f t="shared" ca="1" si="34"/>
        <v>-1.9981716272160976E-3</v>
      </c>
    </row>
    <row r="111" spans="1:18">
      <c r="A111" s="61"/>
      <c r="B111" s="61"/>
      <c r="C111" s="61"/>
      <c r="D111" s="62">
        <f t="shared" si="20"/>
        <v>0</v>
      </c>
      <c r="E111" s="62">
        <f t="shared" si="21"/>
        <v>0</v>
      </c>
      <c r="F111" s="55">
        <f t="shared" si="22"/>
        <v>0</v>
      </c>
      <c r="G111" s="55">
        <f t="shared" si="23"/>
        <v>0</v>
      </c>
      <c r="H111" s="55">
        <f t="shared" si="24"/>
        <v>0</v>
      </c>
      <c r="I111" s="55">
        <f t="shared" si="25"/>
        <v>0</v>
      </c>
      <c r="J111" s="55">
        <f t="shared" si="26"/>
        <v>0</v>
      </c>
      <c r="K111" s="55">
        <f t="shared" si="27"/>
        <v>0</v>
      </c>
      <c r="L111" s="55">
        <f t="shared" si="28"/>
        <v>0</v>
      </c>
      <c r="M111" s="55">
        <f t="shared" ca="1" si="29"/>
        <v>1.9981716272160976E-3</v>
      </c>
      <c r="N111" s="55">
        <f t="shared" ca="1" si="30"/>
        <v>0</v>
      </c>
      <c r="O111" s="63">
        <f t="shared" ca="1" si="31"/>
        <v>0</v>
      </c>
      <c r="P111" s="55">
        <f t="shared" ca="1" si="32"/>
        <v>0</v>
      </c>
      <c r="Q111" s="55">
        <f t="shared" ca="1" si="33"/>
        <v>0</v>
      </c>
      <c r="R111" s="31">
        <f t="shared" ca="1" si="34"/>
        <v>-1.9981716272160976E-3</v>
      </c>
    </row>
    <row r="112" spans="1:18">
      <c r="A112" s="61"/>
      <c r="B112" s="61"/>
      <c r="C112" s="61"/>
      <c r="D112" s="62">
        <f t="shared" si="20"/>
        <v>0</v>
      </c>
      <c r="E112" s="62">
        <f t="shared" si="21"/>
        <v>0</v>
      </c>
      <c r="F112" s="55">
        <f t="shared" si="22"/>
        <v>0</v>
      </c>
      <c r="G112" s="55">
        <f t="shared" si="23"/>
        <v>0</v>
      </c>
      <c r="H112" s="55">
        <f t="shared" si="24"/>
        <v>0</v>
      </c>
      <c r="I112" s="55">
        <f t="shared" si="25"/>
        <v>0</v>
      </c>
      <c r="J112" s="55">
        <f t="shared" si="26"/>
        <v>0</v>
      </c>
      <c r="K112" s="55">
        <f t="shared" si="27"/>
        <v>0</v>
      </c>
      <c r="L112" s="55">
        <f t="shared" si="28"/>
        <v>0</v>
      </c>
      <c r="M112" s="55">
        <f t="shared" ca="1" si="29"/>
        <v>1.9981716272160976E-3</v>
      </c>
      <c r="N112" s="55">
        <f t="shared" ca="1" si="30"/>
        <v>0</v>
      </c>
      <c r="O112" s="63">
        <f t="shared" ca="1" si="31"/>
        <v>0</v>
      </c>
      <c r="P112" s="55">
        <f t="shared" ca="1" si="32"/>
        <v>0</v>
      </c>
      <c r="Q112" s="55">
        <f t="shared" ca="1" si="33"/>
        <v>0</v>
      </c>
      <c r="R112" s="31">
        <f t="shared" ca="1" si="34"/>
        <v>-1.9981716272160976E-3</v>
      </c>
    </row>
    <row r="113" spans="1:18">
      <c r="A113" s="61"/>
      <c r="B113" s="61"/>
      <c r="C113" s="61"/>
      <c r="D113" s="62">
        <f t="shared" si="20"/>
        <v>0</v>
      </c>
      <c r="E113" s="62">
        <f t="shared" si="21"/>
        <v>0</v>
      </c>
      <c r="F113" s="55">
        <f t="shared" si="22"/>
        <v>0</v>
      </c>
      <c r="G113" s="55">
        <f t="shared" si="23"/>
        <v>0</v>
      </c>
      <c r="H113" s="55">
        <f t="shared" si="24"/>
        <v>0</v>
      </c>
      <c r="I113" s="55">
        <f t="shared" si="25"/>
        <v>0</v>
      </c>
      <c r="J113" s="55">
        <f t="shared" si="26"/>
        <v>0</v>
      </c>
      <c r="K113" s="55">
        <f t="shared" si="27"/>
        <v>0</v>
      </c>
      <c r="L113" s="55">
        <f t="shared" si="28"/>
        <v>0</v>
      </c>
      <c r="M113" s="55">
        <f t="shared" ca="1" si="29"/>
        <v>1.9981716272160976E-3</v>
      </c>
      <c r="N113" s="55">
        <f t="shared" ca="1" si="30"/>
        <v>0</v>
      </c>
      <c r="O113" s="63">
        <f t="shared" ca="1" si="31"/>
        <v>0</v>
      </c>
      <c r="P113" s="55">
        <f t="shared" ca="1" si="32"/>
        <v>0</v>
      </c>
      <c r="Q113" s="55">
        <f t="shared" ca="1" si="33"/>
        <v>0</v>
      </c>
      <c r="R113" s="31">
        <f t="shared" ca="1" si="34"/>
        <v>-1.9981716272160976E-3</v>
      </c>
    </row>
    <row r="114" spans="1:18">
      <c r="A114" s="61"/>
      <c r="B114" s="61"/>
      <c r="C114" s="61"/>
      <c r="D114" s="62">
        <f t="shared" si="20"/>
        <v>0</v>
      </c>
      <c r="E114" s="62">
        <f t="shared" si="21"/>
        <v>0</v>
      </c>
      <c r="F114" s="55">
        <f t="shared" si="22"/>
        <v>0</v>
      </c>
      <c r="G114" s="55">
        <f t="shared" si="23"/>
        <v>0</v>
      </c>
      <c r="H114" s="55">
        <f t="shared" si="24"/>
        <v>0</v>
      </c>
      <c r="I114" s="55">
        <f t="shared" si="25"/>
        <v>0</v>
      </c>
      <c r="J114" s="55">
        <f t="shared" si="26"/>
        <v>0</v>
      </c>
      <c r="K114" s="55">
        <f t="shared" si="27"/>
        <v>0</v>
      </c>
      <c r="L114" s="55">
        <f t="shared" si="28"/>
        <v>0</v>
      </c>
      <c r="M114" s="55">
        <f t="shared" ca="1" si="29"/>
        <v>1.9981716272160976E-3</v>
      </c>
      <c r="N114" s="55">
        <f t="shared" ca="1" si="30"/>
        <v>0</v>
      </c>
      <c r="O114" s="63">
        <f t="shared" ca="1" si="31"/>
        <v>0</v>
      </c>
      <c r="P114" s="55">
        <f t="shared" ca="1" si="32"/>
        <v>0</v>
      </c>
      <c r="Q114" s="55">
        <f t="shared" ca="1" si="33"/>
        <v>0</v>
      </c>
      <c r="R114" s="31">
        <f t="shared" ca="1" si="34"/>
        <v>-1.9981716272160976E-3</v>
      </c>
    </row>
    <row r="115" spans="1:18">
      <c r="A115" s="61"/>
      <c r="B115" s="61"/>
      <c r="C115" s="61"/>
      <c r="D115" s="62">
        <f t="shared" si="20"/>
        <v>0</v>
      </c>
      <c r="E115" s="62">
        <f t="shared" si="21"/>
        <v>0</v>
      </c>
      <c r="F115" s="55">
        <f t="shared" si="22"/>
        <v>0</v>
      </c>
      <c r="G115" s="55">
        <f t="shared" si="23"/>
        <v>0</v>
      </c>
      <c r="H115" s="55">
        <f t="shared" si="24"/>
        <v>0</v>
      </c>
      <c r="I115" s="55">
        <f t="shared" si="25"/>
        <v>0</v>
      </c>
      <c r="J115" s="55">
        <f t="shared" si="26"/>
        <v>0</v>
      </c>
      <c r="K115" s="55">
        <f t="shared" si="27"/>
        <v>0</v>
      </c>
      <c r="L115" s="55">
        <f t="shared" si="28"/>
        <v>0</v>
      </c>
      <c r="M115" s="55">
        <f t="shared" ca="1" si="29"/>
        <v>1.9981716272160976E-3</v>
      </c>
      <c r="N115" s="55">
        <f t="shared" ca="1" si="30"/>
        <v>0</v>
      </c>
      <c r="O115" s="63">
        <f t="shared" ca="1" si="31"/>
        <v>0</v>
      </c>
      <c r="P115" s="55">
        <f t="shared" ca="1" si="32"/>
        <v>0</v>
      </c>
      <c r="Q115" s="55">
        <f t="shared" ca="1" si="33"/>
        <v>0</v>
      </c>
      <c r="R115" s="31">
        <f t="shared" ca="1" si="34"/>
        <v>-1.9981716272160976E-3</v>
      </c>
    </row>
    <row r="116" spans="1:18">
      <c r="A116" s="61"/>
      <c r="B116" s="61"/>
      <c r="C116" s="61"/>
      <c r="D116" s="62">
        <f t="shared" si="20"/>
        <v>0</v>
      </c>
      <c r="E116" s="62">
        <f t="shared" si="21"/>
        <v>0</v>
      </c>
      <c r="F116" s="55">
        <f t="shared" si="22"/>
        <v>0</v>
      </c>
      <c r="G116" s="55">
        <f t="shared" si="23"/>
        <v>0</v>
      </c>
      <c r="H116" s="55">
        <f t="shared" si="24"/>
        <v>0</v>
      </c>
      <c r="I116" s="55">
        <f t="shared" si="25"/>
        <v>0</v>
      </c>
      <c r="J116" s="55">
        <f t="shared" si="26"/>
        <v>0</v>
      </c>
      <c r="K116" s="55">
        <f t="shared" si="27"/>
        <v>0</v>
      </c>
      <c r="L116" s="55">
        <f t="shared" si="28"/>
        <v>0</v>
      </c>
      <c r="M116" s="55">
        <f t="shared" ca="1" si="29"/>
        <v>1.9981716272160976E-3</v>
      </c>
      <c r="N116" s="55">
        <f t="shared" ca="1" si="30"/>
        <v>0</v>
      </c>
      <c r="O116" s="63">
        <f t="shared" ca="1" si="31"/>
        <v>0</v>
      </c>
      <c r="P116" s="55">
        <f t="shared" ca="1" si="32"/>
        <v>0</v>
      </c>
      <c r="Q116" s="55">
        <f t="shared" ca="1" si="33"/>
        <v>0</v>
      </c>
      <c r="R116" s="31">
        <f t="shared" ca="1" si="34"/>
        <v>-1.9981716272160976E-3</v>
      </c>
    </row>
    <row r="117" spans="1:18">
      <c r="A117" s="61"/>
      <c r="B117" s="61"/>
      <c r="C117" s="61"/>
      <c r="D117" s="62">
        <f t="shared" si="20"/>
        <v>0</v>
      </c>
      <c r="E117" s="62">
        <f t="shared" si="21"/>
        <v>0</v>
      </c>
      <c r="F117" s="55">
        <f t="shared" si="22"/>
        <v>0</v>
      </c>
      <c r="G117" s="55">
        <f t="shared" si="23"/>
        <v>0</v>
      </c>
      <c r="H117" s="55">
        <f t="shared" si="24"/>
        <v>0</v>
      </c>
      <c r="I117" s="55">
        <f t="shared" si="25"/>
        <v>0</v>
      </c>
      <c r="J117" s="55">
        <f t="shared" si="26"/>
        <v>0</v>
      </c>
      <c r="K117" s="55">
        <f t="shared" si="27"/>
        <v>0</v>
      </c>
      <c r="L117" s="55">
        <f t="shared" si="28"/>
        <v>0</v>
      </c>
      <c r="M117" s="55">
        <f t="shared" ca="1" si="29"/>
        <v>1.9981716272160976E-3</v>
      </c>
      <c r="N117" s="55">
        <f t="shared" ca="1" si="30"/>
        <v>0</v>
      </c>
      <c r="O117" s="63">
        <f t="shared" ca="1" si="31"/>
        <v>0</v>
      </c>
      <c r="P117" s="55">
        <f t="shared" ca="1" si="32"/>
        <v>0</v>
      </c>
      <c r="Q117" s="55">
        <f t="shared" ca="1" si="33"/>
        <v>0</v>
      </c>
      <c r="R117" s="31">
        <f t="shared" ca="1" si="34"/>
        <v>-1.9981716272160976E-3</v>
      </c>
    </row>
    <row r="118" spans="1:18">
      <c r="A118" s="61"/>
      <c r="B118" s="61"/>
      <c r="C118" s="61"/>
      <c r="D118" s="62">
        <f t="shared" si="20"/>
        <v>0</v>
      </c>
      <c r="E118" s="62">
        <f t="shared" si="21"/>
        <v>0</v>
      </c>
      <c r="F118" s="55">
        <f t="shared" si="22"/>
        <v>0</v>
      </c>
      <c r="G118" s="55">
        <f t="shared" si="23"/>
        <v>0</v>
      </c>
      <c r="H118" s="55">
        <f t="shared" si="24"/>
        <v>0</v>
      </c>
      <c r="I118" s="55">
        <f t="shared" si="25"/>
        <v>0</v>
      </c>
      <c r="J118" s="55">
        <f t="shared" si="26"/>
        <v>0</v>
      </c>
      <c r="K118" s="55">
        <f t="shared" si="27"/>
        <v>0</v>
      </c>
      <c r="L118" s="55">
        <f t="shared" si="28"/>
        <v>0</v>
      </c>
      <c r="M118" s="55">
        <f t="shared" ca="1" si="29"/>
        <v>1.9981716272160976E-3</v>
      </c>
      <c r="N118" s="55">
        <f t="shared" ca="1" si="30"/>
        <v>0</v>
      </c>
      <c r="O118" s="63">
        <f t="shared" ca="1" si="31"/>
        <v>0</v>
      </c>
      <c r="P118" s="55">
        <f t="shared" ca="1" si="32"/>
        <v>0</v>
      </c>
      <c r="Q118" s="55">
        <f t="shared" ca="1" si="33"/>
        <v>0</v>
      </c>
      <c r="R118" s="31">
        <f t="shared" ca="1" si="34"/>
        <v>-1.9981716272160976E-3</v>
      </c>
    </row>
    <row r="119" spans="1:18">
      <c r="A119" s="61"/>
      <c r="B119" s="61"/>
      <c r="C119" s="61"/>
      <c r="D119" s="62">
        <f t="shared" si="20"/>
        <v>0</v>
      </c>
      <c r="E119" s="62">
        <f t="shared" si="21"/>
        <v>0</v>
      </c>
      <c r="F119" s="55">
        <f t="shared" si="22"/>
        <v>0</v>
      </c>
      <c r="G119" s="55">
        <f t="shared" si="23"/>
        <v>0</v>
      </c>
      <c r="H119" s="55">
        <f t="shared" si="24"/>
        <v>0</v>
      </c>
      <c r="I119" s="55">
        <f t="shared" si="25"/>
        <v>0</v>
      </c>
      <c r="J119" s="55">
        <f t="shared" si="26"/>
        <v>0</v>
      </c>
      <c r="K119" s="55">
        <f t="shared" si="27"/>
        <v>0</v>
      </c>
      <c r="L119" s="55">
        <f t="shared" si="28"/>
        <v>0</v>
      </c>
      <c r="M119" s="55">
        <f t="shared" ca="1" si="29"/>
        <v>1.9981716272160976E-3</v>
      </c>
      <c r="N119" s="55">
        <f t="shared" ca="1" si="30"/>
        <v>0</v>
      </c>
      <c r="O119" s="63">
        <f t="shared" ca="1" si="31"/>
        <v>0</v>
      </c>
      <c r="P119" s="55">
        <f t="shared" ca="1" si="32"/>
        <v>0</v>
      </c>
      <c r="Q119" s="55">
        <f t="shared" ca="1" si="33"/>
        <v>0</v>
      </c>
      <c r="R119" s="31">
        <f t="shared" ca="1" si="34"/>
        <v>-1.9981716272160976E-3</v>
      </c>
    </row>
    <row r="120" spans="1:18">
      <c r="A120" s="61"/>
      <c r="B120" s="61"/>
      <c r="C120" s="61"/>
      <c r="D120" s="62">
        <f t="shared" si="20"/>
        <v>0</v>
      </c>
      <c r="E120" s="62">
        <f t="shared" si="21"/>
        <v>0</v>
      </c>
      <c r="F120" s="55">
        <f t="shared" si="22"/>
        <v>0</v>
      </c>
      <c r="G120" s="55">
        <f t="shared" si="23"/>
        <v>0</v>
      </c>
      <c r="H120" s="55">
        <f t="shared" si="24"/>
        <v>0</v>
      </c>
      <c r="I120" s="55">
        <f t="shared" si="25"/>
        <v>0</v>
      </c>
      <c r="J120" s="55">
        <f t="shared" si="26"/>
        <v>0</v>
      </c>
      <c r="K120" s="55">
        <f t="shared" si="27"/>
        <v>0</v>
      </c>
      <c r="L120" s="55">
        <f t="shared" si="28"/>
        <v>0</v>
      </c>
      <c r="M120" s="55">
        <f t="shared" ca="1" si="29"/>
        <v>1.9981716272160976E-3</v>
      </c>
      <c r="N120" s="55">
        <f t="shared" ca="1" si="30"/>
        <v>0</v>
      </c>
      <c r="O120" s="63">
        <f t="shared" ca="1" si="31"/>
        <v>0</v>
      </c>
      <c r="P120" s="55">
        <f t="shared" ca="1" si="32"/>
        <v>0</v>
      </c>
      <c r="Q120" s="55">
        <f t="shared" ca="1" si="33"/>
        <v>0</v>
      </c>
      <c r="R120" s="31">
        <f t="shared" ca="1" si="34"/>
        <v>-1.9981716272160976E-3</v>
      </c>
    </row>
    <row r="121" spans="1:18">
      <c r="A121" s="61"/>
      <c r="B121" s="61"/>
      <c r="C121" s="61"/>
      <c r="D121" s="62">
        <f t="shared" si="20"/>
        <v>0</v>
      </c>
      <c r="E121" s="62">
        <f t="shared" si="21"/>
        <v>0</v>
      </c>
      <c r="F121" s="55">
        <f t="shared" si="22"/>
        <v>0</v>
      </c>
      <c r="G121" s="55">
        <f t="shared" si="23"/>
        <v>0</v>
      </c>
      <c r="H121" s="55">
        <f t="shared" si="24"/>
        <v>0</v>
      </c>
      <c r="I121" s="55">
        <f t="shared" si="25"/>
        <v>0</v>
      </c>
      <c r="J121" s="55">
        <f t="shared" si="26"/>
        <v>0</v>
      </c>
      <c r="K121" s="55">
        <f t="shared" si="27"/>
        <v>0</v>
      </c>
      <c r="L121" s="55">
        <f t="shared" si="28"/>
        <v>0</v>
      </c>
      <c r="M121" s="55">
        <f t="shared" ca="1" si="29"/>
        <v>1.9981716272160976E-3</v>
      </c>
      <c r="N121" s="55">
        <f t="shared" ca="1" si="30"/>
        <v>0</v>
      </c>
      <c r="O121" s="63">
        <f t="shared" ca="1" si="31"/>
        <v>0</v>
      </c>
      <c r="P121" s="55">
        <f t="shared" ca="1" si="32"/>
        <v>0</v>
      </c>
      <c r="Q121" s="55">
        <f t="shared" ca="1" si="33"/>
        <v>0</v>
      </c>
      <c r="R121" s="31">
        <f t="shared" ca="1" si="34"/>
        <v>-1.9981716272160976E-3</v>
      </c>
    </row>
    <row r="122" spans="1:18">
      <c r="A122" s="61"/>
      <c r="B122" s="61"/>
      <c r="C122" s="61"/>
      <c r="D122" s="62">
        <f t="shared" si="20"/>
        <v>0</v>
      </c>
      <c r="E122" s="62">
        <f t="shared" si="21"/>
        <v>0</v>
      </c>
      <c r="F122" s="55">
        <f t="shared" si="22"/>
        <v>0</v>
      </c>
      <c r="G122" s="55">
        <f t="shared" si="23"/>
        <v>0</v>
      </c>
      <c r="H122" s="55">
        <f t="shared" si="24"/>
        <v>0</v>
      </c>
      <c r="I122" s="55">
        <f t="shared" si="25"/>
        <v>0</v>
      </c>
      <c r="J122" s="55">
        <f t="shared" si="26"/>
        <v>0</v>
      </c>
      <c r="K122" s="55">
        <f t="shared" si="27"/>
        <v>0</v>
      </c>
      <c r="L122" s="55">
        <f t="shared" si="28"/>
        <v>0</v>
      </c>
      <c r="M122" s="55">
        <f t="shared" ca="1" si="29"/>
        <v>1.9981716272160976E-3</v>
      </c>
      <c r="N122" s="55">
        <f t="shared" ca="1" si="30"/>
        <v>0</v>
      </c>
      <c r="O122" s="63">
        <f t="shared" ca="1" si="31"/>
        <v>0</v>
      </c>
      <c r="P122" s="55">
        <f t="shared" ca="1" si="32"/>
        <v>0</v>
      </c>
      <c r="Q122" s="55">
        <f t="shared" ca="1" si="33"/>
        <v>0</v>
      </c>
      <c r="R122" s="31">
        <f t="shared" ca="1" si="34"/>
        <v>-1.9981716272160976E-3</v>
      </c>
    </row>
    <row r="123" spans="1:18">
      <c r="A123" s="61"/>
      <c r="B123" s="61"/>
      <c r="C123" s="61"/>
      <c r="D123" s="62">
        <f t="shared" si="20"/>
        <v>0</v>
      </c>
      <c r="E123" s="62">
        <f t="shared" si="21"/>
        <v>0</v>
      </c>
      <c r="F123" s="55">
        <f t="shared" si="22"/>
        <v>0</v>
      </c>
      <c r="G123" s="55">
        <f t="shared" si="23"/>
        <v>0</v>
      </c>
      <c r="H123" s="55">
        <f t="shared" si="24"/>
        <v>0</v>
      </c>
      <c r="I123" s="55">
        <f t="shared" si="25"/>
        <v>0</v>
      </c>
      <c r="J123" s="55">
        <f t="shared" si="26"/>
        <v>0</v>
      </c>
      <c r="K123" s="55">
        <f t="shared" si="27"/>
        <v>0</v>
      </c>
      <c r="L123" s="55">
        <f t="shared" si="28"/>
        <v>0</v>
      </c>
      <c r="M123" s="55">
        <f t="shared" ca="1" si="29"/>
        <v>1.9981716272160976E-3</v>
      </c>
      <c r="N123" s="55">
        <f t="shared" ca="1" si="30"/>
        <v>0</v>
      </c>
      <c r="O123" s="63">
        <f t="shared" ca="1" si="31"/>
        <v>0</v>
      </c>
      <c r="P123" s="55">
        <f t="shared" ca="1" si="32"/>
        <v>0</v>
      </c>
      <c r="Q123" s="55">
        <f t="shared" ca="1" si="33"/>
        <v>0</v>
      </c>
      <c r="R123" s="31">
        <f t="shared" ca="1" si="34"/>
        <v>-1.9981716272160976E-3</v>
      </c>
    </row>
    <row r="124" spans="1:18">
      <c r="A124" s="61"/>
      <c r="B124" s="61"/>
      <c r="C124" s="61"/>
      <c r="D124" s="62">
        <f t="shared" si="20"/>
        <v>0</v>
      </c>
      <c r="E124" s="62">
        <f t="shared" si="21"/>
        <v>0</v>
      </c>
      <c r="F124" s="55">
        <f t="shared" si="22"/>
        <v>0</v>
      </c>
      <c r="G124" s="55">
        <f t="shared" si="23"/>
        <v>0</v>
      </c>
      <c r="H124" s="55">
        <f t="shared" si="24"/>
        <v>0</v>
      </c>
      <c r="I124" s="55">
        <f t="shared" si="25"/>
        <v>0</v>
      </c>
      <c r="J124" s="55">
        <f t="shared" si="26"/>
        <v>0</v>
      </c>
      <c r="K124" s="55">
        <f t="shared" si="27"/>
        <v>0</v>
      </c>
      <c r="L124" s="55">
        <f t="shared" si="28"/>
        <v>0</v>
      </c>
      <c r="M124" s="55">
        <f t="shared" ca="1" si="29"/>
        <v>1.9981716272160976E-3</v>
      </c>
      <c r="N124" s="55">
        <f t="shared" ca="1" si="30"/>
        <v>0</v>
      </c>
      <c r="O124" s="63">
        <f t="shared" ca="1" si="31"/>
        <v>0</v>
      </c>
      <c r="P124" s="55">
        <f t="shared" ca="1" si="32"/>
        <v>0</v>
      </c>
      <c r="Q124" s="55">
        <f t="shared" ca="1" si="33"/>
        <v>0</v>
      </c>
      <c r="R124" s="31">
        <f t="shared" ca="1" si="34"/>
        <v>-1.9981716272160976E-3</v>
      </c>
    </row>
    <row r="125" spans="1:18">
      <c r="A125" s="61"/>
      <c r="B125" s="61"/>
      <c r="C125" s="61"/>
      <c r="D125" s="62">
        <f t="shared" si="20"/>
        <v>0</v>
      </c>
      <c r="E125" s="62">
        <f t="shared" si="21"/>
        <v>0</v>
      </c>
      <c r="F125" s="55">
        <f t="shared" si="22"/>
        <v>0</v>
      </c>
      <c r="G125" s="55">
        <f t="shared" si="23"/>
        <v>0</v>
      </c>
      <c r="H125" s="55">
        <f t="shared" si="24"/>
        <v>0</v>
      </c>
      <c r="I125" s="55">
        <f t="shared" si="25"/>
        <v>0</v>
      </c>
      <c r="J125" s="55">
        <f t="shared" si="26"/>
        <v>0</v>
      </c>
      <c r="K125" s="55">
        <f t="shared" si="27"/>
        <v>0</v>
      </c>
      <c r="L125" s="55">
        <f t="shared" si="28"/>
        <v>0</v>
      </c>
      <c r="M125" s="55">
        <f t="shared" ca="1" si="29"/>
        <v>1.9981716272160976E-3</v>
      </c>
      <c r="N125" s="55">
        <f t="shared" ca="1" si="30"/>
        <v>0</v>
      </c>
      <c r="O125" s="63">
        <f t="shared" ca="1" si="31"/>
        <v>0</v>
      </c>
      <c r="P125" s="55">
        <f t="shared" ca="1" si="32"/>
        <v>0</v>
      </c>
      <c r="Q125" s="55">
        <f t="shared" ca="1" si="33"/>
        <v>0</v>
      </c>
      <c r="R125" s="31">
        <f t="shared" ca="1" si="34"/>
        <v>-1.9981716272160976E-3</v>
      </c>
    </row>
    <row r="126" spans="1:18">
      <c r="A126" s="61"/>
      <c r="B126" s="61"/>
      <c r="C126" s="61"/>
      <c r="D126" s="62">
        <f t="shared" si="20"/>
        <v>0</v>
      </c>
      <c r="E126" s="62">
        <f t="shared" si="21"/>
        <v>0</v>
      </c>
      <c r="F126" s="55">
        <f t="shared" si="22"/>
        <v>0</v>
      </c>
      <c r="G126" s="55">
        <f t="shared" si="23"/>
        <v>0</v>
      </c>
      <c r="H126" s="55">
        <f t="shared" si="24"/>
        <v>0</v>
      </c>
      <c r="I126" s="55">
        <f t="shared" si="25"/>
        <v>0</v>
      </c>
      <c r="J126" s="55">
        <f t="shared" si="26"/>
        <v>0</v>
      </c>
      <c r="K126" s="55">
        <f t="shared" si="27"/>
        <v>0</v>
      </c>
      <c r="L126" s="55">
        <f t="shared" si="28"/>
        <v>0</v>
      </c>
      <c r="M126" s="55">
        <f t="shared" ca="1" si="29"/>
        <v>1.9981716272160976E-3</v>
      </c>
      <c r="N126" s="55">
        <f t="shared" ca="1" si="30"/>
        <v>0</v>
      </c>
      <c r="O126" s="63">
        <f t="shared" ca="1" si="31"/>
        <v>0</v>
      </c>
      <c r="P126" s="55">
        <f t="shared" ca="1" si="32"/>
        <v>0</v>
      </c>
      <c r="Q126" s="55">
        <f t="shared" ca="1" si="33"/>
        <v>0</v>
      </c>
      <c r="R126" s="31">
        <f t="shared" ca="1" si="34"/>
        <v>-1.9981716272160976E-3</v>
      </c>
    </row>
    <row r="127" spans="1:18">
      <c r="A127" s="61"/>
      <c r="B127" s="61"/>
      <c r="C127" s="61"/>
      <c r="D127" s="62">
        <f t="shared" si="20"/>
        <v>0</v>
      </c>
      <c r="E127" s="62">
        <f t="shared" si="21"/>
        <v>0</v>
      </c>
      <c r="F127" s="55">
        <f t="shared" si="22"/>
        <v>0</v>
      </c>
      <c r="G127" s="55">
        <f t="shared" si="23"/>
        <v>0</v>
      </c>
      <c r="H127" s="55">
        <f t="shared" si="24"/>
        <v>0</v>
      </c>
      <c r="I127" s="55">
        <f t="shared" si="25"/>
        <v>0</v>
      </c>
      <c r="J127" s="55">
        <f t="shared" si="26"/>
        <v>0</v>
      </c>
      <c r="K127" s="55">
        <f t="shared" si="27"/>
        <v>0</v>
      </c>
      <c r="L127" s="55">
        <f t="shared" si="28"/>
        <v>0</v>
      </c>
      <c r="M127" s="55">
        <f t="shared" ca="1" si="29"/>
        <v>1.9981716272160976E-3</v>
      </c>
      <c r="N127" s="55">
        <f t="shared" ca="1" si="30"/>
        <v>0</v>
      </c>
      <c r="O127" s="63">
        <f t="shared" ca="1" si="31"/>
        <v>0</v>
      </c>
      <c r="P127" s="55">
        <f t="shared" ca="1" si="32"/>
        <v>0</v>
      </c>
      <c r="Q127" s="55">
        <f t="shared" ca="1" si="33"/>
        <v>0</v>
      </c>
      <c r="R127" s="31">
        <f t="shared" ca="1" si="34"/>
        <v>-1.9981716272160976E-3</v>
      </c>
    </row>
    <row r="128" spans="1:18">
      <c r="A128" s="61"/>
      <c r="B128" s="61"/>
      <c r="C128" s="61"/>
      <c r="D128" s="62">
        <f t="shared" si="20"/>
        <v>0</v>
      </c>
      <c r="E128" s="62">
        <f t="shared" si="21"/>
        <v>0</v>
      </c>
      <c r="F128" s="55">
        <f t="shared" si="22"/>
        <v>0</v>
      </c>
      <c r="G128" s="55">
        <f t="shared" si="23"/>
        <v>0</v>
      </c>
      <c r="H128" s="55">
        <f t="shared" si="24"/>
        <v>0</v>
      </c>
      <c r="I128" s="55">
        <f t="shared" si="25"/>
        <v>0</v>
      </c>
      <c r="J128" s="55">
        <f t="shared" si="26"/>
        <v>0</v>
      </c>
      <c r="K128" s="55">
        <f t="shared" si="27"/>
        <v>0</v>
      </c>
      <c r="L128" s="55">
        <f t="shared" si="28"/>
        <v>0</v>
      </c>
      <c r="M128" s="55">
        <f t="shared" ca="1" si="29"/>
        <v>1.9981716272160976E-3</v>
      </c>
      <c r="N128" s="55">
        <f t="shared" ca="1" si="30"/>
        <v>0</v>
      </c>
      <c r="O128" s="63">
        <f t="shared" ca="1" si="31"/>
        <v>0</v>
      </c>
      <c r="P128" s="55">
        <f t="shared" ca="1" si="32"/>
        <v>0</v>
      </c>
      <c r="Q128" s="55">
        <f t="shared" ca="1" si="33"/>
        <v>0</v>
      </c>
      <c r="R128" s="31">
        <f t="shared" ca="1" si="34"/>
        <v>-1.9981716272160976E-3</v>
      </c>
    </row>
    <row r="129" spans="1:18">
      <c r="A129" s="61"/>
      <c r="B129" s="61"/>
      <c r="C129" s="61"/>
      <c r="D129" s="62">
        <f t="shared" si="20"/>
        <v>0</v>
      </c>
      <c r="E129" s="62">
        <f t="shared" si="21"/>
        <v>0</v>
      </c>
      <c r="F129" s="55">
        <f t="shared" si="22"/>
        <v>0</v>
      </c>
      <c r="G129" s="55">
        <f t="shared" si="23"/>
        <v>0</v>
      </c>
      <c r="H129" s="55">
        <f t="shared" si="24"/>
        <v>0</v>
      </c>
      <c r="I129" s="55">
        <f t="shared" si="25"/>
        <v>0</v>
      </c>
      <c r="J129" s="55">
        <f t="shared" si="26"/>
        <v>0</v>
      </c>
      <c r="K129" s="55">
        <f t="shared" si="27"/>
        <v>0</v>
      </c>
      <c r="L129" s="55">
        <f t="shared" si="28"/>
        <v>0</v>
      </c>
      <c r="M129" s="55">
        <f t="shared" ca="1" si="29"/>
        <v>1.9981716272160976E-3</v>
      </c>
      <c r="N129" s="55">
        <f t="shared" ca="1" si="30"/>
        <v>0</v>
      </c>
      <c r="O129" s="63">
        <f t="shared" ca="1" si="31"/>
        <v>0</v>
      </c>
      <c r="P129" s="55">
        <f t="shared" ca="1" si="32"/>
        <v>0</v>
      </c>
      <c r="Q129" s="55">
        <f t="shared" ca="1" si="33"/>
        <v>0</v>
      </c>
      <c r="R129" s="31">
        <f t="shared" ca="1" si="34"/>
        <v>-1.9981716272160976E-3</v>
      </c>
    </row>
    <row r="130" spans="1:18">
      <c r="A130" s="61"/>
      <c r="B130" s="61"/>
      <c r="C130" s="61"/>
      <c r="D130" s="62">
        <f t="shared" si="20"/>
        <v>0</v>
      </c>
      <c r="E130" s="62">
        <f t="shared" si="21"/>
        <v>0</v>
      </c>
      <c r="F130" s="55">
        <f t="shared" si="22"/>
        <v>0</v>
      </c>
      <c r="G130" s="55">
        <f t="shared" si="23"/>
        <v>0</v>
      </c>
      <c r="H130" s="55">
        <f t="shared" si="24"/>
        <v>0</v>
      </c>
      <c r="I130" s="55">
        <f t="shared" si="25"/>
        <v>0</v>
      </c>
      <c r="J130" s="55">
        <f t="shared" si="26"/>
        <v>0</v>
      </c>
      <c r="K130" s="55">
        <f t="shared" si="27"/>
        <v>0</v>
      </c>
      <c r="L130" s="55">
        <f t="shared" si="28"/>
        <v>0</v>
      </c>
      <c r="M130" s="55">
        <f t="shared" ca="1" si="29"/>
        <v>1.9981716272160976E-3</v>
      </c>
      <c r="N130" s="55">
        <f t="shared" ca="1" si="30"/>
        <v>0</v>
      </c>
      <c r="O130" s="63">
        <f t="shared" ca="1" si="31"/>
        <v>0</v>
      </c>
      <c r="P130" s="55">
        <f t="shared" ca="1" si="32"/>
        <v>0</v>
      </c>
      <c r="Q130" s="55">
        <f t="shared" ca="1" si="33"/>
        <v>0</v>
      </c>
      <c r="R130" s="31">
        <f t="shared" ca="1" si="34"/>
        <v>-1.9981716272160976E-3</v>
      </c>
    </row>
    <row r="131" spans="1:18">
      <c r="A131" s="61"/>
      <c r="B131" s="61"/>
      <c r="C131" s="61"/>
      <c r="D131" s="62">
        <f t="shared" si="20"/>
        <v>0</v>
      </c>
      <c r="E131" s="62">
        <f t="shared" si="21"/>
        <v>0</v>
      </c>
      <c r="F131" s="55">
        <f t="shared" si="22"/>
        <v>0</v>
      </c>
      <c r="G131" s="55">
        <f t="shared" si="23"/>
        <v>0</v>
      </c>
      <c r="H131" s="55">
        <f t="shared" si="24"/>
        <v>0</v>
      </c>
      <c r="I131" s="55">
        <f t="shared" si="25"/>
        <v>0</v>
      </c>
      <c r="J131" s="55">
        <f t="shared" si="26"/>
        <v>0</v>
      </c>
      <c r="K131" s="55">
        <f t="shared" si="27"/>
        <v>0</v>
      </c>
      <c r="L131" s="55">
        <f t="shared" si="28"/>
        <v>0</v>
      </c>
      <c r="M131" s="55">
        <f t="shared" ca="1" si="29"/>
        <v>1.9981716272160976E-3</v>
      </c>
      <c r="N131" s="55">
        <f t="shared" ca="1" si="30"/>
        <v>0</v>
      </c>
      <c r="O131" s="63">
        <f t="shared" ca="1" si="31"/>
        <v>0</v>
      </c>
      <c r="P131" s="55">
        <f t="shared" ca="1" si="32"/>
        <v>0</v>
      </c>
      <c r="Q131" s="55">
        <f t="shared" ca="1" si="33"/>
        <v>0</v>
      </c>
      <c r="R131" s="31">
        <f t="shared" ca="1" si="34"/>
        <v>-1.9981716272160976E-3</v>
      </c>
    </row>
    <row r="132" spans="1:18">
      <c r="A132" s="61"/>
      <c r="B132" s="61"/>
      <c r="C132" s="61"/>
      <c r="D132" s="62">
        <f t="shared" si="20"/>
        <v>0</v>
      </c>
      <c r="E132" s="62">
        <f t="shared" si="21"/>
        <v>0</v>
      </c>
      <c r="F132" s="55">
        <f t="shared" si="22"/>
        <v>0</v>
      </c>
      <c r="G132" s="55">
        <f t="shared" si="23"/>
        <v>0</v>
      </c>
      <c r="H132" s="55">
        <f t="shared" si="24"/>
        <v>0</v>
      </c>
      <c r="I132" s="55">
        <f t="shared" si="25"/>
        <v>0</v>
      </c>
      <c r="J132" s="55">
        <f t="shared" si="26"/>
        <v>0</v>
      </c>
      <c r="K132" s="55">
        <f t="shared" si="27"/>
        <v>0</v>
      </c>
      <c r="L132" s="55">
        <f t="shared" si="28"/>
        <v>0</v>
      </c>
      <c r="M132" s="55">
        <f t="shared" ca="1" si="29"/>
        <v>1.9981716272160976E-3</v>
      </c>
      <c r="N132" s="55">
        <f t="shared" ca="1" si="30"/>
        <v>0</v>
      </c>
      <c r="O132" s="63">
        <f t="shared" ca="1" si="31"/>
        <v>0</v>
      </c>
      <c r="P132" s="55">
        <f t="shared" ca="1" si="32"/>
        <v>0</v>
      </c>
      <c r="Q132" s="55">
        <f t="shared" ca="1" si="33"/>
        <v>0</v>
      </c>
      <c r="R132" s="31">
        <f t="shared" ca="1" si="34"/>
        <v>-1.9981716272160976E-3</v>
      </c>
    </row>
    <row r="133" spans="1:18">
      <c r="A133" s="61"/>
      <c r="B133" s="61"/>
      <c r="C133" s="61"/>
      <c r="D133" s="62">
        <f t="shared" si="20"/>
        <v>0</v>
      </c>
      <c r="E133" s="62">
        <f t="shared" si="21"/>
        <v>0</v>
      </c>
      <c r="F133" s="55">
        <f t="shared" si="22"/>
        <v>0</v>
      </c>
      <c r="G133" s="55">
        <f t="shared" si="23"/>
        <v>0</v>
      </c>
      <c r="H133" s="55">
        <f t="shared" si="24"/>
        <v>0</v>
      </c>
      <c r="I133" s="55">
        <f t="shared" si="25"/>
        <v>0</v>
      </c>
      <c r="J133" s="55">
        <f t="shared" si="26"/>
        <v>0</v>
      </c>
      <c r="K133" s="55">
        <f t="shared" si="27"/>
        <v>0</v>
      </c>
      <c r="L133" s="55">
        <f t="shared" si="28"/>
        <v>0</v>
      </c>
      <c r="M133" s="55">
        <f t="shared" ca="1" si="29"/>
        <v>1.9981716272160976E-3</v>
      </c>
      <c r="N133" s="55">
        <f t="shared" ca="1" si="30"/>
        <v>0</v>
      </c>
      <c r="O133" s="63">
        <f t="shared" ca="1" si="31"/>
        <v>0</v>
      </c>
      <c r="P133" s="55">
        <f t="shared" ca="1" si="32"/>
        <v>0</v>
      </c>
      <c r="Q133" s="55">
        <f t="shared" ca="1" si="33"/>
        <v>0</v>
      </c>
      <c r="R133" s="31">
        <f t="shared" ca="1" si="34"/>
        <v>-1.9981716272160976E-3</v>
      </c>
    </row>
    <row r="134" spans="1:18">
      <c r="A134" s="61"/>
      <c r="B134" s="61"/>
      <c r="C134" s="61"/>
      <c r="D134" s="62">
        <f t="shared" si="20"/>
        <v>0</v>
      </c>
      <c r="E134" s="62">
        <f t="shared" si="21"/>
        <v>0</v>
      </c>
      <c r="F134" s="55">
        <f t="shared" si="22"/>
        <v>0</v>
      </c>
      <c r="G134" s="55">
        <f t="shared" si="23"/>
        <v>0</v>
      </c>
      <c r="H134" s="55">
        <f t="shared" si="24"/>
        <v>0</v>
      </c>
      <c r="I134" s="55">
        <f t="shared" si="25"/>
        <v>0</v>
      </c>
      <c r="J134" s="55">
        <f t="shared" si="26"/>
        <v>0</v>
      </c>
      <c r="K134" s="55">
        <f t="shared" si="27"/>
        <v>0</v>
      </c>
      <c r="L134" s="55">
        <f t="shared" si="28"/>
        <v>0</v>
      </c>
      <c r="M134" s="55">
        <f t="shared" ca="1" si="29"/>
        <v>1.9981716272160976E-3</v>
      </c>
      <c r="N134" s="55">
        <f t="shared" ca="1" si="30"/>
        <v>0</v>
      </c>
      <c r="O134" s="63">
        <f t="shared" ca="1" si="31"/>
        <v>0</v>
      </c>
      <c r="P134" s="55">
        <f t="shared" ca="1" si="32"/>
        <v>0</v>
      </c>
      <c r="Q134" s="55">
        <f t="shared" ca="1" si="33"/>
        <v>0</v>
      </c>
      <c r="R134" s="31">
        <f t="shared" ca="1" si="34"/>
        <v>-1.9981716272160976E-3</v>
      </c>
    </row>
    <row r="135" spans="1:18">
      <c r="A135" s="61"/>
      <c r="B135" s="61"/>
      <c r="C135" s="61"/>
      <c r="D135" s="62">
        <f t="shared" si="20"/>
        <v>0</v>
      </c>
      <c r="E135" s="62">
        <f t="shared" si="21"/>
        <v>0</v>
      </c>
      <c r="F135" s="55">
        <f t="shared" si="22"/>
        <v>0</v>
      </c>
      <c r="G135" s="55">
        <f t="shared" si="23"/>
        <v>0</v>
      </c>
      <c r="H135" s="55">
        <f t="shared" si="24"/>
        <v>0</v>
      </c>
      <c r="I135" s="55">
        <f t="shared" si="25"/>
        <v>0</v>
      </c>
      <c r="J135" s="55">
        <f t="shared" si="26"/>
        <v>0</v>
      </c>
      <c r="K135" s="55">
        <f t="shared" si="27"/>
        <v>0</v>
      </c>
      <c r="L135" s="55">
        <f t="shared" si="28"/>
        <v>0</v>
      </c>
      <c r="M135" s="55">
        <f t="shared" ca="1" si="29"/>
        <v>1.9981716272160976E-3</v>
      </c>
      <c r="N135" s="55">
        <f t="shared" ca="1" si="30"/>
        <v>0</v>
      </c>
      <c r="O135" s="63">
        <f t="shared" ca="1" si="31"/>
        <v>0</v>
      </c>
      <c r="P135" s="55">
        <f t="shared" ca="1" si="32"/>
        <v>0</v>
      </c>
      <c r="Q135" s="55">
        <f t="shared" ca="1" si="33"/>
        <v>0</v>
      </c>
      <c r="R135" s="31">
        <f t="shared" ca="1" si="34"/>
        <v>-1.9981716272160976E-3</v>
      </c>
    </row>
    <row r="136" spans="1:18">
      <c r="A136" s="61"/>
      <c r="B136" s="61"/>
      <c r="C136" s="61"/>
      <c r="D136" s="62">
        <f t="shared" si="20"/>
        <v>0</v>
      </c>
      <c r="E136" s="62">
        <f t="shared" si="21"/>
        <v>0</v>
      </c>
      <c r="F136" s="55">
        <f t="shared" si="22"/>
        <v>0</v>
      </c>
      <c r="G136" s="55">
        <f t="shared" si="23"/>
        <v>0</v>
      </c>
      <c r="H136" s="55">
        <f t="shared" si="24"/>
        <v>0</v>
      </c>
      <c r="I136" s="55">
        <f t="shared" si="25"/>
        <v>0</v>
      </c>
      <c r="J136" s="55">
        <f t="shared" si="26"/>
        <v>0</v>
      </c>
      <c r="K136" s="55">
        <f t="shared" si="27"/>
        <v>0</v>
      </c>
      <c r="L136" s="55">
        <f t="shared" si="28"/>
        <v>0</v>
      </c>
      <c r="M136" s="55">
        <f t="shared" ca="1" si="29"/>
        <v>1.9981716272160976E-3</v>
      </c>
      <c r="N136" s="55">
        <f t="shared" ca="1" si="30"/>
        <v>0</v>
      </c>
      <c r="O136" s="63">
        <f t="shared" ca="1" si="31"/>
        <v>0</v>
      </c>
      <c r="P136" s="55">
        <f t="shared" ca="1" si="32"/>
        <v>0</v>
      </c>
      <c r="Q136" s="55">
        <f t="shared" ca="1" si="33"/>
        <v>0</v>
      </c>
      <c r="R136" s="31">
        <f t="shared" ca="1" si="34"/>
        <v>-1.9981716272160976E-3</v>
      </c>
    </row>
    <row r="137" spans="1:18">
      <c r="A137" s="61"/>
      <c r="B137" s="61"/>
      <c r="C137" s="61"/>
      <c r="D137" s="62">
        <f t="shared" si="20"/>
        <v>0</v>
      </c>
      <c r="E137" s="62">
        <f t="shared" si="21"/>
        <v>0</v>
      </c>
      <c r="F137" s="55">
        <f t="shared" si="22"/>
        <v>0</v>
      </c>
      <c r="G137" s="55">
        <f t="shared" si="23"/>
        <v>0</v>
      </c>
      <c r="H137" s="55">
        <f t="shared" si="24"/>
        <v>0</v>
      </c>
      <c r="I137" s="55">
        <f t="shared" si="25"/>
        <v>0</v>
      </c>
      <c r="J137" s="55">
        <f t="shared" si="26"/>
        <v>0</v>
      </c>
      <c r="K137" s="55">
        <f t="shared" si="27"/>
        <v>0</v>
      </c>
      <c r="L137" s="55">
        <f t="shared" si="28"/>
        <v>0</v>
      </c>
      <c r="M137" s="55">
        <f t="shared" ca="1" si="29"/>
        <v>1.9981716272160976E-3</v>
      </c>
      <c r="N137" s="55">
        <f t="shared" ca="1" si="30"/>
        <v>0</v>
      </c>
      <c r="O137" s="63">
        <f t="shared" ca="1" si="31"/>
        <v>0</v>
      </c>
      <c r="P137" s="55">
        <f t="shared" ca="1" si="32"/>
        <v>0</v>
      </c>
      <c r="Q137" s="55">
        <f t="shared" ca="1" si="33"/>
        <v>0</v>
      </c>
      <c r="R137" s="31">
        <f t="shared" ca="1" si="34"/>
        <v>-1.9981716272160976E-3</v>
      </c>
    </row>
    <row r="138" spans="1:18">
      <c r="A138" s="61"/>
      <c r="B138" s="61"/>
      <c r="C138" s="61"/>
      <c r="D138" s="62">
        <f t="shared" si="20"/>
        <v>0</v>
      </c>
      <c r="E138" s="62">
        <f t="shared" si="21"/>
        <v>0</v>
      </c>
      <c r="F138" s="55">
        <f t="shared" si="22"/>
        <v>0</v>
      </c>
      <c r="G138" s="55">
        <f t="shared" si="23"/>
        <v>0</v>
      </c>
      <c r="H138" s="55">
        <f t="shared" si="24"/>
        <v>0</v>
      </c>
      <c r="I138" s="55">
        <f t="shared" si="25"/>
        <v>0</v>
      </c>
      <c r="J138" s="55">
        <f t="shared" si="26"/>
        <v>0</v>
      </c>
      <c r="K138" s="55">
        <f t="shared" si="27"/>
        <v>0</v>
      </c>
      <c r="L138" s="55">
        <f t="shared" si="28"/>
        <v>0</v>
      </c>
      <c r="M138" s="55">
        <f t="shared" ca="1" si="29"/>
        <v>1.9981716272160976E-3</v>
      </c>
      <c r="N138" s="55">
        <f t="shared" ca="1" si="30"/>
        <v>0</v>
      </c>
      <c r="O138" s="63">
        <f t="shared" ca="1" si="31"/>
        <v>0</v>
      </c>
      <c r="P138" s="55">
        <f t="shared" ca="1" si="32"/>
        <v>0</v>
      </c>
      <c r="Q138" s="55">
        <f t="shared" ca="1" si="33"/>
        <v>0</v>
      </c>
      <c r="R138" s="31">
        <f t="shared" ca="1" si="34"/>
        <v>-1.9981716272160976E-3</v>
      </c>
    </row>
    <row r="139" spans="1:18">
      <c r="A139" s="61"/>
      <c r="B139" s="61"/>
      <c r="C139" s="61"/>
      <c r="D139" s="62">
        <f t="shared" si="20"/>
        <v>0</v>
      </c>
      <c r="E139" s="62">
        <f t="shared" si="21"/>
        <v>0</v>
      </c>
      <c r="F139" s="55">
        <f t="shared" si="22"/>
        <v>0</v>
      </c>
      <c r="G139" s="55">
        <f t="shared" si="23"/>
        <v>0</v>
      </c>
      <c r="H139" s="55">
        <f t="shared" si="24"/>
        <v>0</v>
      </c>
      <c r="I139" s="55">
        <f t="shared" si="25"/>
        <v>0</v>
      </c>
      <c r="J139" s="55">
        <f t="shared" si="26"/>
        <v>0</v>
      </c>
      <c r="K139" s="55">
        <f t="shared" si="27"/>
        <v>0</v>
      </c>
      <c r="L139" s="55">
        <f t="shared" si="28"/>
        <v>0</v>
      </c>
      <c r="M139" s="55">
        <f t="shared" ca="1" si="29"/>
        <v>1.9981716272160976E-3</v>
      </c>
      <c r="N139" s="55">
        <f t="shared" ca="1" si="30"/>
        <v>0</v>
      </c>
      <c r="O139" s="63">
        <f t="shared" ca="1" si="31"/>
        <v>0</v>
      </c>
      <c r="P139" s="55">
        <f t="shared" ca="1" si="32"/>
        <v>0</v>
      </c>
      <c r="Q139" s="55">
        <f t="shared" ca="1" si="33"/>
        <v>0</v>
      </c>
      <c r="R139" s="31">
        <f t="shared" ca="1" si="34"/>
        <v>-1.9981716272160976E-3</v>
      </c>
    </row>
    <row r="140" spans="1:18">
      <c r="A140" s="61"/>
      <c r="B140" s="61"/>
      <c r="C140" s="61"/>
      <c r="D140" s="62">
        <f t="shared" si="20"/>
        <v>0</v>
      </c>
      <c r="E140" s="62">
        <f t="shared" si="21"/>
        <v>0</v>
      </c>
      <c r="F140" s="55">
        <f t="shared" si="22"/>
        <v>0</v>
      </c>
      <c r="G140" s="55">
        <f t="shared" si="23"/>
        <v>0</v>
      </c>
      <c r="H140" s="55">
        <f t="shared" si="24"/>
        <v>0</v>
      </c>
      <c r="I140" s="55">
        <f t="shared" si="25"/>
        <v>0</v>
      </c>
      <c r="J140" s="55">
        <f t="shared" si="26"/>
        <v>0</v>
      </c>
      <c r="K140" s="55">
        <f t="shared" si="27"/>
        <v>0</v>
      </c>
      <c r="L140" s="55">
        <f t="shared" si="28"/>
        <v>0</v>
      </c>
      <c r="M140" s="55">
        <f t="shared" ca="1" si="29"/>
        <v>1.9981716272160976E-3</v>
      </c>
      <c r="N140" s="55">
        <f t="shared" ca="1" si="30"/>
        <v>0</v>
      </c>
      <c r="O140" s="63">
        <f t="shared" ca="1" si="31"/>
        <v>0</v>
      </c>
      <c r="P140" s="55">
        <f t="shared" ca="1" si="32"/>
        <v>0</v>
      </c>
      <c r="Q140" s="55">
        <f t="shared" ca="1" si="33"/>
        <v>0</v>
      </c>
      <c r="R140" s="31">
        <f t="shared" ca="1" si="34"/>
        <v>-1.9981716272160976E-3</v>
      </c>
    </row>
    <row r="141" spans="1:18">
      <c r="A141" s="61"/>
      <c r="B141" s="61"/>
      <c r="C141" s="61"/>
      <c r="D141" s="62">
        <f t="shared" si="20"/>
        <v>0</v>
      </c>
      <c r="E141" s="62">
        <f t="shared" si="21"/>
        <v>0</v>
      </c>
      <c r="F141" s="55">
        <f t="shared" si="22"/>
        <v>0</v>
      </c>
      <c r="G141" s="55">
        <f t="shared" si="23"/>
        <v>0</v>
      </c>
      <c r="H141" s="55">
        <f t="shared" si="24"/>
        <v>0</v>
      </c>
      <c r="I141" s="55">
        <f t="shared" si="25"/>
        <v>0</v>
      </c>
      <c r="J141" s="55">
        <f t="shared" si="26"/>
        <v>0</v>
      </c>
      <c r="K141" s="55">
        <f t="shared" si="27"/>
        <v>0</v>
      </c>
      <c r="L141" s="55">
        <f t="shared" si="28"/>
        <v>0</v>
      </c>
      <c r="M141" s="55">
        <f t="shared" ca="1" si="29"/>
        <v>1.9981716272160976E-3</v>
      </c>
      <c r="N141" s="55">
        <f t="shared" ca="1" si="30"/>
        <v>0</v>
      </c>
      <c r="O141" s="63">
        <f t="shared" ca="1" si="31"/>
        <v>0</v>
      </c>
      <c r="P141" s="55">
        <f t="shared" ca="1" si="32"/>
        <v>0</v>
      </c>
      <c r="Q141" s="55">
        <f t="shared" ca="1" si="33"/>
        <v>0</v>
      </c>
      <c r="R141" s="31">
        <f t="shared" ca="1" si="34"/>
        <v>-1.9981716272160976E-3</v>
      </c>
    </row>
    <row r="142" spans="1:18">
      <c r="A142" s="61"/>
      <c r="B142" s="61"/>
      <c r="C142" s="61"/>
      <c r="D142" s="62">
        <f t="shared" si="20"/>
        <v>0</v>
      </c>
      <c r="E142" s="62">
        <f t="shared" si="21"/>
        <v>0</v>
      </c>
      <c r="F142" s="55">
        <f t="shared" si="22"/>
        <v>0</v>
      </c>
      <c r="G142" s="55">
        <f t="shared" si="23"/>
        <v>0</v>
      </c>
      <c r="H142" s="55">
        <f t="shared" si="24"/>
        <v>0</v>
      </c>
      <c r="I142" s="55">
        <f t="shared" si="25"/>
        <v>0</v>
      </c>
      <c r="J142" s="55">
        <f t="shared" si="26"/>
        <v>0</v>
      </c>
      <c r="K142" s="55">
        <f t="shared" si="27"/>
        <v>0</v>
      </c>
      <c r="L142" s="55">
        <f t="shared" si="28"/>
        <v>0</v>
      </c>
      <c r="M142" s="55">
        <f t="shared" ca="1" si="29"/>
        <v>1.9981716272160976E-3</v>
      </c>
      <c r="N142" s="55">
        <f t="shared" ca="1" si="30"/>
        <v>0</v>
      </c>
      <c r="O142" s="63">
        <f t="shared" ca="1" si="31"/>
        <v>0</v>
      </c>
      <c r="P142" s="55">
        <f t="shared" ca="1" si="32"/>
        <v>0</v>
      </c>
      <c r="Q142" s="55">
        <f t="shared" ca="1" si="33"/>
        <v>0</v>
      </c>
      <c r="R142" s="31">
        <f t="shared" ca="1" si="34"/>
        <v>-1.9981716272160976E-3</v>
      </c>
    </row>
    <row r="143" spans="1:18">
      <c r="A143" s="61"/>
      <c r="B143" s="61"/>
      <c r="C143" s="61"/>
      <c r="D143" s="62">
        <f t="shared" si="20"/>
        <v>0</v>
      </c>
      <c r="E143" s="62">
        <f t="shared" si="21"/>
        <v>0</v>
      </c>
      <c r="F143" s="55">
        <f t="shared" si="22"/>
        <v>0</v>
      </c>
      <c r="G143" s="55">
        <f t="shared" si="23"/>
        <v>0</v>
      </c>
      <c r="H143" s="55">
        <f t="shared" si="24"/>
        <v>0</v>
      </c>
      <c r="I143" s="55">
        <f t="shared" si="25"/>
        <v>0</v>
      </c>
      <c r="J143" s="55">
        <f t="shared" si="26"/>
        <v>0</v>
      </c>
      <c r="K143" s="55">
        <f t="shared" si="27"/>
        <v>0</v>
      </c>
      <c r="L143" s="55">
        <f t="shared" si="28"/>
        <v>0</v>
      </c>
      <c r="M143" s="55">
        <f t="shared" ca="1" si="29"/>
        <v>1.9981716272160976E-3</v>
      </c>
      <c r="N143" s="55">
        <f t="shared" ca="1" si="30"/>
        <v>0</v>
      </c>
      <c r="O143" s="63">
        <f t="shared" ca="1" si="31"/>
        <v>0</v>
      </c>
      <c r="P143" s="55">
        <f t="shared" ca="1" si="32"/>
        <v>0</v>
      </c>
      <c r="Q143" s="55">
        <f t="shared" ca="1" si="33"/>
        <v>0</v>
      </c>
      <c r="R143" s="31">
        <f t="shared" ca="1" si="34"/>
        <v>-1.9981716272160976E-3</v>
      </c>
    </row>
    <row r="144" spans="1:18">
      <c r="A144" s="61"/>
      <c r="B144" s="61"/>
      <c r="C144" s="61"/>
      <c r="D144" s="62">
        <f t="shared" si="20"/>
        <v>0</v>
      </c>
      <c r="E144" s="62">
        <f t="shared" si="21"/>
        <v>0</v>
      </c>
      <c r="F144" s="55">
        <f t="shared" si="22"/>
        <v>0</v>
      </c>
      <c r="G144" s="55">
        <f t="shared" si="23"/>
        <v>0</v>
      </c>
      <c r="H144" s="55">
        <f t="shared" si="24"/>
        <v>0</v>
      </c>
      <c r="I144" s="55">
        <f t="shared" si="25"/>
        <v>0</v>
      </c>
      <c r="J144" s="55">
        <f t="shared" si="26"/>
        <v>0</v>
      </c>
      <c r="K144" s="55">
        <f t="shared" si="27"/>
        <v>0</v>
      </c>
      <c r="L144" s="55">
        <f t="shared" si="28"/>
        <v>0</v>
      </c>
      <c r="M144" s="55">
        <f t="shared" ca="1" si="29"/>
        <v>1.9981716272160976E-3</v>
      </c>
      <c r="N144" s="55">
        <f t="shared" ca="1" si="30"/>
        <v>0</v>
      </c>
      <c r="O144" s="63">
        <f t="shared" ca="1" si="31"/>
        <v>0</v>
      </c>
      <c r="P144" s="55">
        <f t="shared" ca="1" si="32"/>
        <v>0</v>
      </c>
      <c r="Q144" s="55">
        <f t="shared" ca="1" si="33"/>
        <v>0</v>
      </c>
      <c r="R144" s="31">
        <f t="shared" ca="1" si="34"/>
        <v>-1.9981716272160976E-3</v>
      </c>
    </row>
    <row r="145" spans="1:18">
      <c r="A145" s="61"/>
      <c r="B145" s="61"/>
      <c r="C145" s="61"/>
      <c r="D145" s="62">
        <f t="shared" si="20"/>
        <v>0</v>
      </c>
      <c r="E145" s="62">
        <f t="shared" si="21"/>
        <v>0</v>
      </c>
      <c r="F145" s="55">
        <f t="shared" si="22"/>
        <v>0</v>
      </c>
      <c r="G145" s="55">
        <f t="shared" si="23"/>
        <v>0</v>
      </c>
      <c r="H145" s="55">
        <f t="shared" si="24"/>
        <v>0</v>
      </c>
      <c r="I145" s="55">
        <f t="shared" si="25"/>
        <v>0</v>
      </c>
      <c r="J145" s="55">
        <f t="shared" si="26"/>
        <v>0</v>
      </c>
      <c r="K145" s="55">
        <f t="shared" si="27"/>
        <v>0</v>
      </c>
      <c r="L145" s="55">
        <f t="shared" si="28"/>
        <v>0</v>
      </c>
      <c r="M145" s="55">
        <f t="shared" ca="1" si="29"/>
        <v>1.9981716272160976E-3</v>
      </c>
      <c r="N145" s="55">
        <f t="shared" ca="1" si="30"/>
        <v>0</v>
      </c>
      <c r="O145" s="63">
        <f t="shared" ca="1" si="31"/>
        <v>0</v>
      </c>
      <c r="P145" s="55">
        <f t="shared" ca="1" si="32"/>
        <v>0</v>
      </c>
      <c r="Q145" s="55">
        <f t="shared" ca="1" si="33"/>
        <v>0</v>
      </c>
      <c r="R145" s="31">
        <f t="shared" ca="1" si="34"/>
        <v>-1.9981716272160976E-3</v>
      </c>
    </row>
    <row r="146" spans="1:18">
      <c r="A146" s="61"/>
      <c r="B146" s="61"/>
      <c r="C146" s="61"/>
      <c r="D146" s="62">
        <f t="shared" si="20"/>
        <v>0</v>
      </c>
      <c r="E146" s="62">
        <f t="shared" si="21"/>
        <v>0</v>
      </c>
      <c r="F146" s="55">
        <f t="shared" si="22"/>
        <v>0</v>
      </c>
      <c r="G146" s="55">
        <f t="shared" si="23"/>
        <v>0</v>
      </c>
      <c r="H146" s="55">
        <f t="shared" si="24"/>
        <v>0</v>
      </c>
      <c r="I146" s="55">
        <f t="shared" si="25"/>
        <v>0</v>
      </c>
      <c r="J146" s="55">
        <f t="shared" si="26"/>
        <v>0</v>
      </c>
      <c r="K146" s="55">
        <f t="shared" si="27"/>
        <v>0</v>
      </c>
      <c r="L146" s="55">
        <f t="shared" si="28"/>
        <v>0</v>
      </c>
      <c r="M146" s="55">
        <f t="shared" ca="1" si="29"/>
        <v>1.9981716272160976E-3</v>
      </c>
      <c r="N146" s="55">
        <f t="shared" ca="1" si="30"/>
        <v>0</v>
      </c>
      <c r="O146" s="63">
        <f t="shared" ca="1" si="31"/>
        <v>0</v>
      </c>
      <c r="P146" s="55">
        <f t="shared" ca="1" si="32"/>
        <v>0</v>
      </c>
      <c r="Q146" s="55">
        <f t="shared" ca="1" si="33"/>
        <v>0</v>
      </c>
      <c r="R146" s="31">
        <f t="shared" ca="1" si="34"/>
        <v>-1.9981716272160976E-3</v>
      </c>
    </row>
    <row r="147" spans="1:18">
      <c r="A147" s="61"/>
      <c r="B147" s="61"/>
      <c r="C147" s="61"/>
      <c r="D147" s="62">
        <f t="shared" si="20"/>
        <v>0</v>
      </c>
      <c r="E147" s="62">
        <f t="shared" si="21"/>
        <v>0</v>
      </c>
      <c r="F147" s="55">
        <f t="shared" si="22"/>
        <v>0</v>
      </c>
      <c r="G147" s="55">
        <f t="shared" si="23"/>
        <v>0</v>
      </c>
      <c r="H147" s="55">
        <f t="shared" si="24"/>
        <v>0</v>
      </c>
      <c r="I147" s="55">
        <f t="shared" si="25"/>
        <v>0</v>
      </c>
      <c r="J147" s="55">
        <f t="shared" si="26"/>
        <v>0</v>
      </c>
      <c r="K147" s="55">
        <f t="shared" si="27"/>
        <v>0</v>
      </c>
      <c r="L147" s="55">
        <f t="shared" si="28"/>
        <v>0</v>
      </c>
      <c r="M147" s="55">
        <f t="shared" ca="1" si="29"/>
        <v>1.9981716272160976E-3</v>
      </c>
      <c r="N147" s="55">
        <f t="shared" ca="1" si="30"/>
        <v>0</v>
      </c>
      <c r="O147" s="63">
        <f t="shared" ca="1" si="31"/>
        <v>0</v>
      </c>
      <c r="P147" s="55">
        <f t="shared" ca="1" si="32"/>
        <v>0</v>
      </c>
      <c r="Q147" s="55">
        <f t="shared" ca="1" si="33"/>
        <v>0</v>
      </c>
      <c r="R147" s="31">
        <f t="shared" ca="1" si="34"/>
        <v>-1.9981716272160976E-3</v>
      </c>
    </row>
    <row r="148" spans="1:18">
      <c r="A148" s="61"/>
      <c r="B148" s="61"/>
      <c r="C148" s="61"/>
      <c r="D148" s="62">
        <f t="shared" si="20"/>
        <v>0</v>
      </c>
      <c r="E148" s="62">
        <f t="shared" si="21"/>
        <v>0</v>
      </c>
      <c r="F148" s="55">
        <f t="shared" si="22"/>
        <v>0</v>
      </c>
      <c r="G148" s="55">
        <f t="shared" si="23"/>
        <v>0</v>
      </c>
      <c r="H148" s="55">
        <f t="shared" si="24"/>
        <v>0</v>
      </c>
      <c r="I148" s="55">
        <f t="shared" si="25"/>
        <v>0</v>
      </c>
      <c r="J148" s="55">
        <f t="shared" si="26"/>
        <v>0</v>
      </c>
      <c r="K148" s="55">
        <f t="shared" si="27"/>
        <v>0</v>
      </c>
      <c r="L148" s="55">
        <f t="shared" si="28"/>
        <v>0</v>
      </c>
      <c r="M148" s="55">
        <f t="shared" ca="1" si="29"/>
        <v>1.9981716272160976E-3</v>
      </c>
      <c r="N148" s="55">
        <f t="shared" ca="1" si="30"/>
        <v>0</v>
      </c>
      <c r="O148" s="63">
        <f t="shared" ca="1" si="31"/>
        <v>0</v>
      </c>
      <c r="P148" s="55">
        <f t="shared" ca="1" si="32"/>
        <v>0</v>
      </c>
      <c r="Q148" s="55">
        <f t="shared" ca="1" si="33"/>
        <v>0</v>
      </c>
      <c r="R148" s="31">
        <f t="shared" ca="1" si="34"/>
        <v>-1.9981716272160976E-3</v>
      </c>
    </row>
    <row r="149" spans="1:18">
      <c r="A149" s="61"/>
      <c r="B149" s="61"/>
      <c r="C149" s="61"/>
      <c r="D149" s="62">
        <f t="shared" ref="D149:D212" si="35">A149/A$18</f>
        <v>0</v>
      </c>
      <c r="E149" s="62">
        <f t="shared" ref="E149:E212" si="36">B149/B$18</f>
        <v>0</v>
      </c>
      <c r="F149" s="55">
        <f t="shared" ref="F149:F212" si="37">$C149*D149</f>
        <v>0</v>
      </c>
      <c r="G149" s="55">
        <f t="shared" ref="G149:G212" si="38">$C149*E149</f>
        <v>0</v>
      </c>
      <c r="H149" s="55">
        <f t="shared" ref="H149:H212" si="39">C149*D149*D149</f>
        <v>0</v>
      </c>
      <c r="I149" s="55">
        <f t="shared" ref="I149:I212" si="40">C149*D149*D149*D149</f>
        <v>0</v>
      </c>
      <c r="J149" s="55">
        <f t="shared" ref="J149:J212" si="41">C149*D149*D149*D149*D149</f>
        <v>0</v>
      </c>
      <c r="K149" s="55">
        <f t="shared" ref="K149:K212" si="42">C149*E149*D149</f>
        <v>0</v>
      </c>
      <c r="L149" s="55">
        <f t="shared" ref="L149:L212" si="43">C149*E149*D149*D149</f>
        <v>0</v>
      </c>
      <c r="M149" s="55">
        <f t="shared" ref="M149:M212" ca="1" si="44">+E$4+E$5*D149+E$6*D149^2</f>
        <v>1.9981716272160976E-3</v>
      </c>
      <c r="N149" s="55">
        <f t="shared" ref="N149:N212" ca="1" si="45">C149*(M149-E149)^2</f>
        <v>0</v>
      </c>
      <c r="O149" s="63">
        <f t="shared" ref="O149:O212" ca="1" si="46">(C149*O$1-O$2*F149+O$3*H149)^2</f>
        <v>0</v>
      </c>
      <c r="P149" s="55">
        <f t="shared" ref="P149:P212" ca="1" si="47">(-C149*O$2+O$4*F149-O$5*H149)^2</f>
        <v>0</v>
      </c>
      <c r="Q149" s="55">
        <f t="shared" ref="Q149:Q212" ca="1" si="48">+(C149*O$3-F149*O$5+H149*O$6)^2</f>
        <v>0</v>
      </c>
      <c r="R149" s="31">
        <f t="shared" ref="R149:R212" ca="1" si="49">+E149-M149</f>
        <v>-1.9981716272160976E-3</v>
      </c>
    </row>
    <row r="150" spans="1:18">
      <c r="A150" s="61"/>
      <c r="B150" s="61"/>
      <c r="C150" s="61"/>
      <c r="D150" s="62">
        <f t="shared" si="35"/>
        <v>0</v>
      </c>
      <c r="E150" s="62">
        <f t="shared" si="36"/>
        <v>0</v>
      </c>
      <c r="F150" s="55">
        <f t="shared" si="37"/>
        <v>0</v>
      </c>
      <c r="G150" s="55">
        <f t="shared" si="38"/>
        <v>0</v>
      </c>
      <c r="H150" s="55">
        <f t="shared" si="39"/>
        <v>0</v>
      </c>
      <c r="I150" s="55">
        <f t="shared" si="40"/>
        <v>0</v>
      </c>
      <c r="J150" s="55">
        <f t="shared" si="41"/>
        <v>0</v>
      </c>
      <c r="K150" s="55">
        <f t="shared" si="42"/>
        <v>0</v>
      </c>
      <c r="L150" s="55">
        <f t="shared" si="43"/>
        <v>0</v>
      </c>
      <c r="M150" s="55">
        <f t="shared" ca="1" si="44"/>
        <v>1.9981716272160976E-3</v>
      </c>
      <c r="N150" s="55">
        <f t="shared" ca="1" si="45"/>
        <v>0</v>
      </c>
      <c r="O150" s="63">
        <f t="shared" ca="1" si="46"/>
        <v>0</v>
      </c>
      <c r="P150" s="55">
        <f t="shared" ca="1" si="47"/>
        <v>0</v>
      </c>
      <c r="Q150" s="55">
        <f t="shared" ca="1" si="48"/>
        <v>0</v>
      </c>
      <c r="R150" s="31">
        <f t="shared" ca="1" si="49"/>
        <v>-1.9981716272160976E-3</v>
      </c>
    </row>
    <row r="151" spans="1:18">
      <c r="A151" s="61"/>
      <c r="B151" s="61"/>
      <c r="C151" s="61"/>
      <c r="D151" s="62">
        <f t="shared" si="35"/>
        <v>0</v>
      </c>
      <c r="E151" s="62">
        <f t="shared" si="36"/>
        <v>0</v>
      </c>
      <c r="F151" s="55">
        <f t="shared" si="37"/>
        <v>0</v>
      </c>
      <c r="G151" s="55">
        <f t="shared" si="38"/>
        <v>0</v>
      </c>
      <c r="H151" s="55">
        <f t="shared" si="39"/>
        <v>0</v>
      </c>
      <c r="I151" s="55">
        <f t="shared" si="40"/>
        <v>0</v>
      </c>
      <c r="J151" s="55">
        <f t="shared" si="41"/>
        <v>0</v>
      </c>
      <c r="K151" s="55">
        <f t="shared" si="42"/>
        <v>0</v>
      </c>
      <c r="L151" s="55">
        <f t="shared" si="43"/>
        <v>0</v>
      </c>
      <c r="M151" s="55">
        <f t="shared" ca="1" si="44"/>
        <v>1.9981716272160976E-3</v>
      </c>
      <c r="N151" s="55">
        <f t="shared" ca="1" si="45"/>
        <v>0</v>
      </c>
      <c r="O151" s="63">
        <f t="shared" ca="1" si="46"/>
        <v>0</v>
      </c>
      <c r="P151" s="55">
        <f t="shared" ca="1" si="47"/>
        <v>0</v>
      </c>
      <c r="Q151" s="55">
        <f t="shared" ca="1" si="48"/>
        <v>0</v>
      </c>
      <c r="R151" s="31">
        <f t="shared" ca="1" si="49"/>
        <v>-1.9981716272160976E-3</v>
      </c>
    </row>
    <row r="152" spans="1:18">
      <c r="A152" s="61"/>
      <c r="B152" s="61"/>
      <c r="C152" s="61"/>
      <c r="D152" s="62">
        <f t="shared" si="35"/>
        <v>0</v>
      </c>
      <c r="E152" s="62">
        <f t="shared" si="36"/>
        <v>0</v>
      </c>
      <c r="F152" s="55">
        <f t="shared" si="37"/>
        <v>0</v>
      </c>
      <c r="G152" s="55">
        <f t="shared" si="38"/>
        <v>0</v>
      </c>
      <c r="H152" s="55">
        <f t="shared" si="39"/>
        <v>0</v>
      </c>
      <c r="I152" s="55">
        <f t="shared" si="40"/>
        <v>0</v>
      </c>
      <c r="J152" s="55">
        <f t="shared" si="41"/>
        <v>0</v>
      </c>
      <c r="K152" s="55">
        <f t="shared" si="42"/>
        <v>0</v>
      </c>
      <c r="L152" s="55">
        <f t="shared" si="43"/>
        <v>0</v>
      </c>
      <c r="M152" s="55">
        <f t="shared" ca="1" si="44"/>
        <v>1.9981716272160976E-3</v>
      </c>
      <c r="N152" s="55">
        <f t="shared" ca="1" si="45"/>
        <v>0</v>
      </c>
      <c r="O152" s="63">
        <f t="shared" ca="1" si="46"/>
        <v>0</v>
      </c>
      <c r="P152" s="55">
        <f t="shared" ca="1" si="47"/>
        <v>0</v>
      </c>
      <c r="Q152" s="55">
        <f t="shared" ca="1" si="48"/>
        <v>0</v>
      </c>
      <c r="R152" s="31">
        <f t="shared" ca="1" si="49"/>
        <v>-1.9981716272160976E-3</v>
      </c>
    </row>
    <row r="153" spans="1:18">
      <c r="A153" s="61"/>
      <c r="B153" s="61"/>
      <c r="C153" s="61"/>
      <c r="D153" s="62">
        <f t="shared" si="35"/>
        <v>0</v>
      </c>
      <c r="E153" s="62">
        <f t="shared" si="36"/>
        <v>0</v>
      </c>
      <c r="F153" s="55">
        <f t="shared" si="37"/>
        <v>0</v>
      </c>
      <c r="G153" s="55">
        <f t="shared" si="38"/>
        <v>0</v>
      </c>
      <c r="H153" s="55">
        <f t="shared" si="39"/>
        <v>0</v>
      </c>
      <c r="I153" s="55">
        <f t="shared" si="40"/>
        <v>0</v>
      </c>
      <c r="J153" s="55">
        <f t="shared" si="41"/>
        <v>0</v>
      </c>
      <c r="K153" s="55">
        <f t="shared" si="42"/>
        <v>0</v>
      </c>
      <c r="L153" s="55">
        <f t="shared" si="43"/>
        <v>0</v>
      </c>
      <c r="M153" s="55">
        <f t="shared" ca="1" si="44"/>
        <v>1.9981716272160976E-3</v>
      </c>
      <c r="N153" s="55">
        <f t="shared" ca="1" si="45"/>
        <v>0</v>
      </c>
      <c r="O153" s="63">
        <f t="shared" ca="1" si="46"/>
        <v>0</v>
      </c>
      <c r="P153" s="55">
        <f t="shared" ca="1" si="47"/>
        <v>0</v>
      </c>
      <c r="Q153" s="55">
        <f t="shared" ca="1" si="48"/>
        <v>0</v>
      </c>
      <c r="R153" s="31">
        <f t="shared" ca="1" si="49"/>
        <v>-1.9981716272160976E-3</v>
      </c>
    </row>
    <row r="154" spans="1:18">
      <c r="A154" s="61"/>
      <c r="B154" s="61"/>
      <c r="C154" s="61"/>
      <c r="D154" s="62">
        <f t="shared" si="35"/>
        <v>0</v>
      </c>
      <c r="E154" s="62">
        <f t="shared" si="36"/>
        <v>0</v>
      </c>
      <c r="F154" s="55">
        <f t="shared" si="37"/>
        <v>0</v>
      </c>
      <c r="G154" s="55">
        <f t="shared" si="38"/>
        <v>0</v>
      </c>
      <c r="H154" s="55">
        <f t="shared" si="39"/>
        <v>0</v>
      </c>
      <c r="I154" s="55">
        <f t="shared" si="40"/>
        <v>0</v>
      </c>
      <c r="J154" s="55">
        <f t="shared" si="41"/>
        <v>0</v>
      </c>
      <c r="K154" s="55">
        <f t="shared" si="42"/>
        <v>0</v>
      </c>
      <c r="L154" s="55">
        <f t="shared" si="43"/>
        <v>0</v>
      </c>
      <c r="M154" s="55">
        <f t="shared" ca="1" si="44"/>
        <v>1.9981716272160976E-3</v>
      </c>
      <c r="N154" s="55">
        <f t="shared" ca="1" si="45"/>
        <v>0</v>
      </c>
      <c r="O154" s="63">
        <f t="shared" ca="1" si="46"/>
        <v>0</v>
      </c>
      <c r="P154" s="55">
        <f t="shared" ca="1" si="47"/>
        <v>0</v>
      </c>
      <c r="Q154" s="55">
        <f t="shared" ca="1" si="48"/>
        <v>0</v>
      </c>
      <c r="R154" s="31">
        <f t="shared" ca="1" si="49"/>
        <v>-1.9981716272160976E-3</v>
      </c>
    </row>
    <row r="155" spans="1:18">
      <c r="A155" s="61"/>
      <c r="B155" s="61"/>
      <c r="C155" s="61"/>
      <c r="D155" s="62">
        <f t="shared" si="35"/>
        <v>0</v>
      </c>
      <c r="E155" s="62">
        <f t="shared" si="36"/>
        <v>0</v>
      </c>
      <c r="F155" s="55">
        <f t="shared" si="37"/>
        <v>0</v>
      </c>
      <c r="G155" s="55">
        <f t="shared" si="38"/>
        <v>0</v>
      </c>
      <c r="H155" s="55">
        <f t="shared" si="39"/>
        <v>0</v>
      </c>
      <c r="I155" s="55">
        <f t="shared" si="40"/>
        <v>0</v>
      </c>
      <c r="J155" s="55">
        <f t="shared" si="41"/>
        <v>0</v>
      </c>
      <c r="K155" s="55">
        <f t="shared" si="42"/>
        <v>0</v>
      </c>
      <c r="L155" s="55">
        <f t="shared" si="43"/>
        <v>0</v>
      </c>
      <c r="M155" s="55">
        <f t="shared" ca="1" si="44"/>
        <v>1.9981716272160976E-3</v>
      </c>
      <c r="N155" s="55">
        <f t="shared" ca="1" si="45"/>
        <v>0</v>
      </c>
      <c r="O155" s="63">
        <f t="shared" ca="1" si="46"/>
        <v>0</v>
      </c>
      <c r="P155" s="55">
        <f t="shared" ca="1" si="47"/>
        <v>0</v>
      </c>
      <c r="Q155" s="55">
        <f t="shared" ca="1" si="48"/>
        <v>0</v>
      </c>
      <c r="R155" s="31">
        <f t="shared" ca="1" si="49"/>
        <v>-1.9981716272160976E-3</v>
      </c>
    </row>
    <row r="156" spans="1:18">
      <c r="A156" s="61"/>
      <c r="B156" s="61"/>
      <c r="C156" s="61"/>
      <c r="D156" s="62">
        <f t="shared" si="35"/>
        <v>0</v>
      </c>
      <c r="E156" s="62">
        <f t="shared" si="36"/>
        <v>0</v>
      </c>
      <c r="F156" s="55">
        <f t="shared" si="37"/>
        <v>0</v>
      </c>
      <c r="G156" s="55">
        <f t="shared" si="38"/>
        <v>0</v>
      </c>
      <c r="H156" s="55">
        <f t="shared" si="39"/>
        <v>0</v>
      </c>
      <c r="I156" s="55">
        <f t="shared" si="40"/>
        <v>0</v>
      </c>
      <c r="J156" s="55">
        <f t="shared" si="41"/>
        <v>0</v>
      </c>
      <c r="K156" s="55">
        <f t="shared" si="42"/>
        <v>0</v>
      </c>
      <c r="L156" s="55">
        <f t="shared" si="43"/>
        <v>0</v>
      </c>
      <c r="M156" s="55">
        <f t="shared" ca="1" si="44"/>
        <v>1.9981716272160976E-3</v>
      </c>
      <c r="N156" s="55">
        <f t="shared" ca="1" si="45"/>
        <v>0</v>
      </c>
      <c r="O156" s="63">
        <f t="shared" ca="1" si="46"/>
        <v>0</v>
      </c>
      <c r="P156" s="55">
        <f t="shared" ca="1" si="47"/>
        <v>0</v>
      </c>
      <c r="Q156" s="55">
        <f t="shared" ca="1" si="48"/>
        <v>0</v>
      </c>
      <c r="R156" s="31">
        <f t="shared" ca="1" si="49"/>
        <v>-1.9981716272160976E-3</v>
      </c>
    </row>
    <row r="157" spans="1:18">
      <c r="A157" s="61"/>
      <c r="B157" s="61"/>
      <c r="C157" s="61"/>
      <c r="D157" s="62">
        <f t="shared" si="35"/>
        <v>0</v>
      </c>
      <c r="E157" s="62">
        <f t="shared" si="36"/>
        <v>0</v>
      </c>
      <c r="F157" s="55">
        <f t="shared" si="37"/>
        <v>0</v>
      </c>
      <c r="G157" s="55">
        <f t="shared" si="38"/>
        <v>0</v>
      </c>
      <c r="H157" s="55">
        <f t="shared" si="39"/>
        <v>0</v>
      </c>
      <c r="I157" s="55">
        <f t="shared" si="40"/>
        <v>0</v>
      </c>
      <c r="J157" s="55">
        <f t="shared" si="41"/>
        <v>0</v>
      </c>
      <c r="K157" s="55">
        <f t="shared" si="42"/>
        <v>0</v>
      </c>
      <c r="L157" s="55">
        <f t="shared" si="43"/>
        <v>0</v>
      </c>
      <c r="M157" s="55">
        <f t="shared" ca="1" si="44"/>
        <v>1.9981716272160976E-3</v>
      </c>
      <c r="N157" s="55">
        <f t="shared" ca="1" si="45"/>
        <v>0</v>
      </c>
      <c r="O157" s="63">
        <f t="shared" ca="1" si="46"/>
        <v>0</v>
      </c>
      <c r="P157" s="55">
        <f t="shared" ca="1" si="47"/>
        <v>0</v>
      </c>
      <c r="Q157" s="55">
        <f t="shared" ca="1" si="48"/>
        <v>0</v>
      </c>
      <c r="R157" s="31">
        <f t="shared" ca="1" si="49"/>
        <v>-1.9981716272160976E-3</v>
      </c>
    </row>
    <row r="158" spans="1:18">
      <c r="A158" s="61"/>
      <c r="B158" s="61"/>
      <c r="C158" s="61"/>
      <c r="D158" s="62">
        <f t="shared" si="35"/>
        <v>0</v>
      </c>
      <c r="E158" s="62">
        <f t="shared" si="36"/>
        <v>0</v>
      </c>
      <c r="F158" s="55">
        <f t="shared" si="37"/>
        <v>0</v>
      </c>
      <c r="G158" s="55">
        <f t="shared" si="38"/>
        <v>0</v>
      </c>
      <c r="H158" s="55">
        <f t="shared" si="39"/>
        <v>0</v>
      </c>
      <c r="I158" s="55">
        <f t="shared" si="40"/>
        <v>0</v>
      </c>
      <c r="J158" s="55">
        <f t="shared" si="41"/>
        <v>0</v>
      </c>
      <c r="K158" s="55">
        <f t="shared" si="42"/>
        <v>0</v>
      </c>
      <c r="L158" s="55">
        <f t="shared" si="43"/>
        <v>0</v>
      </c>
      <c r="M158" s="55">
        <f t="shared" ca="1" si="44"/>
        <v>1.9981716272160976E-3</v>
      </c>
      <c r="N158" s="55">
        <f t="shared" ca="1" si="45"/>
        <v>0</v>
      </c>
      <c r="O158" s="63">
        <f t="shared" ca="1" si="46"/>
        <v>0</v>
      </c>
      <c r="P158" s="55">
        <f t="shared" ca="1" si="47"/>
        <v>0</v>
      </c>
      <c r="Q158" s="55">
        <f t="shared" ca="1" si="48"/>
        <v>0</v>
      </c>
      <c r="R158" s="31">
        <f t="shared" ca="1" si="49"/>
        <v>-1.9981716272160976E-3</v>
      </c>
    </row>
    <row r="159" spans="1:18">
      <c r="A159" s="61"/>
      <c r="B159" s="61"/>
      <c r="C159" s="61"/>
      <c r="D159" s="62">
        <f t="shared" si="35"/>
        <v>0</v>
      </c>
      <c r="E159" s="62">
        <f t="shared" si="36"/>
        <v>0</v>
      </c>
      <c r="F159" s="55">
        <f t="shared" si="37"/>
        <v>0</v>
      </c>
      <c r="G159" s="55">
        <f t="shared" si="38"/>
        <v>0</v>
      </c>
      <c r="H159" s="55">
        <f t="shared" si="39"/>
        <v>0</v>
      </c>
      <c r="I159" s="55">
        <f t="shared" si="40"/>
        <v>0</v>
      </c>
      <c r="J159" s="55">
        <f t="shared" si="41"/>
        <v>0</v>
      </c>
      <c r="K159" s="55">
        <f t="shared" si="42"/>
        <v>0</v>
      </c>
      <c r="L159" s="55">
        <f t="shared" si="43"/>
        <v>0</v>
      </c>
      <c r="M159" s="55">
        <f t="shared" ca="1" si="44"/>
        <v>1.9981716272160976E-3</v>
      </c>
      <c r="N159" s="55">
        <f t="shared" ca="1" si="45"/>
        <v>0</v>
      </c>
      <c r="O159" s="63">
        <f t="shared" ca="1" si="46"/>
        <v>0</v>
      </c>
      <c r="P159" s="55">
        <f t="shared" ca="1" si="47"/>
        <v>0</v>
      </c>
      <c r="Q159" s="55">
        <f t="shared" ca="1" si="48"/>
        <v>0</v>
      </c>
      <c r="R159" s="31">
        <f t="shared" ca="1" si="49"/>
        <v>-1.9981716272160976E-3</v>
      </c>
    </row>
    <row r="160" spans="1:18">
      <c r="A160" s="61"/>
      <c r="B160" s="61"/>
      <c r="C160" s="61"/>
      <c r="D160" s="62">
        <f t="shared" si="35"/>
        <v>0</v>
      </c>
      <c r="E160" s="62">
        <f t="shared" si="36"/>
        <v>0</v>
      </c>
      <c r="F160" s="55">
        <f t="shared" si="37"/>
        <v>0</v>
      </c>
      <c r="G160" s="55">
        <f t="shared" si="38"/>
        <v>0</v>
      </c>
      <c r="H160" s="55">
        <f t="shared" si="39"/>
        <v>0</v>
      </c>
      <c r="I160" s="55">
        <f t="shared" si="40"/>
        <v>0</v>
      </c>
      <c r="J160" s="55">
        <f t="shared" si="41"/>
        <v>0</v>
      </c>
      <c r="K160" s="55">
        <f t="shared" si="42"/>
        <v>0</v>
      </c>
      <c r="L160" s="55">
        <f t="shared" si="43"/>
        <v>0</v>
      </c>
      <c r="M160" s="55">
        <f t="shared" ca="1" si="44"/>
        <v>1.9981716272160976E-3</v>
      </c>
      <c r="N160" s="55">
        <f t="shared" ca="1" si="45"/>
        <v>0</v>
      </c>
      <c r="O160" s="63">
        <f t="shared" ca="1" si="46"/>
        <v>0</v>
      </c>
      <c r="P160" s="55">
        <f t="shared" ca="1" si="47"/>
        <v>0</v>
      </c>
      <c r="Q160" s="55">
        <f t="shared" ca="1" si="48"/>
        <v>0</v>
      </c>
      <c r="R160" s="31">
        <f t="shared" ca="1" si="49"/>
        <v>-1.9981716272160976E-3</v>
      </c>
    </row>
    <row r="161" spans="1:18">
      <c r="A161" s="61"/>
      <c r="B161" s="61"/>
      <c r="C161" s="61"/>
      <c r="D161" s="62">
        <f t="shared" si="35"/>
        <v>0</v>
      </c>
      <c r="E161" s="62">
        <f t="shared" si="36"/>
        <v>0</v>
      </c>
      <c r="F161" s="55">
        <f t="shared" si="37"/>
        <v>0</v>
      </c>
      <c r="G161" s="55">
        <f t="shared" si="38"/>
        <v>0</v>
      </c>
      <c r="H161" s="55">
        <f t="shared" si="39"/>
        <v>0</v>
      </c>
      <c r="I161" s="55">
        <f t="shared" si="40"/>
        <v>0</v>
      </c>
      <c r="J161" s="55">
        <f t="shared" si="41"/>
        <v>0</v>
      </c>
      <c r="K161" s="55">
        <f t="shared" si="42"/>
        <v>0</v>
      </c>
      <c r="L161" s="55">
        <f t="shared" si="43"/>
        <v>0</v>
      </c>
      <c r="M161" s="55">
        <f t="shared" ca="1" si="44"/>
        <v>1.9981716272160976E-3</v>
      </c>
      <c r="N161" s="55">
        <f t="shared" ca="1" si="45"/>
        <v>0</v>
      </c>
      <c r="O161" s="63">
        <f t="shared" ca="1" si="46"/>
        <v>0</v>
      </c>
      <c r="P161" s="55">
        <f t="shared" ca="1" si="47"/>
        <v>0</v>
      </c>
      <c r="Q161" s="55">
        <f t="shared" ca="1" si="48"/>
        <v>0</v>
      </c>
      <c r="R161" s="31">
        <f t="shared" ca="1" si="49"/>
        <v>-1.9981716272160976E-3</v>
      </c>
    </row>
    <row r="162" spans="1:18">
      <c r="A162" s="61"/>
      <c r="B162" s="61"/>
      <c r="C162" s="61"/>
      <c r="D162" s="62">
        <f t="shared" si="35"/>
        <v>0</v>
      </c>
      <c r="E162" s="62">
        <f t="shared" si="36"/>
        <v>0</v>
      </c>
      <c r="F162" s="55">
        <f t="shared" si="37"/>
        <v>0</v>
      </c>
      <c r="G162" s="55">
        <f t="shared" si="38"/>
        <v>0</v>
      </c>
      <c r="H162" s="55">
        <f t="shared" si="39"/>
        <v>0</v>
      </c>
      <c r="I162" s="55">
        <f t="shared" si="40"/>
        <v>0</v>
      </c>
      <c r="J162" s="55">
        <f t="shared" si="41"/>
        <v>0</v>
      </c>
      <c r="K162" s="55">
        <f t="shared" si="42"/>
        <v>0</v>
      </c>
      <c r="L162" s="55">
        <f t="shared" si="43"/>
        <v>0</v>
      </c>
      <c r="M162" s="55">
        <f t="shared" ca="1" si="44"/>
        <v>1.9981716272160976E-3</v>
      </c>
      <c r="N162" s="55">
        <f t="shared" ca="1" si="45"/>
        <v>0</v>
      </c>
      <c r="O162" s="63">
        <f t="shared" ca="1" si="46"/>
        <v>0</v>
      </c>
      <c r="P162" s="55">
        <f t="shared" ca="1" si="47"/>
        <v>0</v>
      </c>
      <c r="Q162" s="55">
        <f t="shared" ca="1" si="48"/>
        <v>0</v>
      </c>
      <c r="R162" s="31">
        <f t="shared" ca="1" si="49"/>
        <v>-1.9981716272160976E-3</v>
      </c>
    </row>
    <row r="163" spans="1:18">
      <c r="A163" s="61"/>
      <c r="B163" s="61"/>
      <c r="C163" s="61"/>
      <c r="D163" s="62">
        <f t="shared" si="35"/>
        <v>0</v>
      </c>
      <c r="E163" s="62">
        <f t="shared" si="36"/>
        <v>0</v>
      </c>
      <c r="F163" s="55">
        <f t="shared" si="37"/>
        <v>0</v>
      </c>
      <c r="G163" s="55">
        <f t="shared" si="38"/>
        <v>0</v>
      </c>
      <c r="H163" s="55">
        <f t="shared" si="39"/>
        <v>0</v>
      </c>
      <c r="I163" s="55">
        <f t="shared" si="40"/>
        <v>0</v>
      </c>
      <c r="J163" s="55">
        <f t="shared" si="41"/>
        <v>0</v>
      </c>
      <c r="K163" s="55">
        <f t="shared" si="42"/>
        <v>0</v>
      </c>
      <c r="L163" s="55">
        <f t="shared" si="43"/>
        <v>0</v>
      </c>
      <c r="M163" s="55">
        <f t="shared" ca="1" si="44"/>
        <v>1.9981716272160976E-3</v>
      </c>
      <c r="N163" s="55">
        <f t="shared" ca="1" si="45"/>
        <v>0</v>
      </c>
      <c r="O163" s="63">
        <f t="shared" ca="1" si="46"/>
        <v>0</v>
      </c>
      <c r="P163" s="55">
        <f t="shared" ca="1" si="47"/>
        <v>0</v>
      </c>
      <c r="Q163" s="55">
        <f t="shared" ca="1" si="48"/>
        <v>0</v>
      </c>
      <c r="R163" s="31">
        <f t="shared" ca="1" si="49"/>
        <v>-1.9981716272160976E-3</v>
      </c>
    </row>
    <row r="164" spans="1:18">
      <c r="A164" s="61"/>
      <c r="B164" s="61"/>
      <c r="C164" s="61"/>
      <c r="D164" s="62">
        <f t="shared" si="35"/>
        <v>0</v>
      </c>
      <c r="E164" s="62">
        <f t="shared" si="36"/>
        <v>0</v>
      </c>
      <c r="F164" s="55">
        <f t="shared" si="37"/>
        <v>0</v>
      </c>
      <c r="G164" s="55">
        <f t="shared" si="38"/>
        <v>0</v>
      </c>
      <c r="H164" s="55">
        <f t="shared" si="39"/>
        <v>0</v>
      </c>
      <c r="I164" s="55">
        <f t="shared" si="40"/>
        <v>0</v>
      </c>
      <c r="J164" s="55">
        <f t="shared" si="41"/>
        <v>0</v>
      </c>
      <c r="K164" s="55">
        <f t="shared" si="42"/>
        <v>0</v>
      </c>
      <c r="L164" s="55">
        <f t="shared" si="43"/>
        <v>0</v>
      </c>
      <c r="M164" s="55">
        <f t="shared" ca="1" si="44"/>
        <v>1.9981716272160976E-3</v>
      </c>
      <c r="N164" s="55">
        <f t="shared" ca="1" si="45"/>
        <v>0</v>
      </c>
      <c r="O164" s="63">
        <f t="shared" ca="1" si="46"/>
        <v>0</v>
      </c>
      <c r="P164" s="55">
        <f t="shared" ca="1" si="47"/>
        <v>0</v>
      </c>
      <c r="Q164" s="55">
        <f t="shared" ca="1" si="48"/>
        <v>0</v>
      </c>
      <c r="R164" s="31">
        <f t="shared" ca="1" si="49"/>
        <v>-1.9981716272160976E-3</v>
      </c>
    </row>
    <row r="165" spans="1:18">
      <c r="A165" s="61"/>
      <c r="B165" s="61"/>
      <c r="C165" s="61"/>
      <c r="D165" s="62">
        <f t="shared" si="35"/>
        <v>0</v>
      </c>
      <c r="E165" s="62">
        <f t="shared" si="36"/>
        <v>0</v>
      </c>
      <c r="F165" s="55">
        <f t="shared" si="37"/>
        <v>0</v>
      </c>
      <c r="G165" s="55">
        <f t="shared" si="38"/>
        <v>0</v>
      </c>
      <c r="H165" s="55">
        <f t="shared" si="39"/>
        <v>0</v>
      </c>
      <c r="I165" s="55">
        <f t="shared" si="40"/>
        <v>0</v>
      </c>
      <c r="J165" s="55">
        <f t="shared" si="41"/>
        <v>0</v>
      </c>
      <c r="K165" s="55">
        <f t="shared" si="42"/>
        <v>0</v>
      </c>
      <c r="L165" s="55">
        <f t="shared" si="43"/>
        <v>0</v>
      </c>
      <c r="M165" s="55">
        <f t="shared" ca="1" si="44"/>
        <v>1.9981716272160976E-3</v>
      </c>
      <c r="N165" s="55">
        <f t="shared" ca="1" si="45"/>
        <v>0</v>
      </c>
      <c r="O165" s="63">
        <f t="shared" ca="1" si="46"/>
        <v>0</v>
      </c>
      <c r="P165" s="55">
        <f t="shared" ca="1" si="47"/>
        <v>0</v>
      </c>
      <c r="Q165" s="55">
        <f t="shared" ca="1" si="48"/>
        <v>0</v>
      </c>
      <c r="R165" s="31">
        <f t="shared" ca="1" si="49"/>
        <v>-1.9981716272160976E-3</v>
      </c>
    </row>
    <row r="166" spans="1:18">
      <c r="A166" s="61"/>
      <c r="B166" s="61"/>
      <c r="C166" s="61"/>
      <c r="D166" s="62">
        <f t="shared" si="35"/>
        <v>0</v>
      </c>
      <c r="E166" s="62">
        <f t="shared" si="36"/>
        <v>0</v>
      </c>
      <c r="F166" s="55">
        <f t="shared" si="37"/>
        <v>0</v>
      </c>
      <c r="G166" s="55">
        <f t="shared" si="38"/>
        <v>0</v>
      </c>
      <c r="H166" s="55">
        <f t="shared" si="39"/>
        <v>0</v>
      </c>
      <c r="I166" s="55">
        <f t="shared" si="40"/>
        <v>0</v>
      </c>
      <c r="J166" s="55">
        <f t="shared" si="41"/>
        <v>0</v>
      </c>
      <c r="K166" s="55">
        <f t="shared" si="42"/>
        <v>0</v>
      </c>
      <c r="L166" s="55">
        <f t="shared" si="43"/>
        <v>0</v>
      </c>
      <c r="M166" s="55">
        <f t="shared" ca="1" si="44"/>
        <v>1.9981716272160976E-3</v>
      </c>
      <c r="N166" s="55">
        <f t="shared" ca="1" si="45"/>
        <v>0</v>
      </c>
      <c r="O166" s="63">
        <f t="shared" ca="1" si="46"/>
        <v>0</v>
      </c>
      <c r="P166" s="55">
        <f t="shared" ca="1" si="47"/>
        <v>0</v>
      </c>
      <c r="Q166" s="55">
        <f t="shared" ca="1" si="48"/>
        <v>0</v>
      </c>
      <c r="R166" s="31">
        <f t="shared" ca="1" si="49"/>
        <v>-1.9981716272160976E-3</v>
      </c>
    </row>
    <row r="167" spans="1:18">
      <c r="A167" s="61"/>
      <c r="B167" s="61"/>
      <c r="C167" s="61"/>
      <c r="D167" s="62">
        <f t="shared" si="35"/>
        <v>0</v>
      </c>
      <c r="E167" s="62">
        <f t="shared" si="36"/>
        <v>0</v>
      </c>
      <c r="F167" s="55">
        <f t="shared" si="37"/>
        <v>0</v>
      </c>
      <c r="G167" s="55">
        <f t="shared" si="38"/>
        <v>0</v>
      </c>
      <c r="H167" s="55">
        <f t="shared" si="39"/>
        <v>0</v>
      </c>
      <c r="I167" s="55">
        <f t="shared" si="40"/>
        <v>0</v>
      </c>
      <c r="J167" s="55">
        <f t="shared" si="41"/>
        <v>0</v>
      </c>
      <c r="K167" s="55">
        <f t="shared" si="42"/>
        <v>0</v>
      </c>
      <c r="L167" s="55">
        <f t="shared" si="43"/>
        <v>0</v>
      </c>
      <c r="M167" s="55">
        <f t="shared" ca="1" si="44"/>
        <v>1.9981716272160976E-3</v>
      </c>
      <c r="N167" s="55">
        <f t="shared" ca="1" si="45"/>
        <v>0</v>
      </c>
      <c r="O167" s="63">
        <f t="shared" ca="1" si="46"/>
        <v>0</v>
      </c>
      <c r="P167" s="55">
        <f t="shared" ca="1" si="47"/>
        <v>0</v>
      </c>
      <c r="Q167" s="55">
        <f t="shared" ca="1" si="48"/>
        <v>0</v>
      </c>
      <c r="R167" s="31">
        <f t="shared" ca="1" si="49"/>
        <v>-1.9981716272160976E-3</v>
      </c>
    </row>
    <row r="168" spans="1:18">
      <c r="A168" s="61"/>
      <c r="B168" s="61"/>
      <c r="C168" s="61"/>
      <c r="D168" s="62">
        <f t="shared" si="35"/>
        <v>0</v>
      </c>
      <c r="E168" s="62">
        <f t="shared" si="36"/>
        <v>0</v>
      </c>
      <c r="F168" s="55">
        <f t="shared" si="37"/>
        <v>0</v>
      </c>
      <c r="G168" s="55">
        <f t="shared" si="38"/>
        <v>0</v>
      </c>
      <c r="H168" s="55">
        <f t="shared" si="39"/>
        <v>0</v>
      </c>
      <c r="I168" s="55">
        <f t="shared" si="40"/>
        <v>0</v>
      </c>
      <c r="J168" s="55">
        <f t="shared" si="41"/>
        <v>0</v>
      </c>
      <c r="K168" s="55">
        <f t="shared" si="42"/>
        <v>0</v>
      </c>
      <c r="L168" s="55">
        <f t="shared" si="43"/>
        <v>0</v>
      </c>
      <c r="M168" s="55">
        <f t="shared" ca="1" si="44"/>
        <v>1.9981716272160976E-3</v>
      </c>
      <c r="N168" s="55">
        <f t="shared" ca="1" si="45"/>
        <v>0</v>
      </c>
      <c r="O168" s="63">
        <f t="shared" ca="1" si="46"/>
        <v>0</v>
      </c>
      <c r="P168" s="55">
        <f t="shared" ca="1" si="47"/>
        <v>0</v>
      </c>
      <c r="Q168" s="55">
        <f t="shared" ca="1" si="48"/>
        <v>0</v>
      </c>
      <c r="R168" s="31">
        <f t="shared" ca="1" si="49"/>
        <v>-1.9981716272160976E-3</v>
      </c>
    </row>
    <row r="169" spans="1:18">
      <c r="A169" s="61"/>
      <c r="B169" s="61"/>
      <c r="C169" s="61"/>
      <c r="D169" s="62">
        <f t="shared" si="35"/>
        <v>0</v>
      </c>
      <c r="E169" s="62">
        <f t="shared" si="36"/>
        <v>0</v>
      </c>
      <c r="F169" s="55">
        <f t="shared" si="37"/>
        <v>0</v>
      </c>
      <c r="G169" s="55">
        <f t="shared" si="38"/>
        <v>0</v>
      </c>
      <c r="H169" s="55">
        <f t="shared" si="39"/>
        <v>0</v>
      </c>
      <c r="I169" s="55">
        <f t="shared" si="40"/>
        <v>0</v>
      </c>
      <c r="J169" s="55">
        <f t="shared" si="41"/>
        <v>0</v>
      </c>
      <c r="K169" s="55">
        <f t="shared" si="42"/>
        <v>0</v>
      </c>
      <c r="L169" s="55">
        <f t="shared" si="43"/>
        <v>0</v>
      </c>
      <c r="M169" s="55">
        <f t="shared" ca="1" si="44"/>
        <v>1.9981716272160976E-3</v>
      </c>
      <c r="N169" s="55">
        <f t="shared" ca="1" si="45"/>
        <v>0</v>
      </c>
      <c r="O169" s="63">
        <f t="shared" ca="1" si="46"/>
        <v>0</v>
      </c>
      <c r="P169" s="55">
        <f t="shared" ca="1" si="47"/>
        <v>0</v>
      </c>
      <c r="Q169" s="55">
        <f t="shared" ca="1" si="48"/>
        <v>0</v>
      </c>
      <c r="R169" s="31">
        <f t="shared" ca="1" si="49"/>
        <v>-1.9981716272160976E-3</v>
      </c>
    </row>
    <row r="170" spans="1:18">
      <c r="A170" s="61"/>
      <c r="B170" s="61"/>
      <c r="C170" s="61"/>
      <c r="D170" s="62">
        <f t="shared" si="35"/>
        <v>0</v>
      </c>
      <c r="E170" s="62">
        <f t="shared" si="36"/>
        <v>0</v>
      </c>
      <c r="F170" s="55">
        <f t="shared" si="37"/>
        <v>0</v>
      </c>
      <c r="G170" s="55">
        <f t="shared" si="38"/>
        <v>0</v>
      </c>
      <c r="H170" s="55">
        <f t="shared" si="39"/>
        <v>0</v>
      </c>
      <c r="I170" s="55">
        <f t="shared" si="40"/>
        <v>0</v>
      </c>
      <c r="J170" s="55">
        <f t="shared" si="41"/>
        <v>0</v>
      </c>
      <c r="K170" s="55">
        <f t="shared" si="42"/>
        <v>0</v>
      </c>
      <c r="L170" s="55">
        <f t="shared" si="43"/>
        <v>0</v>
      </c>
      <c r="M170" s="55">
        <f t="shared" ca="1" si="44"/>
        <v>1.9981716272160976E-3</v>
      </c>
      <c r="N170" s="55">
        <f t="shared" ca="1" si="45"/>
        <v>0</v>
      </c>
      <c r="O170" s="63">
        <f t="shared" ca="1" si="46"/>
        <v>0</v>
      </c>
      <c r="P170" s="55">
        <f t="shared" ca="1" si="47"/>
        <v>0</v>
      </c>
      <c r="Q170" s="55">
        <f t="shared" ca="1" si="48"/>
        <v>0</v>
      </c>
      <c r="R170" s="31">
        <f t="shared" ca="1" si="49"/>
        <v>-1.9981716272160976E-3</v>
      </c>
    </row>
    <row r="171" spans="1:18">
      <c r="A171" s="61"/>
      <c r="B171" s="61"/>
      <c r="C171" s="61"/>
      <c r="D171" s="62">
        <f t="shared" si="35"/>
        <v>0</v>
      </c>
      <c r="E171" s="62">
        <f t="shared" si="36"/>
        <v>0</v>
      </c>
      <c r="F171" s="55">
        <f t="shared" si="37"/>
        <v>0</v>
      </c>
      <c r="G171" s="55">
        <f t="shared" si="38"/>
        <v>0</v>
      </c>
      <c r="H171" s="55">
        <f t="shared" si="39"/>
        <v>0</v>
      </c>
      <c r="I171" s="55">
        <f t="shared" si="40"/>
        <v>0</v>
      </c>
      <c r="J171" s="55">
        <f t="shared" si="41"/>
        <v>0</v>
      </c>
      <c r="K171" s="55">
        <f t="shared" si="42"/>
        <v>0</v>
      </c>
      <c r="L171" s="55">
        <f t="shared" si="43"/>
        <v>0</v>
      </c>
      <c r="M171" s="55">
        <f t="shared" ca="1" si="44"/>
        <v>1.9981716272160976E-3</v>
      </c>
      <c r="N171" s="55">
        <f t="shared" ca="1" si="45"/>
        <v>0</v>
      </c>
      <c r="O171" s="63">
        <f t="shared" ca="1" si="46"/>
        <v>0</v>
      </c>
      <c r="P171" s="55">
        <f t="shared" ca="1" si="47"/>
        <v>0</v>
      </c>
      <c r="Q171" s="55">
        <f t="shared" ca="1" si="48"/>
        <v>0</v>
      </c>
      <c r="R171" s="31">
        <f t="shared" ca="1" si="49"/>
        <v>-1.9981716272160976E-3</v>
      </c>
    </row>
    <row r="172" spans="1:18">
      <c r="A172" s="61"/>
      <c r="B172" s="61"/>
      <c r="C172" s="61"/>
      <c r="D172" s="62">
        <f t="shared" si="35"/>
        <v>0</v>
      </c>
      <c r="E172" s="62">
        <f t="shared" si="36"/>
        <v>0</v>
      </c>
      <c r="F172" s="55">
        <f t="shared" si="37"/>
        <v>0</v>
      </c>
      <c r="G172" s="55">
        <f t="shared" si="38"/>
        <v>0</v>
      </c>
      <c r="H172" s="55">
        <f t="shared" si="39"/>
        <v>0</v>
      </c>
      <c r="I172" s="55">
        <f t="shared" si="40"/>
        <v>0</v>
      </c>
      <c r="J172" s="55">
        <f t="shared" si="41"/>
        <v>0</v>
      </c>
      <c r="K172" s="55">
        <f t="shared" si="42"/>
        <v>0</v>
      </c>
      <c r="L172" s="55">
        <f t="shared" si="43"/>
        <v>0</v>
      </c>
      <c r="M172" s="55">
        <f t="shared" ca="1" si="44"/>
        <v>1.9981716272160976E-3</v>
      </c>
      <c r="N172" s="55">
        <f t="shared" ca="1" si="45"/>
        <v>0</v>
      </c>
      <c r="O172" s="63">
        <f t="shared" ca="1" si="46"/>
        <v>0</v>
      </c>
      <c r="P172" s="55">
        <f t="shared" ca="1" si="47"/>
        <v>0</v>
      </c>
      <c r="Q172" s="55">
        <f t="shared" ca="1" si="48"/>
        <v>0</v>
      </c>
      <c r="R172" s="31">
        <f t="shared" ca="1" si="49"/>
        <v>-1.9981716272160976E-3</v>
      </c>
    </row>
    <row r="173" spans="1:18">
      <c r="A173" s="61"/>
      <c r="B173" s="61"/>
      <c r="C173" s="61"/>
      <c r="D173" s="62">
        <f t="shared" si="35"/>
        <v>0</v>
      </c>
      <c r="E173" s="62">
        <f t="shared" si="36"/>
        <v>0</v>
      </c>
      <c r="F173" s="55">
        <f t="shared" si="37"/>
        <v>0</v>
      </c>
      <c r="G173" s="55">
        <f t="shared" si="38"/>
        <v>0</v>
      </c>
      <c r="H173" s="55">
        <f t="shared" si="39"/>
        <v>0</v>
      </c>
      <c r="I173" s="55">
        <f t="shared" si="40"/>
        <v>0</v>
      </c>
      <c r="J173" s="55">
        <f t="shared" si="41"/>
        <v>0</v>
      </c>
      <c r="K173" s="55">
        <f t="shared" si="42"/>
        <v>0</v>
      </c>
      <c r="L173" s="55">
        <f t="shared" si="43"/>
        <v>0</v>
      </c>
      <c r="M173" s="55">
        <f t="shared" ca="1" si="44"/>
        <v>1.9981716272160976E-3</v>
      </c>
      <c r="N173" s="55">
        <f t="shared" ca="1" si="45"/>
        <v>0</v>
      </c>
      <c r="O173" s="63">
        <f t="shared" ca="1" si="46"/>
        <v>0</v>
      </c>
      <c r="P173" s="55">
        <f t="shared" ca="1" si="47"/>
        <v>0</v>
      </c>
      <c r="Q173" s="55">
        <f t="shared" ca="1" si="48"/>
        <v>0</v>
      </c>
      <c r="R173" s="31">
        <f t="shared" ca="1" si="49"/>
        <v>-1.9981716272160976E-3</v>
      </c>
    </row>
    <row r="174" spans="1:18">
      <c r="A174" s="61"/>
      <c r="B174" s="61"/>
      <c r="C174" s="61"/>
      <c r="D174" s="62">
        <f t="shared" si="35"/>
        <v>0</v>
      </c>
      <c r="E174" s="62">
        <f t="shared" si="36"/>
        <v>0</v>
      </c>
      <c r="F174" s="55">
        <f t="shared" si="37"/>
        <v>0</v>
      </c>
      <c r="G174" s="55">
        <f t="shared" si="38"/>
        <v>0</v>
      </c>
      <c r="H174" s="55">
        <f t="shared" si="39"/>
        <v>0</v>
      </c>
      <c r="I174" s="55">
        <f t="shared" si="40"/>
        <v>0</v>
      </c>
      <c r="J174" s="55">
        <f t="shared" si="41"/>
        <v>0</v>
      </c>
      <c r="K174" s="55">
        <f t="shared" si="42"/>
        <v>0</v>
      </c>
      <c r="L174" s="55">
        <f t="shared" si="43"/>
        <v>0</v>
      </c>
      <c r="M174" s="55">
        <f t="shared" ca="1" si="44"/>
        <v>1.9981716272160976E-3</v>
      </c>
      <c r="N174" s="55">
        <f t="shared" ca="1" si="45"/>
        <v>0</v>
      </c>
      <c r="O174" s="63">
        <f t="shared" ca="1" si="46"/>
        <v>0</v>
      </c>
      <c r="P174" s="55">
        <f t="shared" ca="1" si="47"/>
        <v>0</v>
      </c>
      <c r="Q174" s="55">
        <f t="shared" ca="1" si="48"/>
        <v>0</v>
      </c>
      <c r="R174" s="31">
        <f t="shared" ca="1" si="49"/>
        <v>-1.9981716272160976E-3</v>
      </c>
    </row>
    <row r="175" spans="1:18">
      <c r="A175" s="61"/>
      <c r="B175" s="61"/>
      <c r="C175" s="61"/>
      <c r="D175" s="62">
        <f t="shared" si="35"/>
        <v>0</v>
      </c>
      <c r="E175" s="62">
        <f t="shared" si="36"/>
        <v>0</v>
      </c>
      <c r="F175" s="55">
        <f t="shared" si="37"/>
        <v>0</v>
      </c>
      <c r="G175" s="55">
        <f t="shared" si="38"/>
        <v>0</v>
      </c>
      <c r="H175" s="55">
        <f t="shared" si="39"/>
        <v>0</v>
      </c>
      <c r="I175" s="55">
        <f t="shared" si="40"/>
        <v>0</v>
      </c>
      <c r="J175" s="55">
        <f t="shared" si="41"/>
        <v>0</v>
      </c>
      <c r="K175" s="55">
        <f t="shared" si="42"/>
        <v>0</v>
      </c>
      <c r="L175" s="55">
        <f t="shared" si="43"/>
        <v>0</v>
      </c>
      <c r="M175" s="55">
        <f t="shared" ca="1" si="44"/>
        <v>1.9981716272160976E-3</v>
      </c>
      <c r="N175" s="55">
        <f t="shared" ca="1" si="45"/>
        <v>0</v>
      </c>
      <c r="O175" s="63">
        <f t="shared" ca="1" si="46"/>
        <v>0</v>
      </c>
      <c r="P175" s="55">
        <f t="shared" ca="1" si="47"/>
        <v>0</v>
      </c>
      <c r="Q175" s="55">
        <f t="shared" ca="1" si="48"/>
        <v>0</v>
      </c>
      <c r="R175" s="31">
        <f t="shared" ca="1" si="49"/>
        <v>-1.9981716272160976E-3</v>
      </c>
    </row>
    <row r="176" spans="1:18">
      <c r="A176" s="61"/>
      <c r="B176" s="61"/>
      <c r="C176" s="61"/>
      <c r="D176" s="62">
        <f t="shared" si="35"/>
        <v>0</v>
      </c>
      <c r="E176" s="62">
        <f t="shared" si="36"/>
        <v>0</v>
      </c>
      <c r="F176" s="55">
        <f t="shared" si="37"/>
        <v>0</v>
      </c>
      <c r="G176" s="55">
        <f t="shared" si="38"/>
        <v>0</v>
      </c>
      <c r="H176" s="55">
        <f t="shared" si="39"/>
        <v>0</v>
      </c>
      <c r="I176" s="55">
        <f t="shared" si="40"/>
        <v>0</v>
      </c>
      <c r="J176" s="55">
        <f t="shared" si="41"/>
        <v>0</v>
      </c>
      <c r="K176" s="55">
        <f t="shared" si="42"/>
        <v>0</v>
      </c>
      <c r="L176" s="55">
        <f t="shared" si="43"/>
        <v>0</v>
      </c>
      <c r="M176" s="55">
        <f t="shared" ca="1" si="44"/>
        <v>1.9981716272160976E-3</v>
      </c>
      <c r="N176" s="55">
        <f t="shared" ca="1" si="45"/>
        <v>0</v>
      </c>
      <c r="O176" s="63">
        <f t="shared" ca="1" si="46"/>
        <v>0</v>
      </c>
      <c r="P176" s="55">
        <f t="shared" ca="1" si="47"/>
        <v>0</v>
      </c>
      <c r="Q176" s="55">
        <f t="shared" ca="1" si="48"/>
        <v>0</v>
      </c>
      <c r="R176" s="31">
        <f t="shared" ca="1" si="49"/>
        <v>-1.9981716272160976E-3</v>
      </c>
    </row>
    <row r="177" spans="1:18">
      <c r="A177" s="61"/>
      <c r="B177" s="61"/>
      <c r="C177" s="61"/>
      <c r="D177" s="62">
        <f t="shared" si="35"/>
        <v>0</v>
      </c>
      <c r="E177" s="62">
        <f t="shared" si="36"/>
        <v>0</v>
      </c>
      <c r="F177" s="55">
        <f t="shared" si="37"/>
        <v>0</v>
      </c>
      <c r="G177" s="55">
        <f t="shared" si="38"/>
        <v>0</v>
      </c>
      <c r="H177" s="55">
        <f t="shared" si="39"/>
        <v>0</v>
      </c>
      <c r="I177" s="55">
        <f t="shared" si="40"/>
        <v>0</v>
      </c>
      <c r="J177" s="55">
        <f t="shared" si="41"/>
        <v>0</v>
      </c>
      <c r="K177" s="55">
        <f t="shared" si="42"/>
        <v>0</v>
      </c>
      <c r="L177" s="55">
        <f t="shared" si="43"/>
        <v>0</v>
      </c>
      <c r="M177" s="55">
        <f t="shared" ca="1" si="44"/>
        <v>1.9981716272160976E-3</v>
      </c>
      <c r="N177" s="55">
        <f t="shared" ca="1" si="45"/>
        <v>0</v>
      </c>
      <c r="O177" s="63">
        <f t="shared" ca="1" si="46"/>
        <v>0</v>
      </c>
      <c r="P177" s="55">
        <f t="shared" ca="1" si="47"/>
        <v>0</v>
      </c>
      <c r="Q177" s="55">
        <f t="shared" ca="1" si="48"/>
        <v>0</v>
      </c>
      <c r="R177" s="31">
        <f t="shared" ca="1" si="49"/>
        <v>-1.9981716272160976E-3</v>
      </c>
    </row>
    <row r="178" spans="1:18">
      <c r="A178" s="61"/>
      <c r="B178" s="61"/>
      <c r="C178" s="61"/>
      <c r="D178" s="62">
        <f t="shared" si="35"/>
        <v>0</v>
      </c>
      <c r="E178" s="62">
        <f t="shared" si="36"/>
        <v>0</v>
      </c>
      <c r="F178" s="55">
        <f t="shared" si="37"/>
        <v>0</v>
      </c>
      <c r="G178" s="55">
        <f t="shared" si="38"/>
        <v>0</v>
      </c>
      <c r="H178" s="55">
        <f t="shared" si="39"/>
        <v>0</v>
      </c>
      <c r="I178" s="55">
        <f t="shared" si="40"/>
        <v>0</v>
      </c>
      <c r="J178" s="55">
        <f t="shared" si="41"/>
        <v>0</v>
      </c>
      <c r="K178" s="55">
        <f t="shared" si="42"/>
        <v>0</v>
      </c>
      <c r="L178" s="55">
        <f t="shared" si="43"/>
        <v>0</v>
      </c>
      <c r="M178" s="55">
        <f t="shared" ca="1" si="44"/>
        <v>1.9981716272160976E-3</v>
      </c>
      <c r="N178" s="55">
        <f t="shared" ca="1" si="45"/>
        <v>0</v>
      </c>
      <c r="O178" s="63">
        <f t="shared" ca="1" si="46"/>
        <v>0</v>
      </c>
      <c r="P178" s="55">
        <f t="shared" ca="1" si="47"/>
        <v>0</v>
      </c>
      <c r="Q178" s="55">
        <f t="shared" ca="1" si="48"/>
        <v>0</v>
      </c>
      <c r="R178" s="31">
        <f t="shared" ca="1" si="49"/>
        <v>-1.9981716272160976E-3</v>
      </c>
    </row>
    <row r="179" spans="1:18">
      <c r="A179" s="61"/>
      <c r="B179" s="61"/>
      <c r="C179" s="61"/>
      <c r="D179" s="62">
        <f t="shared" si="35"/>
        <v>0</v>
      </c>
      <c r="E179" s="62">
        <f t="shared" si="36"/>
        <v>0</v>
      </c>
      <c r="F179" s="55">
        <f t="shared" si="37"/>
        <v>0</v>
      </c>
      <c r="G179" s="55">
        <f t="shared" si="38"/>
        <v>0</v>
      </c>
      <c r="H179" s="55">
        <f t="shared" si="39"/>
        <v>0</v>
      </c>
      <c r="I179" s="55">
        <f t="shared" si="40"/>
        <v>0</v>
      </c>
      <c r="J179" s="55">
        <f t="shared" si="41"/>
        <v>0</v>
      </c>
      <c r="K179" s="55">
        <f t="shared" si="42"/>
        <v>0</v>
      </c>
      <c r="L179" s="55">
        <f t="shared" si="43"/>
        <v>0</v>
      </c>
      <c r="M179" s="55">
        <f t="shared" ca="1" si="44"/>
        <v>1.9981716272160976E-3</v>
      </c>
      <c r="N179" s="55">
        <f t="shared" ca="1" si="45"/>
        <v>0</v>
      </c>
      <c r="O179" s="63">
        <f t="shared" ca="1" si="46"/>
        <v>0</v>
      </c>
      <c r="P179" s="55">
        <f t="shared" ca="1" si="47"/>
        <v>0</v>
      </c>
      <c r="Q179" s="55">
        <f t="shared" ca="1" si="48"/>
        <v>0</v>
      </c>
      <c r="R179" s="31">
        <f t="shared" ca="1" si="49"/>
        <v>-1.9981716272160976E-3</v>
      </c>
    </row>
    <row r="180" spans="1:18">
      <c r="A180" s="61"/>
      <c r="B180" s="61"/>
      <c r="C180" s="61"/>
      <c r="D180" s="62">
        <f t="shared" si="35"/>
        <v>0</v>
      </c>
      <c r="E180" s="62">
        <f t="shared" si="36"/>
        <v>0</v>
      </c>
      <c r="F180" s="55">
        <f t="shared" si="37"/>
        <v>0</v>
      </c>
      <c r="G180" s="55">
        <f t="shared" si="38"/>
        <v>0</v>
      </c>
      <c r="H180" s="55">
        <f t="shared" si="39"/>
        <v>0</v>
      </c>
      <c r="I180" s="55">
        <f t="shared" si="40"/>
        <v>0</v>
      </c>
      <c r="J180" s="55">
        <f t="shared" si="41"/>
        <v>0</v>
      </c>
      <c r="K180" s="55">
        <f t="shared" si="42"/>
        <v>0</v>
      </c>
      <c r="L180" s="55">
        <f t="shared" si="43"/>
        <v>0</v>
      </c>
      <c r="M180" s="55">
        <f t="shared" ca="1" si="44"/>
        <v>1.9981716272160976E-3</v>
      </c>
      <c r="N180" s="55">
        <f t="shared" ca="1" si="45"/>
        <v>0</v>
      </c>
      <c r="O180" s="63">
        <f t="shared" ca="1" si="46"/>
        <v>0</v>
      </c>
      <c r="P180" s="55">
        <f t="shared" ca="1" si="47"/>
        <v>0</v>
      </c>
      <c r="Q180" s="55">
        <f t="shared" ca="1" si="48"/>
        <v>0</v>
      </c>
      <c r="R180" s="31">
        <f t="shared" ca="1" si="49"/>
        <v>-1.9981716272160976E-3</v>
      </c>
    </row>
    <row r="181" spans="1:18">
      <c r="A181" s="61"/>
      <c r="B181" s="61"/>
      <c r="C181" s="61"/>
      <c r="D181" s="62">
        <f t="shared" si="35"/>
        <v>0</v>
      </c>
      <c r="E181" s="62">
        <f t="shared" si="36"/>
        <v>0</v>
      </c>
      <c r="F181" s="55">
        <f t="shared" si="37"/>
        <v>0</v>
      </c>
      <c r="G181" s="55">
        <f t="shared" si="38"/>
        <v>0</v>
      </c>
      <c r="H181" s="55">
        <f t="shared" si="39"/>
        <v>0</v>
      </c>
      <c r="I181" s="55">
        <f t="shared" si="40"/>
        <v>0</v>
      </c>
      <c r="J181" s="55">
        <f t="shared" si="41"/>
        <v>0</v>
      </c>
      <c r="K181" s="55">
        <f t="shared" si="42"/>
        <v>0</v>
      </c>
      <c r="L181" s="55">
        <f t="shared" si="43"/>
        <v>0</v>
      </c>
      <c r="M181" s="55">
        <f t="shared" ca="1" si="44"/>
        <v>1.9981716272160976E-3</v>
      </c>
      <c r="N181" s="55">
        <f t="shared" ca="1" si="45"/>
        <v>0</v>
      </c>
      <c r="O181" s="63">
        <f t="shared" ca="1" si="46"/>
        <v>0</v>
      </c>
      <c r="P181" s="55">
        <f t="shared" ca="1" si="47"/>
        <v>0</v>
      </c>
      <c r="Q181" s="55">
        <f t="shared" ca="1" si="48"/>
        <v>0</v>
      </c>
      <c r="R181" s="31">
        <f t="shared" ca="1" si="49"/>
        <v>-1.9981716272160976E-3</v>
      </c>
    </row>
    <row r="182" spans="1:18">
      <c r="A182" s="61"/>
      <c r="B182" s="61"/>
      <c r="C182" s="61"/>
      <c r="D182" s="62">
        <f t="shared" si="35"/>
        <v>0</v>
      </c>
      <c r="E182" s="62">
        <f t="shared" si="36"/>
        <v>0</v>
      </c>
      <c r="F182" s="55">
        <f t="shared" si="37"/>
        <v>0</v>
      </c>
      <c r="G182" s="55">
        <f t="shared" si="38"/>
        <v>0</v>
      </c>
      <c r="H182" s="55">
        <f t="shared" si="39"/>
        <v>0</v>
      </c>
      <c r="I182" s="55">
        <f t="shared" si="40"/>
        <v>0</v>
      </c>
      <c r="J182" s="55">
        <f t="shared" si="41"/>
        <v>0</v>
      </c>
      <c r="K182" s="55">
        <f t="shared" si="42"/>
        <v>0</v>
      </c>
      <c r="L182" s="55">
        <f t="shared" si="43"/>
        <v>0</v>
      </c>
      <c r="M182" s="55">
        <f t="shared" ca="1" si="44"/>
        <v>1.9981716272160976E-3</v>
      </c>
      <c r="N182" s="55">
        <f t="shared" ca="1" si="45"/>
        <v>0</v>
      </c>
      <c r="O182" s="63">
        <f t="shared" ca="1" si="46"/>
        <v>0</v>
      </c>
      <c r="P182" s="55">
        <f t="shared" ca="1" si="47"/>
        <v>0</v>
      </c>
      <c r="Q182" s="55">
        <f t="shared" ca="1" si="48"/>
        <v>0</v>
      </c>
      <c r="R182" s="31">
        <f t="shared" ca="1" si="49"/>
        <v>-1.9981716272160976E-3</v>
      </c>
    </row>
    <row r="183" spans="1:18">
      <c r="A183" s="61"/>
      <c r="B183" s="61"/>
      <c r="C183" s="61"/>
      <c r="D183" s="62">
        <f t="shared" si="35"/>
        <v>0</v>
      </c>
      <c r="E183" s="62">
        <f t="shared" si="36"/>
        <v>0</v>
      </c>
      <c r="F183" s="55">
        <f t="shared" si="37"/>
        <v>0</v>
      </c>
      <c r="G183" s="55">
        <f t="shared" si="38"/>
        <v>0</v>
      </c>
      <c r="H183" s="55">
        <f t="shared" si="39"/>
        <v>0</v>
      </c>
      <c r="I183" s="55">
        <f t="shared" si="40"/>
        <v>0</v>
      </c>
      <c r="J183" s="55">
        <f t="shared" si="41"/>
        <v>0</v>
      </c>
      <c r="K183" s="55">
        <f t="shared" si="42"/>
        <v>0</v>
      </c>
      <c r="L183" s="55">
        <f t="shared" si="43"/>
        <v>0</v>
      </c>
      <c r="M183" s="55">
        <f t="shared" ca="1" si="44"/>
        <v>1.9981716272160976E-3</v>
      </c>
      <c r="N183" s="55">
        <f t="shared" ca="1" si="45"/>
        <v>0</v>
      </c>
      <c r="O183" s="63">
        <f t="shared" ca="1" si="46"/>
        <v>0</v>
      </c>
      <c r="P183" s="55">
        <f t="shared" ca="1" si="47"/>
        <v>0</v>
      </c>
      <c r="Q183" s="55">
        <f t="shared" ca="1" si="48"/>
        <v>0</v>
      </c>
      <c r="R183" s="31">
        <f t="shared" ca="1" si="49"/>
        <v>-1.9981716272160976E-3</v>
      </c>
    </row>
    <row r="184" spans="1:18">
      <c r="A184" s="61"/>
      <c r="B184" s="61"/>
      <c r="C184" s="61"/>
      <c r="D184" s="62">
        <f t="shared" si="35"/>
        <v>0</v>
      </c>
      <c r="E184" s="62">
        <f t="shared" si="36"/>
        <v>0</v>
      </c>
      <c r="F184" s="55">
        <f t="shared" si="37"/>
        <v>0</v>
      </c>
      <c r="G184" s="55">
        <f t="shared" si="38"/>
        <v>0</v>
      </c>
      <c r="H184" s="55">
        <f t="shared" si="39"/>
        <v>0</v>
      </c>
      <c r="I184" s="55">
        <f t="shared" si="40"/>
        <v>0</v>
      </c>
      <c r="J184" s="55">
        <f t="shared" si="41"/>
        <v>0</v>
      </c>
      <c r="K184" s="55">
        <f t="shared" si="42"/>
        <v>0</v>
      </c>
      <c r="L184" s="55">
        <f t="shared" si="43"/>
        <v>0</v>
      </c>
      <c r="M184" s="55">
        <f t="shared" ca="1" si="44"/>
        <v>1.9981716272160976E-3</v>
      </c>
      <c r="N184" s="55">
        <f t="shared" ca="1" si="45"/>
        <v>0</v>
      </c>
      <c r="O184" s="63">
        <f t="shared" ca="1" si="46"/>
        <v>0</v>
      </c>
      <c r="P184" s="55">
        <f t="shared" ca="1" si="47"/>
        <v>0</v>
      </c>
      <c r="Q184" s="55">
        <f t="shared" ca="1" si="48"/>
        <v>0</v>
      </c>
      <c r="R184" s="31">
        <f t="shared" ca="1" si="49"/>
        <v>-1.9981716272160976E-3</v>
      </c>
    </row>
    <row r="185" spans="1:18">
      <c r="A185" s="61"/>
      <c r="B185" s="61"/>
      <c r="C185" s="61"/>
      <c r="D185" s="62">
        <f t="shared" si="35"/>
        <v>0</v>
      </c>
      <c r="E185" s="62">
        <f t="shared" si="36"/>
        <v>0</v>
      </c>
      <c r="F185" s="55">
        <f t="shared" si="37"/>
        <v>0</v>
      </c>
      <c r="G185" s="55">
        <f t="shared" si="38"/>
        <v>0</v>
      </c>
      <c r="H185" s="55">
        <f t="shared" si="39"/>
        <v>0</v>
      </c>
      <c r="I185" s="55">
        <f t="shared" si="40"/>
        <v>0</v>
      </c>
      <c r="J185" s="55">
        <f t="shared" si="41"/>
        <v>0</v>
      </c>
      <c r="K185" s="55">
        <f t="shared" si="42"/>
        <v>0</v>
      </c>
      <c r="L185" s="55">
        <f t="shared" si="43"/>
        <v>0</v>
      </c>
      <c r="M185" s="55">
        <f t="shared" ca="1" si="44"/>
        <v>1.9981716272160976E-3</v>
      </c>
      <c r="N185" s="55">
        <f t="shared" ca="1" si="45"/>
        <v>0</v>
      </c>
      <c r="O185" s="63">
        <f t="shared" ca="1" si="46"/>
        <v>0</v>
      </c>
      <c r="P185" s="55">
        <f t="shared" ca="1" si="47"/>
        <v>0</v>
      </c>
      <c r="Q185" s="55">
        <f t="shared" ca="1" si="48"/>
        <v>0</v>
      </c>
      <c r="R185" s="31">
        <f t="shared" ca="1" si="49"/>
        <v>-1.9981716272160976E-3</v>
      </c>
    </row>
    <row r="186" spans="1:18">
      <c r="A186" s="61"/>
      <c r="B186" s="61"/>
      <c r="C186" s="61"/>
      <c r="D186" s="62">
        <f t="shared" si="35"/>
        <v>0</v>
      </c>
      <c r="E186" s="62">
        <f t="shared" si="36"/>
        <v>0</v>
      </c>
      <c r="F186" s="55">
        <f t="shared" si="37"/>
        <v>0</v>
      </c>
      <c r="G186" s="55">
        <f t="shared" si="38"/>
        <v>0</v>
      </c>
      <c r="H186" s="55">
        <f t="shared" si="39"/>
        <v>0</v>
      </c>
      <c r="I186" s="55">
        <f t="shared" si="40"/>
        <v>0</v>
      </c>
      <c r="J186" s="55">
        <f t="shared" si="41"/>
        <v>0</v>
      </c>
      <c r="K186" s="55">
        <f t="shared" si="42"/>
        <v>0</v>
      </c>
      <c r="L186" s="55">
        <f t="shared" si="43"/>
        <v>0</v>
      </c>
      <c r="M186" s="55">
        <f t="shared" ca="1" si="44"/>
        <v>1.9981716272160976E-3</v>
      </c>
      <c r="N186" s="55">
        <f t="shared" ca="1" si="45"/>
        <v>0</v>
      </c>
      <c r="O186" s="63">
        <f t="shared" ca="1" si="46"/>
        <v>0</v>
      </c>
      <c r="P186" s="55">
        <f t="shared" ca="1" si="47"/>
        <v>0</v>
      </c>
      <c r="Q186" s="55">
        <f t="shared" ca="1" si="48"/>
        <v>0</v>
      </c>
      <c r="R186" s="31">
        <f t="shared" ca="1" si="49"/>
        <v>-1.9981716272160976E-3</v>
      </c>
    </row>
    <row r="187" spans="1:18">
      <c r="A187" s="61"/>
      <c r="B187" s="61"/>
      <c r="C187" s="61"/>
      <c r="D187" s="62">
        <f t="shared" si="35"/>
        <v>0</v>
      </c>
      <c r="E187" s="62">
        <f t="shared" si="36"/>
        <v>0</v>
      </c>
      <c r="F187" s="55">
        <f t="shared" si="37"/>
        <v>0</v>
      </c>
      <c r="G187" s="55">
        <f t="shared" si="38"/>
        <v>0</v>
      </c>
      <c r="H187" s="55">
        <f t="shared" si="39"/>
        <v>0</v>
      </c>
      <c r="I187" s="55">
        <f t="shared" si="40"/>
        <v>0</v>
      </c>
      <c r="J187" s="55">
        <f t="shared" si="41"/>
        <v>0</v>
      </c>
      <c r="K187" s="55">
        <f t="shared" si="42"/>
        <v>0</v>
      </c>
      <c r="L187" s="55">
        <f t="shared" si="43"/>
        <v>0</v>
      </c>
      <c r="M187" s="55">
        <f t="shared" ca="1" si="44"/>
        <v>1.9981716272160976E-3</v>
      </c>
      <c r="N187" s="55">
        <f t="shared" ca="1" si="45"/>
        <v>0</v>
      </c>
      <c r="O187" s="63">
        <f t="shared" ca="1" si="46"/>
        <v>0</v>
      </c>
      <c r="P187" s="55">
        <f t="shared" ca="1" si="47"/>
        <v>0</v>
      </c>
      <c r="Q187" s="55">
        <f t="shared" ca="1" si="48"/>
        <v>0</v>
      </c>
      <c r="R187" s="31">
        <f t="shared" ca="1" si="49"/>
        <v>-1.9981716272160976E-3</v>
      </c>
    </row>
    <row r="188" spans="1:18">
      <c r="A188" s="61"/>
      <c r="B188" s="61"/>
      <c r="C188" s="61"/>
      <c r="D188" s="62">
        <f t="shared" si="35"/>
        <v>0</v>
      </c>
      <c r="E188" s="62">
        <f t="shared" si="36"/>
        <v>0</v>
      </c>
      <c r="F188" s="55">
        <f t="shared" si="37"/>
        <v>0</v>
      </c>
      <c r="G188" s="55">
        <f t="shared" si="38"/>
        <v>0</v>
      </c>
      <c r="H188" s="55">
        <f t="shared" si="39"/>
        <v>0</v>
      </c>
      <c r="I188" s="55">
        <f t="shared" si="40"/>
        <v>0</v>
      </c>
      <c r="J188" s="55">
        <f t="shared" si="41"/>
        <v>0</v>
      </c>
      <c r="K188" s="55">
        <f t="shared" si="42"/>
        <v>0</v>
      </c>
      <c r="L188" s="55">
        <f t="shared" si="43"/>
        <v>0</v>
      </c>
      <c r="M188" s="55">
        <f t="shared" ca="1" si="44"/>
        <v>1.9981716272160976E-3</v>
      </c>
      <c r="N188" s="55">
        <f t="shared" ca="1" si="45"/>
        <v>0</v>
      </c>
      <c r="O188" s="63">
        <f t="shared" ca="1" si="46"/>
        <v>0</v>
      </c>
      <c r="P188" s="55">
        <f t="shared" ca="1" si="47"/>
        <v>0</v>
      </c>
      <c r="Q188" s="55">
        <f t="shared" ca="1" si="48"/>
        <v>0</v>
      </c>
      <c r="R188" s="31">
        <f t="shared" ca="1" si="49"/>
        <v>-1.9981716272160976E-3</v>
      </c>
    </row>
    <row r="189" spans="1:18">
      <c r="A189" s="61"/>
      <c r="B189" s="61"/>
      <c r="C189" s="61"/>
      <c r="D189" s="62">
        <f t="shared" si="35"/>
        <v>0</v>
      </c>
      <c r="E189" s="62">
        <f t="shared" si="36"/>
        <v>0</v>
      </c>
      <c r="F189" s="55">
        <f t="shared" si="37"/>
        <v>0</v>
      </c>
      <c r="G189" s="55">
        <f t="shared" si="38"/>
        <v>0</v>
      </c>
      <c r="H189" s="55">
        <f t="shared" si="39"/>
        <v>0</v>
      </c>
      <c r="I189" s="55">
        <f t="shared" si="40"/>
        <v>0</v>
      </c>
      <c r="J189" s="55">
        <f t="shared" si="41"/>
        <v>0</v>
      </c>
      <c r="K189" s="55">
        <f t="shared" si="42"/>
        <v>0</v>
      </c>
      <c r="L189" s="55">
        <f t="shared" si="43"/>
        <v>0</v>
      </c>
      <c r="M189" s="55">
        <f t="shared" ca="1" si="44"/>
        <v>1.9981716272160976E-3</v>
      </c>
      <c r="N189" s="55">
        <f t="shared" ca="1" si="45"/>
        <v>0</v>
      </c>
      <c r="O189" s="63">
        <f t="shared" ca="1" si="46"/>
        <v>0</v>
      </c>
      <c r="P189" s="55">
        <f t="shared" ca="1" si="47"/>
        <v>0</v>
      </c>
      <c r="Q189" s="55">
        <f t="shared" ca="1" si="48"/>
        <v>0</v>
      </c>
      <c r="R189" s="31">
        <f t="shared" ca="1" si="49"/>
        <v>-1.9981716272160976E-3</v>
      </c>
    </row>
    <row r="190" spans="1:18">
      <c r="A190" s="61"/>
      <c r="B190" s="61"/>
      <c r="C190" s="61"/>
      <c r="D190" s="62">
        <f t="shared" si="35"/>
        <v>0</v>
      </c>
      <c r="E190" s="62">
        <f t="shared" si="36"/>
        <v>0</v>
      </c>
      <c r="F190" s="55">
        <f t="shared" si="37"/>
        <v>0</v>
      </c>
      <c r="G190" s="55">
        <f t="shared" si="38"/>
        <v>0</v>
      </c>
      <c r="H190" s="55">
        <f t="shared" si="39"/>
        <v>0</v>
      </c>
      <c r="I190" s="55">
        <f t="shared" si="40"/>
        <v>0</v>
      </c>
      <c r="J190" s="55">
        <f t="shared" si="41"/>
        <v>0</v>
      </c>
      <c r="K190" s="55">
        <f t="shared" si="42"/>
        <v>0</v>
      </c>
      <c r="L190" s="55">
        <f t="shared" si="43"/>
        <v>0</v>
      </c>
      <c r="M190" s="55">
        <f t="shared" ca="1" si="44"/>
        <v>1.9981716272160976E-3</v>
      </c>
      <c r="N190" s="55">
        <f t="shared" ca="1" si="45"/>
        <v>0</v>
      </c>
      <c r="O190" s="63">
        <f t="shared" ca="1" si="46"/>
        <v>0</v>
      </c>
      <c r="P190" s="55">
        <f t="shared" ca="1" si="47"/>
        <v>0</v>
      </c>
      <c r="Q190" s="55">
        <f t="shared" ca="1" si="48"/>
        <v>0</v>
      </c>
      <c r="R190" s="31">
        <f t="shared" ca="1" si="49"/>
        <v>-1.9981716272160976E-3</v>
      </c>
    </row>
    <row r="191" spans="1:18">
      <c r="A191" s="61"/>
      <c r="B191" s="61"/>
      <c r="C191" s="61"/>
      <c r="D191" s="62">
        <f t="shared" si="35"/>
        <v>0</v>
      </c>
      <c r="E191" s="62">
        <f t="shared" si="36"/>
        <v>0</v>
      </c>
      <c r="F191" s="55">
        <f t="shared" si="37"/>
        <v>0</v>
      </c>
      <c r="G191" s="55">
        <f t="shared" si="38"/>
        <v>0</v>
      </c>
      <c r="H191" s="55">
        <f t="shared" si="39"/>
        <v>0</v>
      </c>
      <c r="I191" s="55">
        <f t="shared" si="40"/>
        <v>0</v>
      </c>
      <c r="J191" s="55">
        <f t="shared" si="41"/>
        <v>0</v>
      </c>
      <c r="K191" s="55">
        <f t="shared" si="42"/>
        <v>0</v>
      </c>
      <c r="L191" s="55">
        <f t="shared" si="43"/>
        <v>0</v>
      </c>
      <c r="M191" s="55">
        <f t="shared" ca="1" si="44"/>
        <v>1.9981716272160976E-3</v>
      </c>
      <c r="N191" s="55">
        <f t="shared" ca="1" si="45"/>
        <v>0</v>
      </c>
      <c r="O191" s="63">
        <f t="shared" ca="1" si="46"/>
        <v>0</v>
      </c>
      <c r="P191" s="55">
        <f t="shared" ca="1" si="47"/>
        <v>0</v>
      </c>
      <c r="Q191" s="55">
        <f t="shared" ca="1" si="48"/>
        <v>0</v>
      </c>
      <c r="R191" s="31">
        <f t="shared" ca="1" si="49"/>
        <v>-1.9981716272160976E-3</v>
      </c>
    </row>
    <row r="192" spans="1:18">
      <c r="A192" s="61"/>
      <c r="B192" s="61"/>
      <c r="C192" s="61"/>
      <c r="D192" s="62">
        <f t="shared" si="35"/>
        <v>0</v>
      </c>
      <c r="E192" s="62">
        <f t="shared" si="36"/>
        <v>0</v>
      </c>
      <c r="F192" s="55">
        <f t="shared" si="37"/>
        <v>0</v>
      </c>
      <c r="G192" s="55">
        <f t="shared" si="38"/>
        <v>0</v>
      </c>
      <c r="H192" s="55">
        <f t="shared" si="39"/>
        <v>0</v>
      </c>
      <c r="I192" s="55">
        <f t="shared" si="40"/>
        <v>0</v>
      </c>
      <c r="J192" s="55">
        <f t="shared" si="41"/>
        <v>0</v>
      </c>
      <c r="K192" s="55">
        <f t="shared" si="42"/>
        <v>0</v>
      </c>
      <c r="L192" s="55">
        <f t="shared" si="43"/>
        <v>0</v>
      </c>
      <c r="M192" s="55">
        <f t="shared" ca="1" si="44"/>
        <v>1.9981716272160976E-3</v>
      </c>
      <c r="N192" s="55">
        <f t="shared" ca="1" si="45"/>
        <v>0</v>
      </c>
      <c r="O192" s="63">
        <f t="shared" ca="1" si="46"/>
        <v>0</v>
      </c>
      <c r="P192" s="55">
        <f t="shared" ca="1" si="47"/>
        <v>0</v>
      </c>
      <c r="Q192" s="55">
        <f t="shared" ca="1" si="48"/>
        <v>0</v>
      </c>
      <c r="R192" s="31">
        <f t="shared" ca="1" si="49"/>
        <v>-1.9981716272160976E-3</v>
      </c>
    </row>
    <row r="193" spans="1:18">
      <c r="A193" s="61"/>
      <c r="B193" s="61"/>
      <c r="C193" s="61"/>
      <c r="D193" s="62">
        <f t="shared" si="35"/>
        <v>0</v>
      </c>
      <c r="E193" s="62">
        <f t="shared" si="36"/>
        <v>0</v>
      </c>
      <c r="F193" s="55">
        <f t="shared" si="37"/>
        <v>0</v>
      </c>
      <c r="G193" s="55">
        <f t="shared" si="38"/>
        <v>0</v>
      </c>
      <c r="H193" s="55">
        <f t="shared" si="39"/>
        <v>0</v>
      </c>
      <c r="I193" s="55">
        <f t="shared" si="40"/>
        <v>0</v>
      </c>
      <c r="J193" s="55">
        <f t="shared" si="41"/>
        <v>0</v>
      </c>
      <c r="K193" s="55">
        <f t="shared" si="42"/>
        <v>0</v>
      </c>
      <c r="L193" s="55">
        <f t="shared" si="43"/>
        <v>0</v>
      </c>
      <c r="M193" s="55">
        <f t="shared" ca="1" si="44"/>
        <v>1.9981716272160976E-3</v>
      </c>
      <c r="N193" s="55">
        <f t="shared" ca="1" si="45"/>
        <v>0</v>
      </c>
      <c r="O193" s="63">
        <f t="shared" ca="1" si="46"/>
        <v>0</v>
      </c>
      <c r="P193" s="55">
        <f t="shared" ca="1" si="47"/>
        <v>0</v>
      </c>
      <c r="Q193" s="55">
        <f t="shared" ca="1" si="48"/>
        <v>0</v>
      </c>
      <c r="R193" s="31">
        <f t="shared" ca="1" si="49"/>
        <v>-1.9981716272160976E-3</v>
      </c>
    </row>
    <row r="194" spans="1:18">
      <c r="A194" s="61"/>
      <c r="B194" s="61"/>
      <c r="C194" s="61"/>
      <c r="D194" s="62">
        <f t="shared" si="35"/>
        <v>0</v>
      </c>
      <c r="E194" s="62">
        <f t="shared" si="36"/>
        <v>0</v>
      </c>
      <c r="F194" s="55">
        <f t="shared" si="37"/>
        <v>0</v>
      </c>
      <c r="G194" s="55">
        <f t="shared" si="38"/>
        <v>0</v>
      </c>
      <c r="H194" s="55">
        <f t="shared" si="39"/>
        <v>0</v>
      </c>
      <c r="I194" s="55">
        <f t="shared" si="40"/>
        <v>0</v>
      </c>
      <c r="J194" s="55">
        <f t="shared" si="41"/>
        <v>0</v>
      </c>
      <c r="K194" s="55">
        <f t="shared" si="42"/>
        <v>0</v>
      </c>
      <c r="L194" s="55">
        <f t="shared" si="43"/>
        <v>0</v>
      </c>
      <c r="M194" s="55">
        <f t="shared" ca="1" si="44"/>
        <v>1.9981716272160976E-3</v>
      </c>
      <c r="N194" s="55">
        <f t="shared" ca="1" si="45"/>
        <v>0</v>
      </c>
      <c r="O194" s="63">
        <f t="shared" ca="1" si="46"/>
        <v>0</v>
      </c>
      <c r="P194" s="55">
        <f t="shared" ca="1" si="47"/>
        <v>0</v>
      </c>
      <c r="Q194" s="55">
        <f t="shared" ca="1" si="48"/>
        <v>0</v>
      </c>
      <c r="R194" s="31">
        <f t="shared" ca="1" si="49"/>
        <v>-1.9981716272160976E-3</v>
      </c>
    </row>
    <row r="195" spans="1:18">
      <c r="A195" s="61"/>
      <c r="B195" s="61"/>
      <c r="C195" s="61"/>
      <c r="D195" s="62">
        <f t="shared" si="35"/>
        <v>0</v>
      </c>
      <c r="E195" s="62">
        <f t="shared" si="36"/>
        <v>0</v>
      </c>
      <c r="F195" s="55">
        <f t="shared" si="37"/>
        <v>0</v>
      </c>
      <c r="G195" s="55">
        <f t="shared" si="38"/>
        <v>0</v>
      </c>
      <c r="H195" s="55">
        <f t="shared" si="39"/>
        <v>0</v>
      </c>
      <c r="I195" s="55">
        <f t="shared" si="40"/>
        <v>0</v>
      </c>
      <c r="J195" s="55">
        <f t="shared" si="41"/>
        <v>0</v>
      </c>
      <c r="K195" s="55">
        <f t="shared" si="42"/>
        <v>0</v>
      </c>
      <c r="L195" s="55">
        <f t="shared" si="43"/>
        <v>0</v>
      </c>
      <c r="M195" s="55">
        <f t="shared" ca="1" si="44"/>
        <v>1.9981716272160976E-3</v>
      </c>
      <c r="N195" s="55">
        <f t="shared" ca="1" si="45"/>
        <v>0</v>
      </c>
      <c r="O195" s="63">
        <f t="shared" ca="1" si="46"/>
        <v>0</v>
      </c>
      <c r="P195" s="55">
        <f t="shared" ca="1" si="47"/>
        <v>0</v>
      </c>
      <c r="Q195" s="55">
        <f t="shared" ca="1" si="48"/>
        <v>0</v>
      </c>
      <c r="R195" s="31">
        <f t="shared" ca="1" si="49"/>
        <v>-1.9981716272160976E-3</v>
      </c>
    </row>
    <row r="196" spans="1:18">
      <c r="A196" s="61"/>
      <c r="B196" s="61"/>
      <c r="C196" s="61"/>
      <c r="D196" s="62">
        <f t="shared" si="35"/>
        <v>0</v>
      </c>
      <c r="E196" s="62">
        <f t="shared" si="36"/>
        <v>0</v>
      </c>
      <c r="F196" s="55">
        <f t="shared" si="37"/>
        <v>0</v>
      </c>
      <c r="G196" s="55">
        <f t="shared" si="38"/>
        <v>0</v>
      </c>
      <c r="H196" s="55">
        <f t="shared" si="39"/>
        <v>0</v>
      </c>
      <c r="I196" s="55">
        <f t="shared" si="40"/>
        <v>0</v>
      </c>
      <c r="J196" s="55">
        <f t="shared" si="41"/>
        <v>0</v>
      </c>
      <c r="K196" s="55">
        <f t="shared" si="42"/>
        <v>0</v>
      </c>
      <c r="L196" s="55">
        <f t="shared" si="43"/>
        <v>0</v>
      </c>
      <c r="M196" s="55">
        <f t="shared" ca="1" si="44"/>
        <v>1.9981716272160976E-3</v>
      </c>
      <c r="N196" s="55">
        <f t="shared" ca="1" si="45"/>
        <v>0</v>
      </c>
      <c r="O196" s="63">
        <f t="shared" ca="1" si="46"/>
        <v>0</v>
      </c>
      <c r="P196" s="55">
        <f t="shared" ca="1" si="47"/>
        <v>0</v>
      </c>
      <c r="Q196" s="55">
        <f t="shared" ca="1" si="48"/>
        <v>0</v>
      </c>
      <c r="R196" s="31">
        <f t="shared" ca="1" si="49"/>
        <v>-1.9981716272160976E-3</v>
      </c>
    </row>
    <row r="197" spans="1:18">
      <c r="A197" s="61"/>
      <c r="B197" s="61"/>
      <c r="C197" s="61"/>
      <c r="D197" s="62">
        <f t="shared" si="35"/>
        <v>0</v>
      </c>
      <c r="E197" s="62">
        <f t="shared" si="36"/>
        <v>0</v>
      </c>
      <c r="F197" s="55">
        <f t="shared" si="37"/>
        <v>0</v>
      </c>
      <c r="G197" s="55">
        <f t="shared" si="38"/>
        <v>0</v>
      </c>
      <c r="H197" s="55">
        <f t="shared" si="39"/>
        <v>0</v>
      </c>
      <c r="I197" s="55">
        <f t="shared" si="40"/>
        <v>0</v>
      </c>
      <c r="J197" s="55">
        <f t="shared" si="41"/>
        <v>0</v>
      </c>
      <c r="K197" s="55">
        <f t="shared" si="42"/>
        <v>0</v>
      </c>
      <c r="L197" s="55">
        <f t="shared" si="43"/>
        <v>0</v>
      </c>
      <c r="M197" s="55">
        <f t="shared" ca="1" si="44"/>
        <v>1.9981716272160976E-3</v>
      </c>
      <c r="N197" s="55">
        <f t="shared" ca="1" si="45"/>
        <v>0</v>
      </c>
      <c r="O197" s="63">
        <f t="shared" ca="1" si="46"/>
        <v>0</v>
      </c>
      <c r="P197" s="55">
        <f t="shared" ca="1" si="47"/>
        <v>0</v>
      </c>
      <c r="Q197" s="55">
        <f t="shared" ca="1" si="48"/>
        <v>0</v>
      </c>
      <c r="R197" s="31">
        <f t="shared" ca="1" si="49"/>
        <v>-1.9981716272160976E-3</v>
      </c>
    </row>
    <row r="198" spans="1:18">
      <c r="A198" s="61"/>
      <c r="B198" s="61"/>
      <c r="C198" s="61"/>
      <c r="D198" s="62">
        <f t="shared" si="35"/>
        <v>0</v>
      </c>
      <c r="E198" s="62">
        <f t="shared" si="36"/>
        <v>0</v>
      </c>
      <c r="F198" s="55">
        <f t="shared" si="37"/>
        <v>0</v>
      </c>
      <c r="G198" s="55">
        <f t="shared" si="38"/>
        <v>0</v>
      </c>
      <c r="H198" s="55">
        <f t="shared" si="39"/>
        <v>0</v>
      </c>
      <c r="I198" s="55">
        <f t="shared" si="40"/>
        <v>0</v>
      </c>
      <c r="J198" s="55">
        <f t="shared" si="41"/>
        <v>0</v>
      </c>
      <c r="K198" s="55">
        <f t="shared" si="42"/>
        <v>0</v>
      </c>
      <c r="L198" s="55">
        <f t="shared" si="43"/>
        <v>0</v>
      </c>
      <c r="M198" s="55">
        <f t="shared" ca="1" si="44"/>
        <v>1.9981716272160976E-3</v>
      </c>
      <c r="N198" s="55">
        <f t="shared" ca="1" si="45"/>
        <v>0</v>
      </c>
      <c r="O198" s="63">
        <f t="shared" ca="1" si="46"/>
        <v>0</v>
      </c>
      <c r="P198" s="55">
        <f t="shared" ca="1" si="47"/>
        <v>0</v>
      </c>
      <c r="Q198" s="55">
        <f t="shared" ca="1" si="48"/>
        <v>0</v>
      </c>
      <c r="R198" s="31">
        <f t="shared" ca="1" si="49"/>
        <v>-1.9981716272160976E-3</v>
      </c>
    </row>
    <row r="199" spans="1:18">
      <c r="A199" s="61"/>
      <c r="B199" s="61"/>
      <c r="C199" s="61"/>
      <c r="D199" s="62">
        <f t="shared" si="35"/>
        <v>0</v>
      </c>
      <c r="E199" s="62">
        <f t="shared" si="36"/>
        <v>0</v>
      </c>
      <c r="F199" s="55">
        <f t="shared" si="37"/>
        <v>0</v>
      </c>
      <c r="G199" s="55">
        <f t="shared" si="38"/>
        <v>0</v>
      </c>
      <c r="H199" s="55">
        <f t="shared" si="39"/>
        <v>0</v>
      </c>
      <c r="I199" s="55">
        <f t="shared" si="40"/>
        <v>0</v>
      </c>
      <c r="J199" s="55">
        <f t="shared" si="41"/>
        <v>0</v>
      </c>
      <c r="K199" s="55">
        <f t="shared" si="42"/>
        <v>0</v>
      </c>
      <c r="L199" s="55">
        <f t="shared" si="43"/>
        <v>0</v>
      </c>
      <c r="M199" s="55">
        <f t="shared" ca="1" si="44"/>
        <v>1.9981716272160976E-3</v>
      </c>
      <c r="N199" s="55">
        <f t="shared" ca="1" si="45"/>
        <v>0</v>
      </c>
      <c r="O199" s="63">
        <f t="shared" ca="1" si="46"/>
        <v>0</v>
      </c>
      <c r="P199" s="55">
        <f t="shared" ca="1" si="47"/>
        <v>0</v>
      </c>
      <c r="Q199" s="55">
        <f t="shared" ca="1" si="48"/>
        <v>0</v>
      </c>
      <c r="R199" s="31">
        <f t="shared" ca="1" si="49"/>
        <v>-1.9981716272160976E-3</v>
      </c>
    </row>
    <row r="200" spans="1:18">
      <c r="A200" s="61"/>
      <c r="B200" s="61"/>
      <c r="C200" s="61"/>
      <c r="D200" s="62">
        <f t="shared" si="35"/>
        <v>0</v>
      </c>
      <c r="E200" s="62">
        <f t="shared" si="36"/>
        <v>0</v>
      </c>
      <c r="F200" s="55">
        <f t="shared" si="37"/>
        <v>0</v>
      </c>
      <c r="G200" s="55">
        <f t="shared" si="38"/>
        <v>0</v>
      </c>
      <c r="H200" s="55">
        <f t="shared" si="39"/>
        <v>0</v>
      </c>
      <c r="I200" s="55">
        <f t="shared" si="40"/>
        <v>0</v>
      </c>
      <c r="J200" s="55">
        <f t="shared" si="41"/>
        <v>0</v>
      </c>
      <c r="K200" s="55">
        <f t="shared" si="42"/>
        <v>0</v>
      </c>
      <c r="L200" s="55">
        <f t="shared" si="43"/>
        <v>0</v>
      </c>
      <c r="M200" s="55">
        <f t="shared" ca="1" si="44"/>
        <v>1.9981716272160976E-3</v>
      </c>
      <c r="N200" s="55">
        <f t="shared" ca="1" si="45"/>
        <v>0</v>
      </c>
      <c r="O200" s="63">
        <f t="shared" ca="1" si="46"/>
        <v>0</v>
      </c>
      <c r="P200" s="55">
        <f t="shared" ca="1" si="47"/>
        <v>0</v>
      </c>
      <c r="Q200" s="55">
        <f t="shared" ca="1" si="48"/>
        <v>0</v>
      </c>
      <c r="R200" s="31">
        <f t="shared" ca="1" si="49"/>
        <v>-1.9981716272160976E-3</v>
      </c>
    </row>
    <row r="201" spans="1:18">
      <c r="A201" s="61"/>
      <c r="B201" s="61"/>
      <c r="C201" s="61"/>
      <c r="D201" s="62">
        <f t="shared" si="35"/>
        <v>0</v>
      </c>
      <c r="E201" s="62">
        <f t="shared" si="36"/>
        <v>0</v>
      </c>
      <c r="F201" s="55">
        <f t="shared" si="37"/>
        <v>0</v>
      </c>
      <c r="G201" s="55">
        <f t="shared" si="38"/>
        <v>0</v>
      </c>
      <c r="H201" s="55">
        <f t="shared" si="39"/>
        <v>0</v>
      </c>
      <c r="I201" s="55">
        <f t="shared" si="40"/>
        <v>0</v>
      </c>
      <c r="J201" s="55">
        <f t="shared" si="41"/>
        <v>0</v>
      </c>
      <c r="K201" s="55">
        <f t="shared" si="42"/>
        <v>0</v>
      </c>
      <c r="L201" s="55">
        <f t="shared" si="43"/>
        <v>0</v>
      </c>
      <c r="M201" s="55">
        <f t="shared" ca="1" si="44"/>
        <v>1.9981716272160976E-3</v>
      </c>
      <c r="N201" s="55">
        <f t="shared" ca="1" si="45"/>
        <v>0</v>
      </c>
      <c r="O201" s="63">
        <f t="shared" ca="1" si="46"/>
        <v>0</v>
      </c>
      <c r="P201" s="55">
        <f t="shared" ca="1" si="47"/>
        <v>0</v>
      </c>
      <c r="Q201" s="55">
        <f t="shared" ca="1" si="48"/>
        <v>0</v>
      </c>
      <c r="R201" s="31">
        <f t="shared" ca="1" si="49"/>
        <v>-1.9981716272160976E-3</v>
      </c>
    </row>
    <row r="202" spans="1:18">
      <c r="A202" s="61"/>
      <c r="B202" s="61"/>
      <c r="C202" s="61"/>
      <c r="D202" s="62">
        <f t="shared" si="35"/>
        <v>0</v>
      </c>
      <c r="E202" s="62">
        <f t="shared" si="36"/>
        <v>0</v>
      </c>
      <c r="F202" s="55">
        <f t="shared" si="37"/>
        <v>0</v>
      </c>
      <c r="G202" s="55">
        <f t="shared" si="38"/>
        <v>0</v>
      </c>
      <c r="H202" s="55">
        <f t="shared" si="39"/>
        <v>0</v>
      </c>
      <c r="I202" s="55">
        <f t="shared" si="40"/>
        <v>0</v>
      </c>
      <c r="J202" s="55">
        <f t="shared" si="41"/>
        <v>0</v>
      </c>
      <c r="K202" s="55">
        <f t="shared" si="42"/>
        <v>0</v>
      </c>
      <c r="L202" s="55">
        <f t="shared" si="43"/>
        <v>0</v>
      </c>
      <c r="M202" s="55">
        <f t="shared" ca="1" si="44"/>
        <v>1.9981716272160976E-3</v>
      </c>
      <c r="N202" s="55">
        <f t="shared" ca="1" si="45"/>
        <v>0</v>
      </c>
      <c r="O202" s="63">
        <f t="shared" ca="1" si="46"/>
        <v>0</v>
      </c>
      <c r="P202" s="55">
        <f t="shared" ca="1" si="47"/>
        <v>0</v>
      </c>
      <c r="Q202" s="55">
        <f t="shared" ca="1" si="48"/>
        <v>0</v>
      </c>
      <c r="R202" s="31">
        <f t="shared" ca="1" si="49"/>
        <v>-1.9981716272160976E-3</v>
      </c>
    </row>
    <row r="203" spans="1:18">
      <c r="A203" s="61"/>
      <c r="B203" s="61"/>
      <c r="C203" s="61"/>
      <c r="D203" s="62">
        <f t="shared" si="35"/>
        <v>0</v>
      </c>
      <c r="E203" s="62">
        <f t="shared" si="36"/>
        <v>0</v>
      </c>
      <c r="F203" s="55">
        <f t="shared" si="37"/>
        <v>0</v>
      </c>
      <c r="G203" s="55">
        <f t="shared" si="38"/>
        <v>0</v>
      </c>
      <c r="H203" s="55">
        <f t="shared" si="39"/>
        <v>0</v>
      </c>
      <c r="I203" s="55">
        <f t="shared" si="40"/>
        <v>0</v>
      </c>
      <c r="J203" s="55">
        <f t="shared" si="41"/>
        <v>0</v>
      </c>
      <c r="K203" s="55">
        <f t="shared" si="42"/>
        <v>0</v>
      </c>
      <c r="L203" s="55">
        <f t="shared" si="43"/>
        <v>0</v>
      </c>
      <c r="M203" s="55">
        <f t="shared" ca="1" si="44"/>
        <v>1.9981716272160976E-3</v>
      </c>
      <c r="N203" s="55">
        <f t="shared" ca="1" si="45"/>
        <v>0</v>
      </c>
      <c r="O203" s="63">
        <f t="shared" ca="1" si="46"/>
        <v>0</v>
      </c>
      <c r="P203" s="55">
        <f t="shared" ca="1" si="47"/>
        <v>0</v>
      </c>
      <c r="Q203" s="55">
        <f t="shared" ca="1" si="48"/>
        <v>0</v>
      </c>
      <c r="R203" s="31">
        <f t="shared" ca="1" si="49"/>
        <v>-1.9981716272160976E-3</v>
      </c>
    </row>
    <row r="204" spans="1:18">
      <c r="A204" s="61"/>
      <c r="B204" s="61"/>
      <c r="C204" s="61"/>
      <c r="D204" s="62">
        <f t="shared" si="35"/>
        <v>0</v>
      </c>
      <c r="E204" s="62">
        <f t="shared" si="36"/>
        <v>0</v>
      </c>
      <c r="F204" s="55">
        <f t="shared" si="37"/>
        <v>0</v>
      </c>
      <c r="G204" s="55">
        <f t="shared" si="38"/>
        <v>0</v>
      </c>
      <c r="H204" s="55">
        <f t="shared" si="39"/>
        <v>0</v>
      </c>
      <c r="I204" s="55">
        <f t="shared" si="40"/>
        <v>0</v>
      </c>
      <c r="J204" s="55">
        <f t="shared" si="41"/>
        <v>0</v>
      </c>
      <c r="K204" s="55">
        <f t="shared" si="42"/>
        <v>0</v>
      </c>
      <c r="L204" s="55">
        <f t="shared" si="43"/>
        <v>0</v>
      </c>
      <c r="M204" s="55">
        <f t="shared" ca="1" si="44"/>
        <v>1.9981716272160976E-3</v>
      </c>
      <c r="N204" s="55">
        <f t="shared" ca="1" si="45"/>
        <v>0</v>
      </c>
      <c r="O204" s="63">
        <f t="shared" ca="1" si="46"/>
        <v>0</v>
      </c>
      <c r="P204" s="55">
        <f t="shared" ca="1" si="47"/>
        <v>0</v>
      </c>
      <c r="Q204" s="55">
        <f t="shared" ca="1" si="48"/>
        <v>0</v>
      </c>
      <c r="R204" s="31">
        <f t="shared" ca="1" si="49"/>
        <v>-1.9981716272160976E-3</v>
      </c>
    </row>
    <row r="205" spans="1:18">
      <c r="A205" s="61"/>
      <c r="B205" s="61"/>
      <c r="C205" s="61"/>
      <c r="D205" s="62">
        <f t="shared" si="35"/>
        <v>0</v>
      </c>
      <c r="E205" s="62">
        <f t="shared" si="36"/>
        <v>0</v>
      </c>
      <c r="F205" s="55">
        <f t="shared" si="37"/>
        <v>0</v>
      </c>
      <c r="G205" s="55">
        <f t="shared" si="38"/>
        <v>0</v>
      </c>
      <c r="H205" s="55">
        <f t="shared" si="39"/>
        <v>0</v>
      </c>
      <c r="I205" s="55">
        <f t="shared" si="40"/>
        <v>0</v>
      </c>
      <c r="J205" s="55">
        <f t="shared" si="41"/>
        <v>0</v>
      </c>
      <c r="K205" s="55">
        <f t="shared" si="42"/>
        <v>0</v>
      </c>
      <c r="L205" s="55">
        <f t="shared" si="43"/>
        <v>0</v>
      </c>
      <c r="M205" s="55">
        <f t="shared" ca="1" si="44"/>
        <v>1.9981716272160976E-3</v>
      </c>
      <c r="N205" s="55">
        <f t="shared" ca="1" si="45"/>
        <v>0</v>
      </c>
      <c r="O205" s="63">
        <f t="shared" ca="1" si="46"/>
        <v>0</v>
      </c>
      <c r="P205" s="55">
        <f t="shared" ca="1" si="47"/>
        <v>0</v>
      </c>
      <c r="Q205" s="55">
        <f t="shared" ca="1" si="48"/>
        <v>0</v>
      </c>
      <c r="R205" s="31">
        <f t="shared" ca="1" si="49"/>
        <v>-1.9981716272160976E-3</v>
      </c>
    </row>
    <row r="206" spans="1:18">
      <c r="A206" s="61"/>
      <c r="B206" s="61"/>
      <c r="C206" s="61"/>
      <c r="D206" s="62">
        <f t="shared" si="35"/>
        <v>0</v>
      </c>
      <c r="E206" s="62">
        <f t="shared" si="36"/>
        <v>0</v>
      </c>
      <c r="F206" s="55">
        <f t="shared" si="37"/>
        <v>0</v>
      </c>
      <c r="G206" s="55">
        <f t="shared" si="38"/>
        <v>0</v>
      </c>
      <c r="H206" s="55">
        <f t="shared" si="39"/>
        <v>0</v>
      </c>
      <c r="I206" s="55">
        <f t="shared" si="40"/>
        <v>0</v>
      </c>
      <c r="J206" s="55">
        <f t="shared" si="41"/>
        <v>0</v>
      </c>
      <c r="K206" s="55">
        <f t="shared" si="42"/>
        <v>0</v>
      </c>
      <c r="L206" s="55">
        <f t="shared" si="43"/>
        <v>0</v>
      </c>
      <c r="M206" s="55">
        <f t="shared" ca="1" si="44"/>
        <v>1.9981716272160976E-3</v>
      </c>
      <c r="N206" s="55">
        <f t="shared" ca="1" si="45"/>
        <v>0</v>
      </c>
      <c r="O206" s="63">
        <f t="shared" ca="1" si="46"/>
        <v>0</v>
      </c>
      <c r="P206" s="55">
        <f t="shared" ca="1" si="47"/>
        <v>0</v>
      </c>
      <c r="Q206" s="55">
        <f t="shared" ca="1" si="48"/>
        <v>0</v>
      </c>
      <c r="R206" s="31">
        <f t="shared" ca="1" si="49"/>
        <v>-1.9981716272160976E-3</v>
      </c>
    </row>
    <row r="207" spans="1:18">
      <c r="A207" s="61"/>
      <c r="B207" s="61"/>
      <c r="C207" s="61"/>
      <c r="D207" s="62">
        <f t="shared" si="35"/>
        <v>0</v>
      </c>
      <c r="E207" s="62">
        <f t="shared" si="36"/>
        <v>0</v>
      </c>
      <c r="F207" s="55">
        <f t="shared" si="37"/>
        <v>0</v>
      </c>
      <c r="G207" s="55">
        <f t="shared" si="38"/>
        <v>0</v>
      </c>
      <c r="H207" s="55">
        <f t="shared" si="39"/>
        <v>0</v>
      </c>
      <c r="I207" s="55">
        <f t="shared" si="40"/>
        <v>0</v>
      </c>
      <c r="J207" s="55">
        <f t="shared" si="41"/>
        <v>0</v>
      </c>
      <c r="K207" s="55">
        <f t="shared" si="42"/>
        <v>0</v>
      </c>
      <c r="L207" s="55">
        <f t="shared" si="43"/>
        <v>0</v>
      </c>
      <c r="M207" s="55">
        <f t="shared" ca="1" si="44"/>
        <v>1.9981716272160976E-3</v>
      </c>
      <c r="N207" s="55">
        <f t="shared" ca="1" si="45"/>
        <v>0</v>
      </c>
      <c r="O207" s="63">
        <f t="shared" ca="1" si="46"/>
        <v>0</v>
      </c>
      <c r="P207" s="55">
        <f t="shared" ca="1" si="47"/>
        <v>0</v>
      </c>
      <c r="Q207" s="55">
        <f t="shared" ca="1" si="48"/>
        <v>0</v>
      </c>
      <c r="R207" s="31">
        <f t="shared" ca="1" si="49"/>
        <v>-1.9981716272160976E-3</v>
      </c>
    </row>
    <row r="208" spans="1:18">
      <c r="A208" s="61"/>
      <c r="B208" s="61"/>
      <c r="C208" s="61"/>
      <c r="D208" s="62">
        <f t="shared" si="35"/>
        <v>0</v>
      </c>
      <c r="E208" s="62">
        <f t="shared" si="36"/>
        <v>0</v>
      </c>
      <c r="F208" s="55">
        <f t="shared" si="37"/>
        <v>0</v>
      </c>
      <c r="G208" s="55">
        <f t="shared" si="38"/>
        <v>0</v>
      </c>
      <c r="H208" s="55">
        <f t="shared" si="39"/>
        <v>0</v>
      </c>
      <c r="I208" s="55">
        <f t="shared" si="40"/>
        <v>0</v>
      </c>
      <c r="J208" s="55">
        <f t="shared" si="41"/>
        <v>0</v>
      </c>
      <c r="K208" s="55">
        <f t="shared" si="42"/>
        <v>0</v>
      </c>
      <c r="L208" s="55">
        <f t="shared" si="43"/>
        <v>0</v>
      </c>
      <c r="M208" s="55">
        <f t="shared" ca="1" si="44"/>
        <v>1.9981716272160976E-3</v>
      </c>
      <c r="N208" s="55">
        <f t="shared" ca="1" si="45"/>
        <v>0</v>
      </c>
      <c r="O208" s="63">
        <f t="shared" ca="1" si="46"/>
        <v>0</v>
      </c>
      <c r="P208" s="55">
        <f t="shared" ca="1" si="47"/>
        <v>0</v>
      </c>
      <c r="Q208" s="55">
        <f t="shared" ca="1" si="48"/>
        <v>0</v>
      </c>
      <c r="R208" s="31">
        <f t="shared" ca="1" si="49"/>
        <v>-1.9981716272160976E-3</v>
      </c>
    </row>
    <row r="209" spans="1:18">
      <c r="A209" s="61"/>
      <c r="B209" s="61"/>
      <c r="C209" s="61"/>
      <c r="D209" s="62">
        <f t="shared" si="35"/>
        <v>0</v>
      </c>
      <c r="E209" s="62">
        <f t="shared" si="36"/>
        <v>0</v>
      </c>
      <c r="F209" s="55">
        <f t="shared" si="37"/>
        <v>0</v>
      </c>
      <c r="G209" s="55">
        <f t="shared" si="38"/>
        <v>0</v>
      </c>
      <c r="H209" s="55">
        <f t="shared" si="39"/>
        <v>0</v>
      </c>
      <c r="I209" s="55">
        <f t="shared" si="40"/>
        <v>0</v>
      </c>
      <c r="J209" s="55">
        <f t="shared" si="41"/>
        <v>0</v>
      </c>
      <c r="K209" s="55">
        <f t="shared" si="42"/>
        <v>0</v>
      </c>
      <c r="L209" s="55">
        <f t="shared" si="43"/>
        <v>0</v>
      </c>
      <c r="M209" s="55">
        <f t="shared" ca="1" si="44"/>
        <v>1.9981716272160976E-3</v>
      </c>
      <c r="N209" s="55">
        <f t="shared" ca="1" si="45"/>
        <v>0</v>
      </c>
      <c r="O209" s="63">
        <f t="shared" ca="1" si="46"/>
        <v>0</v>
      </c>
      <c r="P209" s="55">
        <f t="shared" ca="1" si="47"/>
        <v>0</v>
      </c>
      <c r="Q209" s="55">
        <f t="shared" ca="1" si="48"/>
        <v>0</v>
      </c>
      <c r="R209" s="31">
        <f t="shared" ca="1" si="49"/>
        <v>-1.9981716272160976E-3</v>
      </c>
    </row>
    <row r="210" spans="1:18">
      <c r="A210" s="61"/>
      <c r="B210" s="61"/>
      <c r="C210" s="61"/>
      <c r="D210" s="62">
        <f t="shared" si="35"/>
        <v>0</v>
      </c>
      <c r="E210" s="62">
        <f t="shared" si="36"/>
        <v>0</v>
      </c>
      <c r="F210" s="55">
        <f t="shared" si="37"/>
        <v>0</v>
      </c>
      <c r="G210" s="55">
        <f t="shared" si="38"/>
        <v>0</v>
      </c>
      <c r="H210" s="55">
        <f t="shared" si="39"/>
        <v>0</v>
      </c>
      <c r="I210" s="55">
        <f t="shared" si="40"/>
        <v>0</v>
      </c>
      <c r="J210" s="55">
        <f t="shared" si="41"/>
        <v>0</v>
      </c>
      <c r="K210" s="55">
        <f t="shared" si="42"/>
        <v>0</v>
      </c>
      <c r="L210" s="55">
        <f t="shared" si="43"/>
        <v>0</v>
      </c>
      <c r="M210" s="55">
        <f t="shared" ca="1" si="44"/>
        <v>1.9981716272160976E-3</v>
      </c>
      <c r="N210" s="55">
        <f t="shared" ca="1" si="45"/>
        <v>0</v>
      </c>
      <c r="O210" s="63">
        <f t="shared" ca="1" si="46"/>
        <v>0</v>
      </c>
      <c r="P210" s="55">
        <f t="shared" ca="1" si="47"/>
        <v>0</v>
      </c>
      <c r="Q210" s="55">
        <f t="shared" ca="1" si="48"/>
        <v>0</v>
      </c>
      <c r="R210" s="31">
        <f t="shared" ca="1" si="49"/>
        <v>-1.9981716272160976E-3</v>
      </c>
    </row>
    <row r="211" spans="1:18">
      <c r="A211" s="61"/>
      <c r="B211" s="61"/>
      <c r="C211" s="61"/>
      <c r="D211" s="62">
        <f t="shared" si="35"/>
        <v>0</v>
      </c>
      <c r="E211" s="62">
        <f t="shared" si="36"/>
        <v>0</v>
      </c>
      <c r="F211" s="55">
        <f t="shared" si="37"/>
        <v>0</v>
      </c>
      <c r="G211" s="55">
        <f t="shared" si="38"/>
        <v>0</v>
      </c>
      <c r="H211" s="55">
        <f t="shared" si="39"/>
        <v>0</v>
      </c>
      <c r="I211" s="55">
        <f t="shared" si="40"/>
        <v>0</v>
      </c>
      <c r="J211" s="55">
        <f t="shared" si="41"/>
        <v>0</v>
      </c>
      <c r="K211" s="55">
        <f t="shared" si="42"/>
        <v>0</v>
      </c>
      <c r="L211" s="55">
        <f t="shared" si="43"/>
        <v>0</v>
      </c>
      <c r="M211" s="55">
        <f t="shared" ca="1" si="44"/>
        <v>1.9981716272160976E-3</v>
      </c>
      <c r="N211" s="55">
        <f t="shared" ca="1" si="45"/>
        <v>0</v>
      </c>
      <c r="O211" s="63">
        <f t="shared" ca="1" si="46"/>
        <v>0</v>
      </c>
      <c r="P211" s="55">
        <f t="shared" ca="1" si="47"/>
        <v>0</v>
      </c>
      <c r="Q211" s="55">
        <f t="shared" ca="1" si="48"/>
        <v>0</v>
      </c>
      <c r="R211" s="31">
        <f t="shared" ca="1" si="49"/>
        <v>-1.9981716272160976E-3</v>
      </c>
    </row>
    <row r="212" spans="1:18">
      <c r="A212" s="61"/>
      <c r="B212" s="61"/>
      <c r="C212" s="61"/>
      <c r="D212" s="62">
        <f t="shared" si="35"/>
        <v>0</v>
      </c>
      <c r="E212" s="62">
        <f t="shared" si="36"/>
        <v>0</v>
      </c>
      <c r="F212" s="55">
        <f t="shared" si="37"/>
        <v>0</v>
      </c>
      <c r="G212" s="55">
        <f t="shared" si="38"/>
        <v>0</v>
      </c>
      <c r="H212" s="55">
        <f t="shared" si="39"/>
        <v>0</v>
      </c>
      <c r="I212" s="55">
        <f t="shared" si="40"/>
        <v>0</v>
      </c>
      <c r="J212" s="55">
        <f t="shared" si="41"/>
        <v>0</v>
      </c>
      <c r="K212" s="55">
        <f t="shared" si="42"/>
        <v>0</v>
      </c>
      <c r="L212" s="55">
        <f t="shared" si="43"/>
        <v>0</v>
      </c>
      <c r="M212" s="55">
        <f t="shared" ca="1" si="44"/>
        <v>1.9981716272160976E-3</v>
      </c>
      <c r="N212" s="55">
        <f t="shared" ca="1" si="45"/>
        <v>0</v>
      </c>
      <c r="O212" s="63">
        <f t="shared" ca="1" si="46"/>
        <v>0</v>
      </c>
      <c r="P212" s="55">
        <f t="shared" ca="1" si="47"/>
        <v>0</v>
      </c>
      <c r="Q212" s="55">
        <f t="shared" ca="1" si="48"/>
        <v>0</v>
      </c>
      <c r="R212" s="31">
        <f t="shared" ca="1" si="49"/>
        <v>-1.9981716272160976E-3</v>
      </c>
    </row>
    <row r="213" spans="1:18">
      <c r="A213" s="61"/>
      <c r="B213" s="61"/>
      <c r="C213" s="61"/>
      <c r="D213" s="62">
        <f t="shared" ref="D213:D276" si="50">A213/A$18</f>
        <v>0</v>
      </c>
      <c r="E213" s="62">
        <f t="shared" ref="E213:E276" si="51">B213/B$18</f>
        <v>0</v>
      </c>
      <c r="F213" s="55">
        <f t="shared" ref="F213:F276" si="52">$C213*D213</f>
        <v>0</v>
      </c>
      <c r="G213" s="55">
        <f t="shared" ref="G213:G276" si="53">$C213*E213</f>
        <v>0</v>
      </c>
      <c r="H213" s="55">
        <f t="shared" ref="H213:H276" si="54">C213*D213*D213</f>
        <v>0</v>
      </c>
      <c r="I213" s="55">
        <f t="shared" ref="I213:I276" si="55">C213*D213*D213*D213</f>
        <v>0</v>
      </c>
      <c r="J213" s="55">
        <f t="shared" ref="J213:J276" si="56">C213*D213*D213*D213*D213</f>
        <v>0</v>
      </c>
      <c r="K213" s="55">
        <f t="shared" ref="K213:K276" si="57">C213*E213*D213</f>
        <v>0</v>
      </c>
      <c r="L213" s="55">
        <f t="shared" ref="L213:L276" si="58">C213*E213*D213*D213</f>
        <v>0</v>
      </c>
      <c r="M213" s="55">
        <f t="shared" ref="M213:M276" ca="1" si="59">+E$4+E$5*D213+E$6*D213^2</f>
        <v>1.9981716272160976E-3</v>
      </c>
      <c r="N213" s="55">
        <f t="shared" ref="N213:N276" ca="1" si="60">C213*(M213-E213)^2</f>
        <v>0</v>
      </c>
      <c r="O213" s="63">
        <f t="shared" ref="O213:O276" ca="1" si="61">(C213*O$1-O$2*F213+O$3*H213)^2</f>
        <v>0</v>
      </c>
      <c r="P213" s="55">
        <f t="shared" ref="P213:P276" ca="1" si="62">(-C213*O$2+O$4*F213-O$5*H213)^2</f>
        <v>0</v>
      </c>
      <c r="Q213" s="55">
        <f t="shared" ref="Q213:Q276" ca="1" si="63">+(C213*O$3-F213*O$5+H213*O$6)^2</f>
        <v>0</v>
      </c>
      <c r="R213" s="31">
        <f t="shared" ref="R213:R276" ca="1" si="64">+E213-M213</f>
        <v>-1.9981716272160976E-3</v>
      </c>
    </row>
    <row r="214" spans="1:18">
      <c r="A214" s="61"/>
      <c r="B214" s="61"/>
      <c r="C214" s="61"/>
      <c r="D214" s="62">
        <f t="shared" si="50"/>
        <v>0</v>
      </c>
      <c r="E214" s="62">
        <f t="shared" si="51"/>
        <v>0</v>
      </c>
      <c r="F214" s="55">
        <f t="shared" si="52"/>
        <v>0</v>
      </c>
      <c r="G214" s="55">
        <f t="shared" si="53"/>
        <v>0</v>
      </c>
      <c r="H214" s="55">
        <f t="shared" si="54"/>
        <v>0</v>
      </c>
      <c r="I214" s="55">
        <f t="shared" si="55"/>
        <v>0</v>
      </c>
      <c r="J214" s="55">
        <f t="shared" si="56"/>
        <v>0</v>
      </c>
      <c r="K214" s="55">
        <f t="shared" si="57"/>
        <v>0</v>
      </c>
      <c r="L214" s="55">
        <f t="shared" si="58"/>
        <v>0</v>
      </c>
      <c r="M214" s="55">
        <f t="shared" ca="1" si="59"/>
        <v>1.9981716272160976E-3</v>
      </c>
      <c r="N214" s="55">
        <f t="shared" ca="1" si="60"/>
        <v>0</v>
      </c>
      <c r="O214" s="63">
        <f t="shared" ca="1" si="61"/>
        <v>0</v>
      </c>
      <c r="P214" s="55">
        <f t="shared" ca="1" si="62"/>
        <v>0</v>
      </c>
      <c r="Q214" s="55">
        <f t="shared" ca="1" si="63"/>
        <v>0</v>
      </c>
      <c r="R214" s="31">
        <f t="shared" ca="1" si="64"/>
        <v>-1.9981716272160976E-3</v>
      </c>
    </row>
    <row r="215" spans="1:18">
      <c r="A215" s="61"/>
      <c r="B215" s="61"/>
      <c r="C215" s="61"/>
      <c r="D215" s="62">
        <f t="shared" si="50"/>
        <v>0</v>
      </c>
      <c r="E215" s="62">
        <f t="shared" si="51"/>
        <v>0</v>
      </c>
      <c r="F215" s="55">
        <f t="shared" si="52"/>
        <v>0</v>
      </c>
      <c r="G215" s="55">
        <f t="shared" si="53"/>
        <v>0</v>
      </c>
      <c r="H215" s="55">
        <f t="shared" si="54"/>
        <v>0</v>
      </c>
      <c r="I215" s="55">
        <f t="shared" si="55"/>
        <v>0</v>
      </c>
      <c r="J215" s="55">
        <f t="shared" si="56"/>
        <v>0</v>
      </c>
      <c r="K215" s="55">
        <f t="shared" si="57"/>
        <v>0</v>
      </c>
      <c r="L215" s="55">
        <f t="shared" si="58"/>
        <v>0</v>
      </c>
      <c r="M215" s="55">
        <f t="shared" ca="1" si="59"/>
        <v>1.9981716272160976E-3</v>
      </c>
      <c r="N215" s="55">
        <f t="shared" ca="1" si="60"/>
        <v>0</v>
      </c>
      <c r="O215" s="63">
        <f t="shared" ca="1" si="61"/>
        <v>0</v>
      </c>
      <c r="P215" s="55">
        <f t="shared" ca="1" si="62"/>
        <v>0</v>
      </c>
      <c r="Q215" s="55">
        <f t="shared" ca="1" si="63"/>
        <v>0</v>
      </c>
      <c r="R215" s="31">
        <f t="shared" ca="1" si="64"/>
        <v>-1.9981716272160976E-3</v>
      </c>
    </row>
    <row r="216" spans="1:18">
      <c r="A216" s="61"/>
      <c r="B216" s="61"/>
      <c r="C216" s="61"/>
      <c r="D216" s="62">
        <f t="shared" si="50"/>
        <v>0</v>
      </c>
      <c r="E216" s="62">
        <f t="shared" si="51"/>
        <v>0</v>
      </c>
      <c r="F216" s="55">
        <f t="shared" si="52"/>
        <v>0</v>
      </c>
      <c r="G216" s="55">
        <f t="shared" si="53"/>
        <v>0</v>
      </c>
      <c r="H216" s="55">
        <f t="shared" si="54"/>
        <v>0</v>
      </c>
      <c r="I216" s="55">
        <f t="shared" si="55"/>
        <v>0</v>
      </c>
      <c r="J216" s="55">
        <f t="shared" si="56"/>
        <v>0</v>
      </c>
      <c r="K216" s="55">
        <f t="shared" si="57"/>
        <v>0</v>
      </c>
      <c r="L216" s="55">
        <f t="shared" si="58"/>
        <v>0</v>
      </c>
      <c r="M216" s="55">
        <f t="shared" ca="1" si="59"/>
        <v>1.9981716272160976E-3</v>
      </c>
      <c r="N216" s="55">
        <f t="shared" ca="1" si="60"/>
        <v>0</v>
      </c>
      <c r="O216" s="63">
        <f t="shared" ca="1" si="61"/>
        <v>0</v>
      </c>
      <c r="P216" s="55">
        <f t="shared" ca="1" si="62"/>
        <v>0</v>
      </c>
      <c r="Q216" s="55">
        <f t="shared" ca="1" si="63"/>
        <v>0</v>
      </c>
      <c r="R216" s="31">
        <f t="shared" ca="1" si="64"/>
        <v>-1.9981716272160976E-3</v>
      </c>
    </row>
    <row r="217" spans="1:18">
      <c r="A217" s="61"/>
      <c r="B217" s="61"/>
      <c r="C217" s="61"/>
      <c r="D217" s="62">
        <f t="shared" si="50"/>
        <v>0</v>
      </c>
      <c r="E217" s="62">
        <f t="shared" si="51"/>
        <v>0</v>
      </c>
      <c r="F217" s="55">
        <f t="shared" si="52"/>
        <v>0</v>
      </c>
      <c r="G217" s="55">
        <f t="shared" si="53"/>
        <v>0</v>
      </c>
      <c r="H217" s="55">
        <f t="shared" si="54"/>
        <v>0</v>
      </c>
      <c r="I217" s="55">
        <f t="shared" si="55"/>
        <v>0</v>
      </c>
      <c r="J217" s="55">
        <f t="shared" si="56"/>
        <v>0</v>
      </c>
      <c r="K217" s="55">
        <f t="shared" si="57"/>
        <v>0</v>
      </c>
      <c r="L217" s="55">
        <f t="shared" si="58"/>
        <v>0</v>
      </c>
      <c r="M217" s="55">
        <f t="shared" ca="1" si="59"/>
        <v>1.9981716272160976E-3</v>
      </c>
      <c r="N217" s="55">
        <f t="shared" ca="1" si="60"/>
        <v>0</v>
      </c>
      <c r="O217" s="63">
        <f t="shared" ca="1" si="61"/>
        <v>0</v>
      </c>
      <c r="P217" s="55">
        <f t="shared" ca="1" si="62"/>
        <v>0</v>
      </c>
      <c r="Q217" s="55">
        <f t="shared" ca="1" si="63"/>
        <v>0</v>
      </c>
      <c r="R217" s="31">
        <f t="shared" ca="1" si="64"/>
        <v>-1.9981716272160976E-3</v>
      </c>
    </row>
    <row r="218" spans="1:18">
      <c r="A218" s="61"/>
      <c r="B218" s="61"/>
      <c r="C218" s="61"/>
      <c r="D218" s="62">
        <f t="shared" si="50"/>
        <v>0</v>
      </c>
      <c r="E218" s="62">
        <f t="shared" si="51"/>
        <v>0</v>
      </c>
      <c r="F218" s="55">
        <f t="shared" si="52"/>
        <v>0</v>
      </c>
      <c r="G218" s="55">
        <f t="shared" si="53"/>
        <v>0</v>
      </c>
      <c r="H218" s="55">
        <f t="shared" si="54"/>
        <v>0</v>
      </c>
      <c r="I218" s="55">
        <f t="shared" si="55"/>
        <v>0</v>
      </c>
      <c r="J218" s="55">
        <f t="shared" si="56"/>
        <v>0</v>
      </c>
      <c r="K218" s="55">
        <f t="shared" si="57"/>
        <v>0</v>
      </c>
      <c r="L218" s="55">
        <f t="shared" si="58"/>
        <v>0</v>
      </c>
      <c r="M218" s="55">
        <f t="shared" ca="1" si="59"/>
        <v>1.9981716272160976E-3</v>
      </c>
      <c r="N218" s="55">
        <f t="shared" ca="1" si="60"/>
        <v>0</v>
      </c>
      <c r="O218" s="63">
        <f t="shared" ca="1" si="61"/>
        <v>0</v>
      </c>
      <c r="P218" s="55">
        <f t="shared" ca="1" si="62"/>
        <v>0</v>
      </c>
      <c r="Q218" s="55">
        <f t="shared" ca="1" si="63"/>
        <v>0</v>
      </c>
      <c r="R218" s="31">
        <f t="shared" ca="1" si="64"/>
        <v>-1.9981716272160976E-3</v>
      </c>
    </row>
    <row r="219" spans="1:18">
      <c r="A219" s="61"/>
      <c r="B219" s="61"/>
      <c r="C219" s="61"/>
      <c r="D219" s="62">
        <f t="shared" si="50"/>
        <v>0</v>
      </c>
      <c r="E219" s="62">
        <f t="shared" si="51"/>
        <v>0</v>
      </c>
      <c r="F219" s="55">
        <f t="shared" si="52"/>
        <v>0</v>
      </c>
      <c r="G219" s="55">
        <f t="shared" si="53"/>
        <v>0</v>
      </c>
      <c r="H219" s="55">
        <f t="shared" si="54"/>
        <v>0</v>
      </c>
      <c r="I219" s="55">
        <f t="shared" si="55"/>
        <v>0</v>
      </c>
      <c r="J219" s="55">
        <f t="shared" si="56"/>
        <v>0</v>
      </c>
      <c r="K219" s="55">
        <f t="shared" si="57"/>
        <v>0</v>
      </c>
      <c r="L219" s="55">
        <f t="shared" si="58"/>
        <v>0</v>
      </c>
      <c r="M219" s="55">
        <f t="shared" ca="1" si="59"/>
        <v>1.9981716272160976E-3</v>
      </c>
      <c r="N219" s="55">
        <f t="shared" ca="1" si="60"/>
        <v>0</v>
      </c>
      <c r="O219" s="63">
        <f t="shared" ca="1" si="61"/>
        <v>0</v>
      </c>
      <c r="P219" s="55">
        <f t="shared" ca="1" si="62"/>
        <v>0</v>
      </c>
      <c r="Q219" s="55">
        <f t="shared" ca="1" si="63"/>
        <v>0</v>
      </c>
      <c r="R219" s="31">
        <f t="shared" ca="1" si="64"/>
        <v>-1.9981716272160976E-3</v>
      </c>
    </row>
    <row r="220" spans="1:18">
      <c r="A220" s="61"/>
      <c r="B220" s="61"/>
      <c r="C220" s="61"/>
      <c r="D220" s="62">
        <f t="shared" si="50"/>
        <v>0</v>
      </c>
      <c r="E220" s="62">
        <f t="shared" si="51"/>
        <v>0</v>
      </c>
      <c r="F220" s="55">
        <f t="shared" si="52"/>
        <v>0</v>
      </c>
      <c r="G220" s="55">
        <f t="shared" si="53"/>
        <v>0</v>
      </c>
      <c r="H220" s="55">
        <f t="shared" si="54"/>
        <v>0</v>
      </c>
      <c r="I220" s="55">
        <f t="shared" si="55"/>
        <v>0</v>
      </c>
      <c r="J220" s="55">
        <f t="shared" si="56"/>
        <v>0</v>
      </c>
      <c r="K220" s="55">
        <f t="shared" si="57"/>
        <v>0</v>
      </c>
      <c r="L220" s="55">
        <f t="shared" si="58"/>
        <v>0</v>
      </c>
      <c r="M220" s="55">
        <f t="shared" ca="1" si="59"/>
        <v>1.9981716272160976E-3</v>
      </c>
      <c r="N220" s="55">
        <f t="shared" ca="1" si="60"/>
        <v>0</v>
      </c>
      <c r="O220" s="63">
        <f t="shared" ca="1" si="61"/>
        <v>0</v>
      </c>
      <c r="P220" s="55">
        <f t="shared" ca="1" si="62"/>
        <v>0</v>
      </c>
      <c r="Q220" s="55">
        <f t="shared" ca="1" si="63"/>
        <v>0</v>
      </c>
      <c r="R220" s="31">
        <f t="shared" ca="1" si="64"/>
        <v>-1.9981716272160976E-3</v>
      </c>
    </row>
    <row r="221" spans="1:18">
      <c r="A221" s="61"/>
      <c r="B221" s="61"/>
      <c r="C221" s="61"/>
      <c r="D221" s="62">
        <f t="shared" si="50"/>
        <v>0</v>
      </c>
      <c r="E221" s="62">
        <f t="shared" si="51"/>
        <v>0</v>
      </c>
      <c r="F221" s="55">
        <f t="shared" si="52"/>
        <v>0</v>
      </c>
      <c r="G221" s="55">
        <f t="shared" si="53"/>
        <v>0</v>
      </c>
      <c r="H221" s="55">
        <f t="shared" si="54"/>
        <v>0</v>
      </c>
      <c r="I221" s="55">
        <f t="shared" si="55"/>
        <v>0</v>
      </c>
      <c r="J221" s="55">
        <f t="shared" si="56"/>
        <v>0</v>
      </c>
      <c r="K221" s="55">
        <f t="shared" si="57"/>
        <v>0</v>
      </c>
      <c r="L221" s="55">
        <f t="shared" si="58"/>
        <v>0</v>
      </c>
      <c r="M221" s="55">
        <f t="shared" ca="1" si="59"/>
        <v>1.9981716272160976E-3</v>
      </c>
      <c r="N221" s="55">
        <f t="shared" ca="1" si="60"/>
        <v>0</v>
      </c>
      <c r="O221" s="63">
        <f t="shared" ca="1" si="61"/>
        <v>0</v>
      </c>
      <c r="P221" s="55">
        <f t="shared" ca="1" si="62"/>
        <v>0</v>
      </c>
      <c r="Q221" s="55">
        <f t="shared" ca="1" si="63"/>
        <v>0</v>
      </c>
      <c r="R221" s="31">
        <f t="shared" ca="1" si="64"/>
        <v>-1.9981716272160976E-3</v>
      </c>
    </row>
    <row r="222" spans="1:18">
      <c r="A222" s="61"/>
      <c r="B222" s="61"/>
      <c r="C222" s="61"/>
      <c r="D222" s="62">
        <f t="shared" si="50"/>
        <v>0</v>
      </c>
      <c r="E222" s="62">
        <f t="shared" si="51"/>
        <v>0</v>
      </c>
      <c r="F222" s="55">
        <f t="shared" si="52"/>
        <v>0</v>
      </c>
      <c r="G222" s="55">
        <f t="shared" si="53"/>
        <v>0</v>
      </c>
      <c r="H222" s="55">
        <f t="shared" si="54"/>
        <v>0</v>
      </c>
      <c r="I222" s="55">
        <f t="shared" si="55"/>
        <v>0</v>
      </c>
      <c r="J222" s="55">
        <f t="shared" si="56"/>
        <v>0</v>
      </c>
      <c r="K222" s="55">
        <f t="shared" si="57"/>
        <v>0</v>
      </c>
      <c r="L222" s="55">
        <f t="shared" si="58"/>
        <v>0</v>
      </c>
      <c r="M222" s="55">
        <f t="shared" ca="1" si="59"/>
        <v>1.9981716272160976E-3</v>
      </c>
      <c r="N222" s="55">
        <f t="shared" ca="1" si="60"/>
        <v>0</v>
      </c>
      <c r="O222" s="63">
        <f t="shared" ca="1" si="61"/>
        <v>0</v>
      </c>
      <c r="P222" s="55">
        <f t="shared" ca="1" si="62"/>
        <v>0</v>
      </c>
      <c r="Q222" s="55">
        <f t="shared" ca="1" si="63"/>
        <v>0</v>
      </c>
      <c r="R222" s="31">
        <f t="shared" ca="1" si="64"/>
        <v>-1.9981716272160976E-3</v>
      </c>
    </row>
    <row r="223" spans="1:18">
      <c r="A223" s="61"/>
      <c r="B223" s="61"/>
      <c r="C223" s="61"/>
      <c r="D223" s="62">
        <f t="shared" si="50"/>
        <v>0</v>
      </c>
      <c r="E223" s="62">
        <f t="shared" si="51"/>
        <v>0</v>
      </c>
      <c r="F223" s="55">
        <f t="shared" si="52"/>
        <v>0</v>
      </c>
      <c r="G223" s="55">
        <f t="shared" si="53"/>
        <v>0</v>
      </c>
      <c r="H223" s="55">
        <f t="shared" si="54"/>
        <v>0</v>
      </c>
      <c r="I223" s="55">
        <f t="shared" si="55"/>
        <v>0</v>
      </c>
      <c r="J223" s="55">
        <f t="shared" si="56"/>
        <v>0</v>
      </c>
      <c r="K223" s="55">
        <f t="shared" si="57"/>
        <v>0</v>
      </c>
      <c r="L223" s="55">
        <f t="shared" si="58"/>
        <v>0</v>
      </c>
      <c r="M223" s="55">
        <f t="shared" ca="1" si="59"/>
        <v>1.9981716272160976E-3</v>
      </c>
      <c r="N223" s="55">
        <f t="shared" ca="1" si="60"/>
        <v>0</v>
      </c>
      <c r="O223" s="63">
        <f t="shared" ca="1" si="61"/>
        <v>0</v>
      </c>
      <c r="P223" s="55">
        <f t="shared" ca="1" si="62"/>
        <v>0</v>
      </c>
      <c r="Q223" s="55">
        <f t="shared" ca="1" si="63"/>
        <v>0</v>
      </c>
      <c r="R223" s="31">
        <f t="shared" ca="1" si="64"/>
        <v>-1.9981716272160976E-3</v>
      </c>
    </row>
    <row r="224" spans="1:18">
      <c r="A224" s="61"/>
      <c r="B224" s="61"/>
      <c r="C224" s="61"/>
      <c r="D224" s="62">
        <f t="shared" si="50"/>
        <v>0</v>
      </c>
      <c r="E224" s="62">
        <f t="shared" si="51"/>
        <v>0</v>
      </c>
      <c r="F224" s="55">
        <f t="shared" si="52"/>
        <v>0</v>
      </c>
      <c r="G224" s="55">
        <f t="shared" si="53"/>
        <v>0</v>
      </c>
      <c r="H224" s="55">
        <f t="shared" si="54"/>
        <v>0</v>
      </c>
      <c r="I224" s="55">
        <f t="shared" si="55"/>
        <v>0</v>
      </c>
      <c r="J224" s="55">
        <f t="shared" si="56"/>
        <v>0</v>
      </c>
      <c r="K224" s="55">
        <f t="shared" si="57"/>
        <v>0</v>
      </c>
      <c r="L224" s="55">
        <f t="shared" si="58"/>
        <v>0</v>
      </c>
      <c r="M224" s="55">
        <f t="shared" ca="1" si="59"/>
        <v>1.9981716272160976E-3</v>
      </c>
      <c r="N224" s="55">
        <f t="shared" ca="1" si="60"/>
        <v>0</v>
      </c>
      <c r="O224" s="63">
        <f t="shared" ca="1" si="61"/>
        <v>0</v>
      </c>
      <c r="P224" s="55">
        <f t="shared" ca="1" si="62"/>
        <v>0</v>
      </c>
      <c r="Q224" s="55">
        <f t="shared" ca="1" si="63"/>
        <v>0</v>
      </c>
      <c r="R224" s="31">
        <f t="shared" ca="1" si="64"/>
        <v>-1.9981716272160976E-3</v>
      </c>
    </row>
    <row r="225" spans="1:18">
      <c r="A225" s="61"/>
      <c r="B225" s="61"/>
      <c r="C225" s="61"/>
      <c r="D225" s="62">
        <f t="shared" si="50"/>
        <v>0</v>
      </c>
      <c r="E225" s="62">
        <f t="shared" si="51"/>
        <v>0</v>
      </c>
      <c r="F225" s="55">
        <f t="shared" si="52"/>
        <v>0</v>
      </c>
      <c r="G225" s="55">
        <f t="shared" si="53"/>
        <v>0</v>
      </c>
      <c r="H225" s="55">
        <f t="shared" si="54"/>
        <v>0</v>
      </c>
      <c r="I225" s="55">
        <f t="shared" si="55"/>
        <v>0</v>
      </c>
      <c r="J225" s="55">
        <f t="shared" si="56"/>
        <v>0</v>
      </c>
      <c r="K225" s="55">
        <f t="shared" si="57"/>
        <v>0</v>
      </c>
      <c r="L225" s="55">
        <f t="shared" si="58"/>
        <v>0</v>
      </c>
      <c r="M225" s="55">
        <f t="shared" ca="1" si="59"/>
        <v>1.9981716272160976E-3</v>
      </c>
      <c r="N225" s="55">
        <f t="shared" ca="1" si="60"/>
        <v>0</v>
      </c>
      <c r="O225" s="63">
        <f t="shared" ca="1" si="61"/>
        <v>0</v>
      </c>
      <c r="P225" s="55">
        <f t="shared" ca="1" si="62"/>
        <v>0</v>
      </c>
      <c r="Q225" s="55">
        <f t="shared" ca="1" si="63"/>
        <v>0</v>
      </c>
      <c r="R225" s="31">
        <f t="shared" ca="1" si="64"/>
        <v>-1.9981716272160976E-3</v>
      </c>
    </row>
    <row r="226" spans="1:18">
      <c r="A226" s="61"/>
      <c r="B226" s="61"/>
      <c r="C226" s="61"/>
      <c r="D226" s="62">
        <f t="shared" si="50"/>
        <v>0</v>
      </c>
      <c r="E226" s="62">
        <f t="shared" si="51"/>
        <v>0</v>
      </c>
      <c r="F226" s="55">
        <f t="shared" si="52"/>
        <v>0</v>
      </c>
      <c r="G226" s="55">
        <f t="shared" si="53"/>
        <v>0</v>
      </c>
      <c r="H226" s="55">
        <f t="shared" si="54"/>
        <v>0</v>
      </c>
      <c r="I226" s="55">
        <f t="shared" si="55"/>
        <v>0</v>
      </c>
      <c r="J226" s="55">
        <f t="shared" si="56"/>
        <v>0</v>
      </c>
      <c r="K226" s="55">
        <f t="shared" si="57"/>
        <v>0</v>
      </c>
      <c r="L226" s="55">
        <f t="shared" si="58"/>
        <v>0</v>
      </c>
      <c r="M226" s="55">
        <f t="shared" ca="1" si="59"/>
        <v>1.9981716272160976E-3</v>
      </c>
      <c r="N226" s="55">
        <f t="shared" ca="1" si="60"/>
        <v>0</v>
      </c>
      <c r="O226" s="63">
        <f t="shared" ca="1" si="61"/>
        <v>0</v>
      </c>
      <c r="P226" s="55">
        <f t="shared" ca="1" si="62"/>
        <v>0</v>
      </c>
      <c r="Q226" s="55">
        <f t="shared" ca="1" si="63"/>
        <v>0</v>
      </c>
      <c r="R226" s="31">
        <f t="shared" ca="1" si="64"/>
        <v>-1.9981716272160976E-3</v>
      </c>
    </row>
    <row r="227" spans="1:18">
      <c r="A227" s="61"/>
      <c r="B227" s="61"/>
      <c r="C227" s="61"/>
      <c r="D227" s="62">
        <f t="shared" si="50"/>
        <v>0</v>
      </c>
      <c r="E227" s="62">
        <f t="shared" si="51"/>
        <v>0</v>
      </c>
      <c r="F227" s="55">
        <f t="shared" si="52"/>
        <v>0</v>
      </c>
      <c r="G227" s="55">
        <f t="shared" si="53"/>
        <v>0</v>
      </c>
      <c r="H227" s="55">
        <f t="shared" si="54"/>
        <v>0</v>
      </c>
      <c r="I227" s="55">
        <f t="shared" si="55"/>
        <v>0</v>
      </c>
      <c r="J227" s="55">
        <f t="shared" si="56"/>
        <v>0</v>
      </c>
      <c r="K227" s="55">
        <f t="shared" si="57"/>
        <v>0</v>
      </c>
      <c r="L227" s="55">
        <f t="shared" si="58"/>
        <v>0</v>
      </c>
      <c r="M227" s="55">
        <f t="shared" ca="1" si="59"/>
        <v>1.9981716272160976E-3</v>
      </c>
      <c r="N227" s="55">
        <f t="shared" ca="1" si="60"/>
        <v>0</v>
      </c>
      <c r="O227" s="63">
        <f t="shared" ca="1" si="61"/>
        <v>0</v>
      </c>
      <c r="P227" s="55">
        <f t="shared" ca="1" si="62"/>
        <v>0</v>
      </c>
      <c r="Q227" s="55">
        <f t="shared" ca="1" si="63"/>
        <v>0</v>
      </c>
      <c r="R227" s="31">
        <f t="shared" ca="1" si="64"/>
        <v>-1.9981716272160976E-3</v>
      </c>
    </row>
    <row r="228" spans="1:18">
      <c r="A228" s="61"/>
      <c r="B228" s="61"/>
      <c r="C228" s="61"/>
      <c r="D228" s="62">
        <f t="shared" si="50"/>
        <v>0</v>
      </c>
      <c r="E228" s="62">
        <f t="shared" si="51"/>
        <v>0</v>
      </c>
      <c r="F228" s="55">
        <f t="shared" si="52"/>
        <v>0</v>
      </c>
      <c r="G228" s="55">
        <f t="shared" si="53"/>
        <v>0</v>
      </c>
      <c r="H228" s="55">
        <f t="shared" si="54"/>
        <v>0</v>
      </c>
      <c r="I228" s="55">
        <f t="shared" si="55"/>
        <v>0</v>
      </c>
      <c r="J228" s="55">
        <f t="shared" si="56"/>
        <v>0</v>
      </c>
      <c r="K228" s="55">
        <f t="shared" si="57"/>
        <v>0</v>
      </c>
      <c r="L228" s="55">
        <f t="shared" si="58"/>
        <v>0</v>
      </c>
      <c r="M228" s="55">
        <f t="shared" ca="1" si="59"/>
        <v>1.9981716272160976E-3</v>
      </c>
      <c r="N228" s="55">
        <f t="shared" ca="1" si="60"/>
        <v>0</v>
      </c>
      <c r="O228" s="63">
        <f t="shared" ca="1" si="61"/>
        <v>0</v>
      </c>
      <c r="P228" s="55">
        <f t="shared" ca="1" si="62"/>
        <v>0</v>
      </c>
      <c r="Q228" s="55">
        <f t="shared" ca="1" si="63"/>
        <v>0</v>
      </c>
      <c r="R228" s="31">
        <f t="shared" ca="1" si="64"/>
        <v>-1.9981716272160976E-3</v>
      </c>
    </row>
    <row r="229" spans="1:18">
      <c r="A229" s="61"/>
      <c r="B229" s="61"/>
      <c r="C229" s="61"/>
      <c r="D229" s="62">
        <f t="shared" si="50"/>
        <v>0</v>
      </c>
      <c r="E229" s="62">
        <f t="shared" si="51"/>
        <v>0</v>
      </c>
      <c r="F229" s="55">
        <f t="shared" si="52"/>
        <v>0</v>
      </c>
      <c r="G229" s="55">
        <f t="shared" si="53"/>
        <v>0</v>
      </c>
      <c r="H229" s="55">
        <f t="shared" si="54"/>
        <v>0</v>
      </c>
      <c r="I229" s="55">
        <f t="shared" si="55"/>
        <v>0</v>
      </c>
      <c r="J229" s="55">
        <f t="shared" si="56"/>
        <v>0</v>
      </c>
      <c r="K229" s="55">
        <f t="shared" si="57"/>
        <v>0</v>
      </c>
      <c r="L229" s="55">
        <f t="shared" si="58"/>
        <v>0</v>
      </c>
      <c r="M229" s="55">
        <f t="shared" ca="1" si="59"/>
        <v>1.9981716272160976E-3</v>
      </c>
      <c r="N229" s="55">
        <f t="shared" ca="1" si="60"/>
        <v>0</v>
      </c>
      <c r="O229" s="63">
        <f t="shared" ca="1" si="61"/>
        <v>0</v>
      </c>
      <c r="P229" s="55">
        <f t="shared" ca="1" si="62"/>
        <v>0</v>
      </c>
      <c r="Q229" s="55">
        <f t="shared" ca="1" si="63"/>
        <v>0</v>
      </c>
      <c r="R229" s="31">
        <f t="shared" ca="1" si="64"/>
        <v>-1.9981716272160976E-3</v>
      </c>
    </row>
    <row r="230" spans="1:18">
      <c r="A230" s="61"/>
      <c r="B230" s="61"/>
      <c r="C230" s="61"/>
      <c r="D230" s="62">
        <f t="shared" si="50"/>
        <v>0</v>
      </c>
      <c r="E230" s="62">
        <f t="shared" si="51"/>
        <v>0</v>
      </c>
      <c r="F230" s="55">
        <f t="shared" si="52"/>
        <v>0</v>
      </c>
      <c r="G230" s="55">
        <f t="shared" si="53"/>
        <v>0</v>
      </c>
      <c r="H230" s="55">
        <f t="shared" si="54"/>
        <v>0</v>
      </c>
      <c r="I230" s="55">
        <f t="shared" si="55"/>
        <v>0</v>
      </c>
      <c r="J230" s="55">
        <f t="shared" si="56"/>
        <v>0</v>
      </c>
      <c r="K230" s="55">
        <f t="shared" si="57"/>
        <v>0</v>
      </c>
      <c r="L230" s="55">
        <f t="shared" si="58"/>
        <v>0</v>
      </c>
      <c r="M230" s="55">
        <f t="shared" ca="1" si="59"/>
        <v>1.9981716272160976E-3</v>
      </c>
      <c r="N230" s="55">
        <f t="shared" ca="1" si="60"/>
        <v>0</v>
      </c>
      <c r="O230" s="63">
        <f t="shared" ca="1" si="61"/>
        <v>0</v>
      </c>
      <c r="P230" s="55">
        <f t="shared" ca="1" si="62"/>
        <v>0</v>
      </c>
      <c r="Q230" s="55">
        <f t="shared" ca="1" si="63"/>
        <v>0</v>
      </c>
      <c r="R230" s="31">
        <f t="shared" ca="1" si="64"/>
        <v>-1.9981716272160976E-3</v>
      </c>
    </row>
    <row r="231" spans="1:18">
      <c r="A231" s="61"/>
      <c r="B231" s="61"/>
      <c r="C231" s="61"/>
      <c r="D231" s="62">
        <f t="shared" si="50"/>
        <v>0</v>
      </c>
      <c r="E231" s="62">
        <f t="shared" si="51"/>
        <v>0</v>
      </c>
      <c r="F231" s="55">
        <f t="shared" si="52"/>
        <v>0</v>
      </c>
      <c r="G231" s="55">
        <f t="shared" si="53"/>
        <v>0</v>
      </c>
      <c r="H231" s="55">
        <f t="shared" si="54"/>
        <v>0</v>
      </c>
      <c r="I231" s="55">
        <f t="shared" si="55"/>
        <v>0</v>
      </c>
      <c r="J231" s="55">
        <f t="shared" si="56"/>
        <v>0</v>
      </c>
      <c r="K231" s="55">
        <f t="shared" si="57"/>
        <v>0</v>
      </c>
      <c r="L231" s="55">
        <f t="shared" si="58"/>
        <v>0</v>
      </c>
      <c r="M231" s="55">
        <f t="shared" ca="1" si="59"/>
        <v>1.9981716272160976E-3</v>
      </c>
      <c r="N231" s="55">
        <f t="shared" ca="1" si="60"/>
        <v>0</v>
      </c>
      <c r="O231" s="63">
        <f t="shared" ca="1" si="61"/>
        <v>0</v>
      </c>
      <c r="P231" s="55">
        <f t="shared" ca="1" si="62"/>
        <v>0</v>
      </c>
      <c r="Q231" s="55">
        <f t="shared" ca="1" si="63"/>
        <v>0</v>
      </c>
      <c r="R231" s="31">
        <f t="shared" ca="1" si="64"/>
        <v>-1.9981716272160976E-3</v>
      </c>
    </row>
    <row r="232" spans="1:18">
      <c r="A232" s="61"/>
      <c r="B232" s="61"/>
      <c r="C232" s="61"/>
      <c r="D232" s="62">
        <f t="shared" si="50"/>
        <v>0</v>
      </c>
      <c r="E232" s="62">
        <f t="shared" si="51"/>
        <v>0</v>
      </c>
      <c r="F232" s="55">
        <f t="shared" si="52"/>
        <v>0</v>
      </c>
      <c r="G232" s="55">
        <f t="shared" si="53"/>
        <v>0</v>
      </c>
      <c r="H232" s="55">
        <f t="shared" si="54"/>
        <v>0</v>
      </c>
      <c r="I232" s="55">
        <f t="shared" si="55"/>
        <v>0</v>
      </c>
      <c r="J232" s="55">
        <f t="shared" si="56"/>
        <v>0</v>
      </c>
      <c r="K232" s="55">
        <f t="shared" si="57"/>
        <v>0</v>
      </c>
      <c r="L232" s="55">
        <f t="shared" si="58"/>
        <v>0</v>
      </c>
      <c r="M232" s="55">
        <f t="shared" ca="1" si="59"/>
        <v>1.9981716272160976E-3</v>
      </c>
      <c r="N232" s="55">
        <f t="shared" ca="1" si="60"/>
        <v>0</v>
      </c>
      <c r="O232" s="63">
        <f t="shared" ca="1" si="61"/>
        <v>0</v>
      </c>
      <c r="P232" s="55">
        <f t="shared" ca="1" si="62"/>
        <v>0</v>
      </c>
      <c r="Q232" s="55">
        <f t="shared" ca="1" si="63"/>
        <v>0</v>
      </c>
      <c r="R232" s="31">
        <f t="shared" ca="1" si="64"/>
        <v>-1.9981716272160976E-3</v>
      </c>
    </row>
    <row r="233" spans="1:18">
      <c r="A233" s="61"/>
      <c r="B233" s="61"/>
      <c r="C233" s="61"/>
      <c r="D233" s="62">
        <f t="shared" si="50"/>
        <v>0</v>
      </c>
      <c r="E233" s="62">
        <f t="shared" si="51"/>
        <v>0</v>
      </c>
      <c r="F233" s="55">
        <f t="shared" si="52"/>
        <v>0</v>
      </c>
      <c r="G233" s="55">
        <f t="shared" si="53"/>
        <v>0</v>
      </c>
      <c r="H233" s="55">
        <f t="shared" si="54"/>
        <v>0</v>
      </c>
      <c r="I233" s="55">
        <f t="shared" si="55"/>
        <v>0</v>
      </c>
      <c r="J233" s="55">
        <f t="shared" si="56"/>
        <v>0</v>
      </c>
      <c r="K233" s="55">
        <f t="shared" si="57"/>
        <v>0</v>
      </c>
      <c r="L233" s="55">
        <f t="shared" si="58"/>
        <v>0</v>
      </c>
      <c r="M233" s="55">
        <f t="shared" ca="1" si="59"/>
        <v>1.9981716272160976E-3</v>
      </c>
      <c r="N233" s="55">
        <f t="shared" ca="1" si="60"/>
        <v>0</v>
      </c>
      <c r="O233" s="63">
        <f t="shared" ca="1" si="61"/>
        <v>0</v>
      </c>
      <c r="P233" s="55">
        <f t="shared" ca="1" si="62"/>
        <v>0</v>
      </c>
      <c r="Q233" s="55">
        <f t="shared" ca="1" si="63"/>
        <v>0</v>
      </c>
      <c r="R233" s="31">
        <f t="shared" ca="1" si="64"/>
        <v>-1.9981716272160976E-3</v>
      </c>
    </row>
    <row r="234" spans="1:18">
      <c r="A234" s="61"/>
      <c r="B234" s="61"/>
      <c r="C234" s="61"/>
      <c r="D234" s="62">
        <f t="shared" si="50"/>
        <v>0</v>
      </c>
      <c r="E234" s="62">
        <f t="shared" si="51"/>
        <v>0</v>
      </c>
      <c r="F234" s="55">
        <f t="shared" si="52"/>
        <v>0</v>
      </c>
      <c r="G234" s="55">
        <f t="shared" si="53"/>
        <v>0</v>
      </c>
      <c r="H234" s="55">
        <f t="shared" si="54"/>
        <v>0</v>
      </c>
      <c r="I234" s="55">
        <f t="shared" si="55"/>
        <v>0</v>
      </c>
      <c r="J234" s="55">
        <f t="shared" si="56"/>
        <v>0</v>
      </c>
      <c r="K234" s="55">
        <f t="shared" si="57"/>
        <v>0</v>
      </c>
      <c r="L234" s="55">
        <f t="shared" si="58"/>
        <v>0</v>
      </c>
      <c r="M234" s="55">
        <f t="shared" ca="1" si="59"/>
        <v>1.9981716272160976E-3</v>
      </c>
      <c r="N234" s="55">
        <f t="shared" ca="1" si="60"/>
        <v>0</v>
      </c>
      <c r="O234" s="63">
        <f t="shared" ca="1" si="61"/>
        <v>0</v>
      </c>
      <c r="P234" s="55">
        <f t="shared" ca="1" si="62"/>
        <v>0</v>
      </c>
      <c r="Q234" s="55">
        <f t="shared" ca="1" si="63"/>
        <v>0</v>
      </c>
      <c r="R234" s="31">
        <f t="shared" ca="1" si="64"/>
        <v>-1.9981716272160976E-3</v>
      </c>
    </row>
    <row r="235" spans="1:18">
      <c r="A235" s="61"/>
      <c r="B235" s="61"/>
      <c r="C235" s="61"/>
      <c r="D235" s="62">
        <f t="shared" si="50"/>
        <v>0</v>
      </c>
      <c r="E235" s="62">
        <f t="shared" si="51"/>
        <v>0</v>
      </c>
      <c r="F235" s="55">
        <f t="shared" si="52"/>
        <v>0</v>
      </c>
      <c r="G235" s="55">
        <f t="shared" si="53"/>
        <v>0</v>
      </c>
      <c r="H235" s="55">
        <f t="shared" si="54"/>
        <v>0</v>
      </c>
      <c r="I235" s="55">
        <f t="shared" si="55"/>
        <v>0</v>
      </c>
      <c r="J235" s="55">
        <f t="shared" si="56"/>
        <v>0</v>
      </c>
      <c r="K235" s="55">
        <f t="shared" si="57"/>
        <v>0</v>
      </c>
      <c r="L235" s="55">
        <f t="shared" si="58"/>
        <v>0</v>
      </c>
      <c r="M235" s="55">
        <f t="shared" ca="1" si="59"/>
        <v>1.9981716272160976E-3</v>
      </c>
      <c r="N235" s="55">
        <f t="shared" ca="1" si="60"/>
        <v>0</v>
      </c>
      <c r="O235" s="63">
        <f t="shared" ca="1" si="61"/>
        <v>0</v>
      </c>
      <c r="P235" s="55">
        <f t="shared" ca="1" si="62"/>
        <v>0</v>
      </c>
      <c r="Q235" s="55">
        <f t="shared" ca="1" si="63"/>
        <v>0</v>
      </c>
      <c r="R235" s="31">
        <f t="shared" ca="1" si="64"/>
        <v>-1.9981716272160976E-3</v>
      </c>
    </row>
    <row r="236" spans="1:18">
      <c r="A236" s="61"/>
      <c r="B236" s="61"/>
      <c r="C236" s="61"/>
      <c r="D236" s="62">
        <f t="shared" si="50"/>
        <v>0</v>
      </c>
      <c r="E236" s="62">
        <f t="shared" si="51"/>
        <v>0</v>
      </c>
      <c r="F236" s="55">
        <f t="shared" si="52"/>
        <v>0</v>
      </c>
      <c r="G236" s="55">
        <f t="shared" si="53"/>
        <v>0</v>
      </c>
      <c r="H236" s="55">
        <f t="shared" si="54"/>
        <v>0</v>
      </c>
      <c r="I236" s="55">
        <f t="shared" si="55"/>
        <v>0</v>
      </c>
      <c r="J236" s="55">
        <f t="shared" si="56"/>
        <v>0</v>
      </c>
      <c r="K236" s="55">
        <f t="shared" si="57"/>
        <v>0</v>
      </c>
      <c r="L236" s="55">
        <f t="shared" si="58"/>
        <v>0</v>
      </c>
      <c r="M236" s="55">
        <f t="shared" ca="1" si="59"/>
        <v>1.9981716272160976E-3</v>
      </c>
      <c r="N236" s="55">
        <f t="shared" ca="1" si="60"/>
        <v>0</v>
      </c>
      <c r="O236" s="63">
        <f t="shared" ca="1" si="61"/>
        <v>0</v>
      </c>
      <c r="P236" s="55">
        <f t="shared" ca="1" si="62"/>
        <v>0</v>
      </c>
      <c r="Q236" s="55">
        <f t="shared" ca="1" si="63"/>
        <v>0</v>
      </c>
      <c r="R236" s="31">
        <f t="shared" ca="1" si="64"/>
        <v>-1.9981716272160976E-3</v>
      </c>
    </row>
    <row r="237" spans="1:18">
      <c r="A237" s="61"/>
      <c r="B237" s="61"/>
      <c r="C237" s="61"/>
      <c r="D237" s="62">
        <f t="shared" si="50"/>
        <v>0</v>
      </c>
      <c r="E237" s="62">
        <f t="shared" si="51"/>
        <v>0</v>
      </c>
      <c r="F237" s="55">
        <f t="shared" si="52"/>
        <v>0</v>
      </c>
      <c r="G237" s="55">
        <f t="shared" si="53"/>
        <v>0</v>
      </c>
      <c r="H237" s="55">
        <f t="shared" si="54"/>
        <v>0</v>
      </c>
      <c r="I237" s="55">
        <f t="shared" si="55"/>
        <v>0</v>
      </c>
      <c r="J237" s="55">
        <f t="shared" si="56"/>
        <v>0</v>
      </c>
      <c r="K237" s="55">
        <f t="shared" si="57"/>
        <v>0</v>
      </c>
      <c r="L237" s="55">
        <f t="shared" si="58"/>
        <v>0</v>
      </c>
      <c r="M237" s="55">
        <f t="shared" ca="1" si="59"/>
        <v>1.9981716272160976E-3</v>
      </c>
      <c r="N237" s="55">
        <f t="shared" ca="1" si="60"/>
        <v>0</v>
      </c>
      <c r="O237" s="63">
        <f t="shared" ca="1" si="61"/>
        <v>0</v>
      </c>
      <c r="P237" s="55">
        <f t="shared" ca="1" si="62"/>
        <v>0</v>
      </c>
      <c r="Q237" s="55">
        <f t="shared" ca="1" si="63"/>
        <v>0</v>
      </c>
      <c r="R237" s="31">
        <f t="shared" ca="1" si="64"/>
        <v>-1.9981716272160976E-3</v>
      </c>
    </row>
    <row r="238" spans="1:18">
      <c r="A238" s="61"/>
      <c r="B238" s="61"/>
      <c r="C238" s="61"/>
      <c r="D238" s="62">
        <f t="shared" si="50"/>
        <v>0</v>
      </c>
      <c r="E238" s="62">
        <f t="shared" si="51"/>
        <v>0</v>
      </c>
      <c r="F238" s="55">
        <f t="shared" si="52"/>
        <v>0</v>
      </c>
      <c r="G238" s="55">
        <f t="shared" si="53"/>
        <v>0</v>
      </c>
      <c r="H238" s="55">
        <f t="shared" si="54"/>
        <v>0</v>
      </c>
      <c r="I238" s="55">
        <f t="shared" si="55"/>
        <v>0</v>
      </c>
      <c r="J238" s="55">
        <f t="shared" si="56"/>
        <v>0</v>
      </c>
      <c r="K238" s="55">
        <f t="shared" si="57"/>
        <v>0</v>
      </c>
      <c r="L238" s="55">
        <f t="shared" si="58"/>
        <v>0</v>
      </c>
      <c r="M238" s="55">
        <f t="shared" ca="1" si="59"/>
        <v>1.9981716272160976E-3</v>
      </c>
      <c r="N238" s="55">
        <f t="shared" ca="1" si="60"/>
        <v>0</v>
      </c>
      <c r="O238" s="63">
        <f t="shared" ca="1" si="61"/>
        <v>0</v>
      </c>
      <c r="P238" s="55">
        <f t="shared" ca="1" si="62"/>
        <v>0</v>
      </c>
      <c r="Q238" s="55">
        <f t="shared" ca="1" si="63"/>
        <v>0</v>
      </c>
      <c r="R238" s="31">
        <f t="shared" ca="1" si="64"/>
        <v>-1.9981716272160976E-3</v>
      </c>
    </row>
    <row r="239" spans="1:18">
      <c r="A239" s="61"/>
      <c r="B239" s="61"/>
      <c r="C239" s="61"/>
      <c r="D239" s="62">
        <f t="shared" si="50"/>
        <v>0</v>
      </c>
      <c r="E239" s="62">
        <f t="shared" si="51"/>
        <v>0</v>
      </c>
      <c r="F239" s="55">
        <f t="shared" si="52"/>
        <v>0</v>
      </c>
      <c r="G239" s="55">
        <f t="shared" si="53"/>
        <v>0</v>
      </c>
      <c r="H239" s="55">
        <f t="shared" si="54"/>
        <v>0</v>
      </c>
      <c r="I239" s="55">
        <f t="shared" si="55"/>
        <v>0</v>
      </c>
      <c r="J239" s="55">
        <f t="shared" si="56"/>
        <v>0</v>
      </c>
      <c r="K239" s="55">
        <f t="shared" si="57"/>
        <v>0</v>
      </c>
      <c r="L239" s="55">
        <f t="shared" si="58"/>
        <v>0</v>
      </c>
      <c r="M239" s="55">
        <f t="shared" ca="1" si="59"/>
        <v>1.9981716272160976E-3</v>
      </c>
      <c r="N239" s="55">
        <f t="shared" ca="1" si="60"/>
        <v>0</v>
      </c>
      <c r="O239" s="63">
        <f t="shared" ca="1" si="61"/>
        <v>0</v>
      </c>
      <c r="P239" s="55">
        <f t="shared" ca="1" si="62"/>
        <v>0</v>
      </c>
      <c r="Q239" s="55">
        <f t="shared" ca="1" si="63"/>
        <v>0</v>
      </c>
      <c r="R239" s="31">
        <f t="shared" ca="1" si="64"/>
        <v>-1.9981716272160976E-3</v>
      </c>
    </row>
    <row r="240" spans="1:18">
      <c r="A240" s="61"/>
      <c r="B240" s="61"/>
      <c r="C240" s="61"/>
      <c r="D240" s="62">
        <f t="shared" si="50"/>
        <v>0</v>
      </c>
      <c r="E240" s="62">
        <f t="shared" si="51"/>
        <v>0</v>
      </c>
      <c r="F240" s="55">
        <f t="shared" si="52"/>
        <v>0</v>
      </c>
      <c r="G240" s="55">
        <f t="shared" si="53"/>
        <v>0</v>
      </c>
      <c r="H240" s="55">
        <f t="shared" si="54"/>
        <v>0</v>
      </c>
      <c r="I240" s="55">
        <f t="shared" si="55"/>
        <v>0</v>
      </c>
      <c r="J240" s="55">
        <f t="shared" si="56"/>
        <v>0</v>
      </c>
      <c r="K240" s="55">
        <f t="shared" si="57"/>
        <v>0</v>
      </c>
      <c r="L240" s="55">
        <f t="shared" si="58"/>
        <v>0</v>
      </c>
      <c r="M240" s="55">
        <f t="shared" ca="1" si="59"/>
        <v>1.9981716272160976E-3</v>
      </c>
      <c r="N240" s="55">
        <f t="shared" ca="1" si="60"/>
        <v>0</v>
      </c>
      <c r="O240" s="63">
        <f t="shared" ca="1" si="61"/>
        <v>0</v>
      </c>
      <c r="P240" s="55">
        <f t="shared" ca="1" si="62"/>
        <v>0</v>
      </c>
      <c r="Q240" s="55">
        <f t="shared" ca="1" si="63"/>
        <v>0</v>
      </c>
      <c r="R240" s="31">
        <f t="shared" ca="1" si="64"/>
        <v>-1.9981716272160976E-3</v>
      </c>
    </row>
    <row r="241" spans="1:18">
      <c r="A241" s="61"/>
      <c r="B241" s="61"/>
      <c r="C241" s="61"/>
      <c r="D241" s="62">
        <f t="shared" si="50"/>
        <v>0</v>
      </c>
      <c r="E241" s="62">
        <f t="shared" si="51"/>
        <v>0</v>
      </c>
      <c r="F241" s="55">
        <f t="shared" si="52"/>
        <v>0</v>
      </c>
      <c r="G241" s="55">
        <f t="shared" si="53"/>
        <v>0</v>
      </c>
      <c r="H241" s="55">
        <f t="shared" si="54"/>
        <v>0</v>
      </c>
      <c r="I241" s="55">
        <f t="shared" si="55"/>
        <v>0</v>
      </c>
      <c r="J241" s="55">
        <f t="shared" si="56"/>
        <v>0</v>
      </c>
      <c r="K241" s="55">
        <f t="shared" si="57"/>
        <v>0</v>
      </c>
      <c r="L241" s="55">
        <f t="shared" si="58"/>
        <v>0</v>
      </c>
      <c r="M241" s="55">
        <f t="shared" ca="1" si="59"/>
        <v>1.9981716272160976E-3</v>
      </c>
      <c r="N241" s="55">
        <f t="shared" ca="1" si="60"/>
        <v>0</v>
      </c>
      <c r="O241" s="63">
        <f t="shared" ca="1" si="61"/>
        <v>0</v>
      </c>
      <c r="P241" s="55">
        <f t="shared" ca="1" si="62"/>
        <v>0</v>
      </c>
      <c r="Q241" s="55">
        <f t="shared" ca="1" si="63"/>
        <v>0</v>
      </c>
      <c r="R241" s="31">
        <f t="shared" ca="1" si="64"/>
        <v>-1.9981716272160976E-3</v>
      </c>
    </row>
    <row r="242" spans="1:18">
      <c r="A242" s="61"/>
      <c r="B242" s="61"/>
      <c r="C242" s="61"/>
      <c r="D242" s="62">
        <f t="shared" si="50"/>
        <v>0</v>
      </c>
      <c r="E242" s="62">
        <f t="shared" si="51"/>
        <v>0</v>
      </c>
      <c r="F242" s="55">
        <f t="shared" si="52"/>
        <v>0</v>
      </c>
      <c r="G242" s="55">
        <f t="shared" si="53"/>
        <v>0</v>
      </c>
      <c r="H242" s="55">
        <f t="shared" si="54"/>
        <v>0</v>
      </c>
      <c r="I242" s="55">
        <f t="shared" si="55"/>
        <v>0</v>
      </c>
      <c r="J242" s="55">
        <f t="shared" si="56"/>
        <v>0</v>
      </c>
      <c r="K242" s="55">
        <f t="shared" si="57"/>
        <v>0</v>
      </c>
      <c r="L242" s="55">
        <f t="shared" si="58"/>
        <v>0</v>
      </c>
      <c r="M242" s="55">
        <f t="shared" ca="1" si="59"/>
        <v>1.9981716272160976E-3</v>
      </c>
      <c r="N242" s="55">
        <f t="shared" ca="1" si="60"/>
        <v>0</v>
      </c>
      <c r="O242" s="63">
        <f t="shared" ca="1" si="61"/>
        <v>0</v>
      </c>
      <c r="P242" s="55">
        <f t="shared" ca="1" si="62"/>
        <v>0</v>
      </c>
      <c r="Q242" s="55">
        <f t="shared" ca="1" si="63"/>
        <v>0</v>
      </c>
      <c r="R242" s="31">
        <f t="shared" ca="1" si="64"/>
        <v>-1.9981716272160976E-3</v>
      </c>
    </row>
    <row r="243" spans="1:18">
      <c r="A243" s="61"/>
      <c r="B243" s="61"/>
      <c r="C243" s="61"/>
      <c r="D243" s="62">
        <f t="shared" si="50"/>
        <v>0</v>
      </c>
      <c r="E243" s="62">
        <f t="shared" si="51"/>
        <v>0</v>
      </c>
      <c r="F243" s="55">
        <f t="shared" si="52"/>
        <v>0</v>
      </c>
      <c r="G243" s="55">
        <f t="shared" si="53"/>
        <v>0</v>
      </c>
      <c r="H243" s="55">
        <f t="shared" si="54"/>
        <v>0</v>
      </c>
      <c r="I243" s="55">
        <f t="shared" si="55"/>
        <v>0</v>
      </c>
      <c r="J243" s="55">
        <f t="shared" si="56"/>
        <v>0</v>
      </c>
      <c r="K243" s="55">
        <f t="shared" si="57"/>
        <v>0</v>
      </c>
      <c r="L243" s="55">
        <f t="shared" si="58"/>
        <v>0</v>
      </c>
      <c r="M243" s="55">
        <f t="shared" ca="1" si="59"/>
        <v>1.9981716272160976E-3</v>
      </c>
      <c r="N243" s="55">
        <f t="shared" ca="1" si="60"/>
        <v>0</v>
      </c>
      <c r="O243" s="63">
        <f t="shared" ca="1" si="61"/>
        <v>0</v>
      </c>
      <c r="P243" s="55">
        <f t="shared" ca="1" si="62"/>
        <v>0</v>
      </c>
      <c r="Q243" s="55">
        <f t="shared" ca="1" si="63"/>
        <v>0</v>
      </c>
      <c r="R243" s="31">
        <f t="shared" ca="1" si="64"/>
        <v>-1.9981716272160976E-3</v>
      </c>
    </row>
    <row r="244" spans="1:18">
      <c r="A244" s="61"/>
      <c r="B244" s="61"/>
      <c r="C244" s="61"/>
      <c r="D244" s="62">
        <f t="shared" si="50"/>
        <v>0</v>
      </c>
      <c r="E244" s="62">
        <f t="shared" si="51"/>
        <v>0</v>
      </c>
      <c r="F244" s="55">
        <f t="shared" si="52"/>
        <v>0</v>
      </c>
      <c r="G244" s="55">
        <f t="shared" si="53"/>
        <v>0</v>
      </c>
      <c r="H244" s="55">
        <f t="shared" si="54"/>
        <v>0</v>
      </c>
      <c r="I244" s="55">
        <f t="shared" si="55"/>
        <v>0</v>
      </c>
      <c r="J244" s="55">
        <f t="shared" si="56"/>
        <v>0</v>
      </c>
      <c r="K244" s="55">
        <f t="shared" si="57"/>
        <v>0</v>
      </c>
      <c r="L244" s="55">
        <f t="shared" si="58"/>
        <v>0</v>
      </c>
      <c r="M244" s="55">
        <f t="shared" ca="1" si="59"/>
        <v>1.9981716272160976E-3</v>
      </c>
      <c r="N244" s="55">
        <f t="shared" ca="1" si="60"/>
        <v>0</v>
      </c>
      <c r="O244" s="63">
        <f t="shared" ca="1" si="61"/>
        <v>0</v>
      </c>
      <c r="P244" s="55">
        <f t="shared" ca="1" si="62"/>
        <v>0</v>
      </c>
      <c r="Q244" s="55">
        <f t="shared" ca="1" si="63"/>
        <v>0</v>
      </c>
      <c r="R244" s="31">
        <f t="shared" ca="1" si="64"/>
        <v>-1.9981716272160976E-3</v>
      </c>
    </row>
    <row r="245" spans="1:18">
      <c r="A245" s="61"/>
      <c r="B245" s="61"/>
      <c r="C245" s="61"/>
      <c r="D245" s="62">
        <f t="shared" si="50"/>
        <v>0</v>
      </c>
      <c r="E245" s="62">
        <f t="shared" si="51"/>
        <v>0</v>
      </c>
      <c r="F245" s="55">
        <f t="shared" si="52"/>
        <v>0</v>
      </c>
      <c r="G245" s="55">
        <f t="shared" si="53"/>
        <v>0</v>
      </c>
      <c r="H245" s="55">
        <f t="shared" si="54"/>
        <v>0</v>
      </c>
      <c r="I245" s="55">
        <f t="shared" si="55"/>
        <v>0</v>
      </c>
      <c r="J245" s="55">
        <f t="shared" si="56"/>
        <v>0</v>
      </c>
      <c r="K245" s="55">
        <f t="shared" si="57"/>
        <v>0</v>
      </c>
      <c r="L245" s="55">
        <f t="shared" si="58"/>
        <v>0</v>
      </c>
      <c r="M245" s="55">
        <f t="shared" ca="1" si="59"/>
        <v>1.9981716272160976E-3</v>
      </c>
      <c r="N245" s="55">
        <f t="shared" ca="1" si="60"/>
        <v>0</v>
      </c>
      <c r="O245" s="63">
        <f t="shared" ca="1" si="61"/>
        <v>0</v>
      </c>
      <c r="P245" s="55">
        <f t="shared" ca="1" si="62"/>
        <v>0</v>
      </c>
      <c r="Q245" s="55">
        <f t="shared" ca="1" si="63"/>
        <v>0</v>
      </c>
      <c r="R245" s="31">
        <f t="shared" ca="1" si="64"/>
        <v>-1.9981716272160976E-3</v>
      </c>
    </row>
    <row r="246" spans="1:18">
      <c r="A246" s="61"/>
      <c r="B246" s="61"/>
      <c r="C246" s="61"/>
      <c r="D246" s="62">
        <f t="shared" si="50"/>
        <v>0</v>
      </c>
      <c r="E246" s="62">
        <f t="shared" si="51"/>
        <v>0</v>
      </c>
      <c r="F246" s="55">
        <f t="shared" si="52"/>
        <v>0</v>
      </c>
      <c r="G246" s="55">
        <f t="shared" si="53"/>
        <v>0</v>
      </c>
      <c r="H246" s="55">
        <f t="shared" si="54"/>
        <v>0</v>
      </c>
      <c r="I246" s="55">
        <f t="shared" si="55"/>
        <v>0</v>
      </c>
      <c r="J246" s="55">
        <f t="shared" si="56"/>
        <v>0</v>
      </c>
      <c r="K246" s="55">
        <f t="shared" si="57"/>
        <v>0</v>
      </c>
      <c r="L246" s="55">
        <f t="shared" si="58"/>
        <v>0</v>
      </c>
      <c r="M246" s="55">
        <f t="shared" ca="1" si="59"/>
        <v>1.9981716272160976E-3</v>
      </c>
      <c r="N246" s="55">
        <f t="shared" ca="1" si="60"/>
        <v>0</v>
      </c>
      <c r="O246" s="63">
        <f t="shared" ca="1" si="61"/>
        <v>0</v>
      </c>
      <c r="P246" s="55">
        <f t="shared" ca="1" si="62"/>
        <v>0</v>
      </c>
      <c r="Q246" s="55">
        <f t="shared" ca="1" si="63"/>
        <v>0</v>
      </c>
      <c r="R246" s="31">
        <f t="shared" ca="1" si="64"/>
        <v>-1.9981716272160976E-3</v>
      </c>
    </row>
    <row r="247" spans="1:18">
      <c r="A247" s="61"/>
      <c r="B247" s="61"/>
      <c r="C247" s="61"/>
      <c r="D247" s="62">
        <f t="shared" si="50"/>
        <v>0</v>
      </c>
      <c r="E247" s="62">
        <f t="shared" si="51"/>
        <v>0</v>
      </c>
      <c r="F247" s="55">
        <f t="shared" si="52"/>
        <v>0</v>
      </c>
      <c r="G247" s="55">
        <f t="shared" si="53"/>
        <v>0</v>
      </c>
      <c r="H247" s="55">
        <f t="shared" si="54"/>
        <v>0</v>
      </c>
      <c r="I247" s="55">
        <f t="shared" si="55"/>
        <v>0</v>
      </c>
      <c r="J247" s="55">
        <f t="shared" si="56"/>
        <v>0</v>
      </c>
      <c r="K247" s="55">
        <f t="shared" si="57"/>
        <v>0</v>
      </c>
      <c r="L247" s="55">
        <f t="shared" si="58"/>
        <v>0</v>
      </c>
      <c r="M247" s="55">
        <f t="shared" ca="1" si="59"/>
        <v>1.9981716272160976E-3</v>
      </c>
      <c r="N247" s="55">
        <f t="shared" ca="1" si="60"/>
        <v>0</v>
      </c>
      <c r="O247" s="63">
        <f t="shared" ca="1" si="61"/>
        <v>0</v>
      </c>
      <c r="P247" s="55">
        <f t="shared" ca="1" si="62"/>
        <v>0</v>
      </c>
      <c r="Q247" s="55">
        <f t="shared" ca="1" si="63"/>
        <v>0</v>
      </c>
      <c r="R247" s="31">
        <f t="shared" ca="1" si="64"/>
        <v>-1.9981716272160976E-3</v>
      </c>
    </row>
    <row r="248" spans="1:18">
      <c r="A248" s="61"/>
      <c r="B248" s="61"/>
      <c r="C248" s="61"/>
      <c r="D248" s="62">
        <f t="shared" si="50"/>
        <v>0</v>
      </c>
      <c r="E248" s="62">
        <f t="shared" si="51"/>
        <v>0</v>
      </c>
      <c r="F248" s="55">
        <f t="shared" si="52"/>
        <v>0</v>
      </c>
      <c r="G248" s="55">
        <f t="shared" si="53"/>
        <v>0</v>
      </c>
      <c r="H248" s="55">
        <f t="shared" si="54"/>
        <v>0</v>
      </c>
      <c r="I248" s="55">
        <f t="shared" si="55"/>
        <v>0</v>
      </c>
      <c r="J248" s="55">
        <f t="shared" si="56"/>
        <v>0</v>
      </c>
      <c r="K248" s="55">
        <f t="shared" si="57"/>
        <v>0</v>
      </c>
      <c r="L248" s="55">
        <f t="shared" si="58"/>
        <v>0</v>
      </c>
      <c r="M248" s="55">
        <f t="shared" ca="1" si="59"/>
        <v>1.9981716272160976E-3</v>
      </c>
      <c r="N248" s="55">
        <f t="shared" ca="1" si="60"/>
        <v>0</v>
      </c>
      <c r="O248" s="63">
        <f t="shared" ca="1" si="61"/>
        <v>0</v>
      </c>
      <c r="P248" s="55">
        <f t="shared" ca="1" si="62"/>
        <v>0</v>
      </c>
      <c r="Q248" s="55">
        <f t="shared" ca="1" si="63"/>
        <v>0</v>
      </c>
      <c r="R248" s="31">
        <f t="shared" ca="1" si="64"/>
        <v>-1.9981716272160976E-3</v>
      </c>
    </row>
    <row r="249" spans="1:18">
      <c r="A249" s="61"/>
      <c r="B249" s="61"/>
      <c r="C249" s="61"/>
      <c r="D249" s="62">
        <f t="shared" si="50"/>
        <v>0</v>
      </c>
      <c r="E249" s="62">
        <f t="shared" si="51"/>
        <v>0</v>
      </c>
      <c r="F249" s="55">
        <f t="shared" si="52"/>
        <v>0</v>
      </c>
      <c r="G249" s="55">
        <f t="shared" si="53"/>
        <v>0</v>
      </c>
      <c r="H249" s="55">
        <f t="shared" si="54"/>
        <v>0</v>
      </c>
      <c r="I249" s="55">
        <f t="shared" si="55"/>
        <v>0</v>
      </c>
      <c r="J249" s="55">
        <f t="shared" si="56"/>
        <v>0</v>
      </c>
      <c r="K249" s="55">
        <f t="shared" si="57"/>
        <v>0</v>
      </c>
      <c r="L249" s="55">
        <f t="shared" si="58"/>
        <v>0</v>
      </c>
      <c r="M249" s="55">
        <f t="shared" ca="1" si="59"/>
        <v>1.9981716272160976E-3</v>
      </c>
      <c r="N249" s="55">
        <f t="shared" ca="1" si="60"/>
        <v>0</v>
      </c>
      <c r="O249" s="63">
        <f t="shared" ca="1" si="61"/>
        <v>0</v>
      </c>
      <c r="P249" s="55">
        <f t="shared" ca="1" si="62"/>
        <v>0</v>
      </c>
      <c r="Q249" s="55">
        <f t="shared" ca="1" si="63"/>
        <v>0</v>
      </c>
      <c r="R249" s="31">
        <f t="shared" ca="1" si="64"/>
        <v>-1.9981716272160976E-3</v>
      </c>
    </row>
    <row r="250" spans="1:18">
      <c r="A250" s="61"/>
      <c r="B250" s="61"/>
      <c r="C250" s="61"/>
      <c r="D250" s="62">
        <f t="shared" si="50"/>
        <v>0</v>
      </c>
      <c r="E250" s="62">
        <f t="shared" si="51"/>
        <v>0</v>
      </c>
      <c r="F250" s="55">
        <f t="shared" si="52"/>
        <v>0</v>
      </c>
      <c r="G250" s="55">
        <f t="shared" si="53"/>
        <v>0</v>
      </c>
      <c r="H250" s="55">
        <f t="shared" si="54"/>
        <v>0</v>
      </c>
      <c r="I250" s="55">
        <f t="shared" si="55"/>
        <v>0</v>
      </c>
      <c r="J250" s="55">
        <f t="shared" si="56"/>
        <v>0</v>
      </c>
      <c r="K250" s="55">
        <f t="shared" si="57"/>
        <v>0</v>
      </c>
      <c r="L250" s="55">
        <f t="shared" si="58"/>
        <v>0</v>
      </c>
      <c r="M250" s="55">
        <f t="shared" ca="1" si="59"/>
        <v>1.9981716272160976E-3</v>
      </c>
      <c r="N250" s="55">
        <f t="shared" ca="1" si="60"/>
        <v>0</v>
      </c>
      <c r="O250" s="63">
        <f t="shared" ca="1" si="61"/>
        <v>0</v>
      </c>
      <c r="P250" s="55">
        <f t="shared" ca="1" si="62"/>
        <v>0</v>
      </c>
      <c r="Q250" s="55">
        <f t="shared" ca="1" si="63"/>
        <v>0</v>
      </c>
      <c r="R250" s="31">
        <f t="shared" ca="1" si="64"/>
        <v>-1.9981716272160976E-3</v>
      </c>
    </row>
    <row r="251" spans="1:18">
      <c r="A251" s="61"/>
      <c r="B251" s="61"/>
      <c r="C251" s="61"/>
      <c r="D251" s="62">
        <f t="shared" si="50"/>
        <v>0</v>
      </c>
      <c r="E251" s="62">
        <f t="shared" si="51"/>
        <v>0</v>
      </c>
      <c r="F251" s="55">
        <f t="shared" si="52"/>
        <v>0</v>
      </c>
      <c r="G251" s="55">
        <f t="shared" si="53"/>
        <v>0</v>
      </c>
      <c r="H251" s="55">
        <f t="shared" si="54"/>
        <v>0</v>
      </c>
      <c r="I251" s="55">
        <f t="shared" si="55"/>
        <v>0</v>
      </c>
      <c r="J251" s="55">
        <f t="shared" si="56"/>
        <v>0</v>
      </c>
      <c r="K251" s="55">
        <f t="shared" si="57"/>
        <v>0</v>
      </c>
      <c r="L251" s="55">
        <f t="shared" si="58"/>
        <v>0</v>
      </c>
      <c r="M251" s="55">
        <f t="shared" ca="1" si="59"/>
        <v>1.9981716272160976E-3</v>
      </c>
      <c r="N251" s="55">
        <f t="shared" ca="1" si="60"/>
        <v>0</v>
      </c>
      <c r="O251" s="63">
        <f t="shared" ca="1" si="61"/>
        <v>0</v>
      </c>
      <c r="P251" s="55">
        <f t="shared" ca="1" si="62"/>
        <v>0</v>
      </c>
      <c r="Q251" s="55">
        <f t="shared" ca="1" si="63"/>
        <v>0</v>
      </c>
      <c r="R251" s="31">
        <f t="shared" ca="1" si="64"/>
        <v>-1.9981716272160976E-3</v>
      </c>
    </row>
    <row r="252" spans="1:18">
      <c r="A252" s="61"/>
      <c r="B252" s="61"/>
      <c r="C252" s="61"/>
      <c r="D252" s="62">
        <f t="shared" si="50"/>
        <v>0</v>
      </c>
      <c r="E252" s="62">
        <f t="shared" si="51"/>
        <v>0</v>
      </c>
      <c r="F252" s="55">
        <f t="shared" si="52"/>
        <v>0</v>
      </c>
      <c r="G252" s="55">
        <f t="shared" si="53"/>
        <v>0</v>
      </c>
      <c r="H252" s="55">
        <f t="shared" si="54"/>
        <v>0</v>
      </c>
      <c r="I252" s="55">
        <f t="shared" si="55"/>
        <v>0</v>
      </c>
      <c r="J252" s="55">
        <f t="shared" si="56"/>
        <v>0</v>
      </c>
      <c r="K252" s="55">
        <f t="shared" si="57"/>
        <v>0</v>
      </c>
      <c r="L252" s="55">
        <f t="shared" si="58"/>
        <v>0</v>
      </c>
      <c r="M252" s="55">
        <f t="shared" ca="1" si="59"/>
        <v>1.9981716272160976E-3</v>
      </c>
      <c r="N252" s="55">
        <f t="shared" ca="1" si="60"/>
        <v>0</v>
      </c>
      <c r="O252" s="63">
        <f t="shared" ca="1" si="61"/>
        <v>0</v>
      </c>
      <c r="P252" s="55">
        <f t="shared" ca="1" si="62"/>
        <v>0</v>
      </c>
      <c r="Q252" s="55">
        <f t="shared" ca="1" si="63"/>
        <v>0</v>
      </c>
      <c r="R252" s="31">
        <f t="shared" ca="1" si="64"/>
        <v>-1.9981716272160976E-3</v>
      </c>
    </row>
    <row r="253" spans="1:18">
      <c r="A253" s="61"/>
      <c r="B253" s="61"/>
      <c r="C253" s="61"/>
      <c r="D253" s="62">
        <f t="shared" si="50"/>
        <v>0</v>
      </c>
      <c r="E253" s="62">
        <f t="shared" si="51"/>
        <v>0</v>
      </c>
      <c r="F253" s="55">
        <f t="shared" si="52"/>
        <v>0</v>
      </c>
      <c r="G253" s="55">
        <f t="shared" si="53"/>
        <v>0</v>
      </c>
      <c r="H253" s="55">
        <f t="shared" si="54"/>
        <v>0</v>
      </c>
      <c r="I253" s="55">
        <f t="shared" si="55"/>
        <v>0</v>
      </c>
      <c r="J253" s="55">
        <f t="shared" si="56"/>
        <v>0</v>
      </c>
      <c r="K253" s="55">
        <f t="shared" si="57"/>
        <v>0</v>
      </c>
      <c r="L253" s="55">
        <f t="shared" si="58"/>
        <v>0</v>
      </c>
      <c r="M253" s="55">
        <f t="shared" ca="1" si="59"/>
        <v>1.9981716272160976E-3</v>
      </c>
      <c r="N253" s="55">
        <f t="shared" ca="1" si="60"/>
        <v>0</v>
      </c>
      <c r="O253" s="63">
        <f t="shared" ca="1" si="61"/>
        <v>0</v>
      </c>
      <c r="P253" s="55">
        <f t="shared" ca="1" si="62"/>
        <v>0</v>
      </c>
      <c r="Q253" s="55">
        <f t="shared" ca="1" si="63"/>
        <v>0</v>
      </c>
      <c r="R253" s="31">
        <f t="shared" ca="1" si="64"/>
        <v>-1.9981716272160976E-3</v>
      </c>
    </row>
    <row r="254" spans="1:18">
      <c r="A254" s="61"/>
      <c r="B254" s="61"/>
      <c r="C254" s="61"/>
      <c r="D254" s="62">
        <f t="shared" si="50"/>
        <v>0</v>
      </c>
      <c r="E254" s="62">
        <f t="shared" si="51"/>
        <v>0</v>
      </c>
      <c r="F254" s="55">
        <f t="shared" si="52"/>
        <v>0</v>
      </c>
      <c r="G254" s="55">
        <f t="shared" si="53"/>
        <v>0</v>
      </c>
      <c r="H254" s="55">
        <f t="shared" si="54"/>
        <v>0</v>
      </c>
      <c r="I254" s="55">
        <f t="shared" si="55"/>
        <v>0</v>
      </c>
      <c r="J254" s="55">
        <f t="shared" si="56"/>
        <v>0</v>
      </c>
      <c r="K254" s="55">
        <f t="shared" si="57"/>
        <v>0</v>
      </c>
      <c r="L254" s="55">
        <f t="shared" si="58"/>
        <v>0</v>
      </c>
      <c r="M254" s="55">
        <f t="shared" ca="1" si="59"/>
        <v>1.9981716272160976E-3</v>
      </c>
      <c r="N254" s="55">
        <f t="shared" ca="1" si="60"/>
        <v>0</v>
      </c>
      <c r="O254" s="63">
        <f t="shared" ca="1" si="61"/>
        <v>0</v>
      </c>
      <c r="P254" s="55">
        <f t="shared" ca="1" si="62"/>
        <v>0</v>
      </c>
      <c r="Q254" s="55">
        <f t="shared" ca="1" si="63"/>
        <v>0</v>
      </c>
      <c r="R254" s="31">
        <f t="shared" ca="1" si="64"/>
        <v>-1.9981716272160976E-3</v>
      </c>
    </row>
    <row r="255" spans="1:18">
      <c r="A255" s="61"/>
      <c r="B255" s="61"/>
      <c r="C255" s="61"/>
      <c r="D255" s="62">
        <f t="shared" si="50"/>
        <v>0</v>
      </c>
      <c r="E255" s="62">
        <f t="shared" si="51"/>
        <v>0</v>
      </c>
      <c r="F255" s="55">
        <f t="shared" si="52"/>
        <v>0</v>
      </c>
      <c r="G255" s="55">
        <f t="shared" si="53"/>
        <v>0</v>
      </c>
      <c r="H255" s="55">
        <f t="shared" si="54"/>
        <v>0</v>
      </c>
      <c r="I255" s="55">
        <f t="shared" si="55"/>
        <v>0</v>
      </c>
      <c r="J255" s="55">
        <f t="shared" si="56"/>
        <v>0</v>
      </c>
      <c r="K255" s="55">
        <f t="shared" si="57"/>
        <v>0</v>
      </c>
      <c r="L255" s="55">
        <f t="shared" si="58"/>
        <v>0</v>
      </c>
      <c r="M255" s="55">
        <f t="shared" ca="1" si="59"/>
        <v>1.9981716272160976E-3</v>
      </c>
      <c r="N255" s="55">
        <f t="shared" ca="1" si="60"/>
        <v>0</v>
      </c>
      <c r="O255" s="63">
        <f t="shared" ca="1" si="61"/>
        <v>0</v>
      </c>
      <c r="P255" s="55">
        <f t="shared" ca="1" si="62"/>
        <v>0</v>
      </c>
      <c r="Q255" s="55">
        <f t="shared" ca="1" si="63"/>
        <v>0</v>
      </c>
      <c r="R255" s="31">
        <f t="shared" ca="1" si="64"/>
        <v>-1.9981716272160976E-3</v>
      </c>
    </row>
    <row r="256" spans="1:18">
      <c r="A256" s="61"/>
      <c r="B256" s="61"/>
      <c r="C256" s="61"/>
      <c r="D256" s="62">
        <f t="shared" si="50"/>
        <v>0</v>
      </c>
      <c r="E256" s="62">
        <f t="shared" si="51"/>
        <v>0</v>
      </c>
      <c r="F256" s="55">
        <f t="shared" si="52"/>
        <v>0</v>
      </c>
      <c r="G256" s="55">
        <f t="shared" si="53"/>
        <v>0</v>
      </c>
      <c r="H256" s="55">
        <f t="shared" si="54"/>
        <v>0</v>
      </c>
      <c r="I256" s="55">
        <f t="shared" si="55"/>
        <v>0</v>
      </c>
      <c r="J256" s="55">
        <f t="shared" si="56"/>
        <v>0</v>
      </c>
      <c r="K256" s="55">
        <f t="shared" si="57"/>
        <v>0</v>
      </c>
      <c r="L256" s="55">
        <f t="shared" si="58"/>
        <v>0</v>
      </c>
      <c r="M256" s="55">
        <f t="shared" ca="1" si="59"/>
        <v>1.9981716272160976E-3</v>
      </c>
      <c r="N256" s="55">
        <f t="shared" ca="1" si="60"/>
        <v>0</v>
      </c>
      <c r="O256" s="63">
        <f t="shared" ca="1" si="61"/>
        <v>0</v>
      </c>
      <c r="P256" s="55">
        <f t="shared" ca="1" si="62"/>
        <v>0</v>
      </c>
      <c r="Q256" s="55">
        <f t="shared" ca="1" si="63"/>
        <v>0</v>
      </c>
      <c r="R256" s="31">
        <f t="shared" ca="1" si="64"/>
        <v>-1.9981716272160976E-3</v>
      </c>
    </row>
    <row r="257" spans="1:18">
      <c r="A257" s="61"/>
      <c r="B257" s="61"/>
      <c r="C257" s="61"/>
      <c r="D257" s="62">
        <f t="shared" si="50"/>
        <v>0</v>
      </c>
      <c r="E257" s="62">
        <f t="shared" si="51"/>
        <v>0</v>
      </c>
      <c r="F257" s="55">
        <f t="shared" si="52"/>
        <v>0</v>
      </c>
      <c r="G257" s="55">
        <f t="shared" si="53"/>
        <v>0</v>
      </c>
      <c r="H257" s="55">
        <f t="shared" si="54"/>
        <v>0</v>
      </c>
      <c r="I257" s="55">
        <f t="shared" si="55"/>
        <v>0</v>
      </c>
      <c r="J257" s="55">
        <f t="shared" si="56"/>
        <v>0</v>
      </c>
      <c r="K257" s="55">
        <f t="shared" si="57"/>
        <v>0</v>
      </c>
      <c r="L257" s="55">
        <f t="shared" si="58"/>
        <v>0</v>
      </c>
      <c r="M257" s="55">
        <f t="shared" ca="1" si="59"/>
        <v>1.9981716272160976E-3</v>
      </c>
      <c r="N257" s="55">
        <f t="shared" ca="1" si="60"/>
        <v>0</v>
      </c>
      <c r="O257" s="63">
        <f t="shared" ca="1" si="61"/>
        <v>0</v>
      </c>
      <c r="P257" s="55">
        <f t="shared" ca="1" si="62"/>
        <v>0</v>
      </c>
      <c r="Q257" s="55">
        <f t="shared" ca="1" si="63"/>
        <v>0</v>
      </c>
      <c r="R257" s="31">
        <f t="shared" ca="1" si="64"/>
        <v>-1.9981716272160976E-3</v>
      </c>
    </row>
    <row r="258" spans="1:18">
      <c r="A258" s="61"/>
      <c r="B258" s="61"/>
      <c r="C258" s="61"/>
      <c r="D258" s="62">
        <f t="shared" si="50"/>
        <v>0</v>
      </c>
      <c r="E258" s="62">
        <f t="shared" si="51"/>
        <v>0</v>
      </c>
      <c r="F258" s="55">
        <f t="shared" si="52"/>
        <v>0</v>
      </c>
      <c r="G258" s="55">
        <f t="shared" si="53"/>
        <v>0</v>
      </c>
      <c r="H258" s="55">
        <f t="shared" si="54"/>
        <v>0</v>
      </c>
      <c r="I258" s="55">
        <f t="shared" si="55"/>
        <v>0</v>
      </c>
      <c r="J258" s="55">
        <f t="shared" si="56"/>
        <v>0</v>
      </c>
      <c r="K258" s="55">
        <f t="shared" si="57"/>
        <v>0</v>
      </c>
      <c r="L258" s="55">
        <f t="shared" si="58"/>
        <v>0</v>
      </c>
      <c r="M258" s="55">
        <f t="shared" ca="1" si="59"/>
        <v>1.9981716272160976E-3</v>
      </c>
      <c r="N258" s="55">
        <f t="shared" ca="1" si="60"/>
        <v>0</v>
      </c>
      <c r="O258" s="63">
        <f t="shared" ca="1" si="61"/>
        <v>0</v>
      </c>
      <c r="P258" s="55">
        <f t="shared" ca="1" si="62"/>
        <v>0</v>
      </c>
      <c r="Q258" s="55">
        <f t="shared" ca="1" si="63"/>
        <v>0</v>
      </c>
      <c r="R258" s="31">
        <f t="shared" ca="1" si="64"/>
        <v>-1.9981716272160976E-3</v>
      </c>
    </row>
    <row r="259" spans="1:18">
      <c r="A259" s="61"/>
      <c r="B259" s="61"/>
      <c r="C259" s="61"/>
      <c r="D259" s="62">
        <f t="shared" si="50"/>
        <v>0</v>
      </c>
      <c r="E259" s="62">
        <f t="shared" si="51"/>
        <v>0</v>
      </c>
      <c r="F259" s="55">
        <f t="shared" si="52"/>
        <v>0</v>
      </c>
      <c r="G259" s="55">
        <f t="shared" si="53"/>
        <v>0</v>
      </c>
      <c r="H259" s="55">
        <f t="shared" si="54"/>
        <v>0</v>
      </c>
      <c r="I259" s="55">
        <f t="shared" si="55"/>
        <v>0</v>
      </c>
      <c r="J259" s="55">
        <f t="shared" si="56"/>
        <v>0</v>
      </c>
      <c r="K259" s="55">
        <f t="shared" si="57"/>
        <v>0</v>
      </c>
      <c r="L259" s="55">
        <f t="shared" si="58"/>
        <v>0</v>
      </c>
      <c r="M259" s="55">
        <f t="shared" ca="1" si="59"/>
        <v>1.9981716272160976E-3</v>
      </c>
      <c r="N259" s="55">
        <f t="shared" ca="1" si="60"/>
        <v>0</v>
      </c>
      <c r="O259" s="63">
        <f t="shared" ca="1" si="61"/>
        <v>0</v>
      </c>
      <c r="P259" s="55">
        <f t="shared" ca="1" si="62"/>
        <v>0</v>
      </c>
      <c r="Q259" s="55">
        <f t="shared" ca="1" si="63"/>
        <v>0</v>
      </c>
      <c r="R259" s="31">
        <f t="shared" ca="1" si="64"/>
        <v>-1.9981716272160976E-3</v>
      </c>
    </row>
    <row r="260" spans="1:18">
      <c r="A260" s="61"/>
      <c r="B260" s="61"/>
      <c r="C260" s="61"/>
      <c r="D260" s="62">
        <f t="shared" si="50"/>
        <v>0</v>
      </c>
      <c r="E260" s="62">
        <f t="shared" si="51"/>
        <v>0</v>
      </c>
      <c r="F260" s="55">
        <f t="shared" si="52"/>
        <v>0</v>
      </c>
      <c r="G260" s="55">
        <f t="shared" si="53"/>
        <v>0</v>
      </c>
      <c r="H260" s="55">
        <f t="shared" si="54"/>
        <v>0</v>
      </c>
      <c r="I260" s="55">
        <f t="shared" si="55"/>
        <v>0</v>
      </c>
      <c r="J260" s="55">
        <f t="shared" si="56"/>
        <v>0</v>
      </c>
      <c r="K260" s="55">
        <f t="shared" si="57"/>
        <v>0</v>
      </c>
      <c r="L260" s="55">
        <f t="shared" si="58"/>
        <v>0</v>
      </c>
      <c r="M260" s="55">
        <f t="shared" ca="1" si="59"/>
        <v>1.9981716272160976E-3</v>
      </c>
      <c r="N260" s="55">
        <f t="shared" ca="1" si="60"/>
        <v>0</v>
      </c>
      <c r="O260" s="63">
        <f t="shared" ca="1" si="61"/>
        <v>0</v>
      </c>
      <c r="P260" s="55">
        <f t="shared" ca="1" si="62"/>
        <v>0</v>
      </c>
      <c r="Q260" s="55">
        <f t="shared" ca="1" si="63"/>
        <v>0</v>
      </c>
      <c r="R260" s="31">
        <f t="shared" ca="1" si="64"/>
        <v>-1.9981716272160976E-3</v>
      </c>
    </row>
    <row r="261" spans="1:18">
      <c r="A261" s="61"/>
      <c r="B261" s="61"/>
      <c r="C261" s="61"/>
      <c r="D261" s="62">
        <f t="shared" si="50"/>
        <v>0</v>
      </c>
      <c r="E261" s="62">
        <f t="shared" si="51"/>
        <v>0</v>
      </c>
      <c r="F261" s="55">
        <f t="shared" si="52"/>
        <v>0</v>
      </c>
      <c r="G261" s="55">
        <f t="shared" si="53"/>
        <v>0</v>
      </c>
      <c r="H261" s="55">
        <f t="shared" si="54"/>
        <v>0</v>
      </c>
      <c r="I261" s="55">
        <f t="shared" si="55"/>
        <v>0</v>
      </c>
      <c r="J261" s="55">
        <f t="shared" si="56"/>
        <v>0</v>
      </c>
      <c r="K261" s="55">
        <f t="shared" si="57"/>
        <v>0</v>
      </c>
      <c r="L261" s="55">
        <f t="shared" si="58"/>
        <v>0</v>
      </c>
      <c r="M261" s="55">
        <f t="shared" ca="1" si="59"/>
        <v>1.9981716272160976E-3</v>
      </c>
      <c r="N261" s="55">
        <f t="shared" ca="1" si="60"/>
        <v>0</v>
      </c>
      <c r="O261" s="63">
        <f t="shared" ca="1" si="61"/>
        <v>0</v>
      </c>
      <c r="P261" s="55">
        <f t="shared" ca="1" si="62"/>
        <v>0</v>
      </c>
      <c r="Q261" s="55">
        <f t="shared" ca="1" si="63"/>
        <v>0</v>
      </c>
      <c r="R261" s="31">
        <f t="shared" ca="1" si="64"/>
        <v>-1.9981716272160976E-3</v>
      </c>
    </row>
    <row r="262" spans="1:18">
      <c r="A262" s="61"/>
      <c r="B262" s="61"/>
      <c r="C262" s="61"/>
      <c r="D262" s="62">
        <f t="shared" si="50"/>
        <v>0</v>
      </c>
      <c r="E262" s="62">
        <f t="shared" si="51"/>
        <v>0</v>
      </c>
      <c r="F262" s="55">
        <f t="shared" si="52"/>
        <v>0</v>
      </c>
      <c r="G262" s="55">
        <f t="shared" si="53"/>
        <v>0</v>
      </c>
      <c r="H262" s="55">
        <f t="shared" si="54"/>
        <v>0</v>
      </c>
      <c r="I262" s="55">
        <f t="shared" si="55"/>
        <v>0</v>
      </c>
      <c r="J262" s="55">
        <f t="shared" si="56"/>
        <v>0</v>
      </c>
      <c r="K262" s="55">
        <f t="shared" si="57"/>
        <v>0</v>
      </c>
      <c r="L262" s="55">
        <f t="shared" si="58"/>
        <v>0</v>
      </c>
      <c r="M262" s="55">
        <f t="shared" ca="1" si="59"/>
        <v>1.9981716272160976E-3</v>
      </c>
      <c r="N262" s="55">
        <f t="shared" ca="1" si="60"/>
        <v>0</v>
      </c>
      <c r="O262" s="63">
        <f t="shared" ca="1" si="61"/>
        <v>0</v>
      </c>
      <c r="P262" s="55">
        <f t="shared" ca="1" si="62"/>
        <v>0</v>
      </c>
      <c r="Q262" s="55">
        <f t="shared" ca="1" si="63"/>
        <v>0</v>
      </c>
      <c r="R262" s="31">
        <f t="shared" ca="1" si="64"/>
        <v>-1.9981716272160976E-3</v>
      </c>
    </row>
    <row r="263" spans="1:18">
      <c r="A263" s="61"/>
      <c r="B263" s="61"/>
      <c r="C263" s="61"/>
      <c r="D263" s="62">
        <f t="shared" si="50"/>
        <v>0</v>
      </c>
      <c r="E263" s="62">
        <f t="shared" si="51"/>
        <v>0</v>
      </c>
      <c r="F263" s="55">
        <f t="shared" si="52"/>
        <v>0</v>
      </c>
      <c r="G263" s="55">
        <f t="shared" si="53"/>
        <v>0</v>
      </c>
      <c r="H263" s="55">
        <f t="shared" si="54"/>
        <v>0</v>
      </c>
      <c r="I263" s="55">
        <f t="shared" si="55"/>
        <v>0</v>
      </c>
      <c r="J263" s="55">
        <f t="shared" si="56"/>
        <v>0</v>
      </c>
      <c r="K263" s="55">
        <f t="shared" si="57"/>
        <v>0</v>
      </c>
      <c r="L263" s="55">
        <f t="shared" si="58"/>
        <v>0</v>
      </c>
      <c r="M263" s="55">
        <f t="shared" ca="1" si="59"/>
        <v>1.9981716272160976E-3</v>
      </c>
      <c r="N263" s="55">
        <f t="shared" ca="1" si="60"/>
        <v>0</v>
      </c>
      <c r="O263" s="63">
        <f t="shared" ca="1" si="61"/>
        <v>0</v>
      </c>
      <c r="P263" s="55">
        <f t="shared" ca="1" si="62"/>
        <v>0</v>
      </c>
      <c r="Q263" s="55">
        <f t="shared" ca="1" si="63"/>
        <v>0</v>
      </c>
      <c r="R263" s="31">
        <f t="shared" ca="1" si="64"/>
        <v>-1.9981716272160976E-3</v>
      </c>
    </row>
    <row r="264" spans="1:18">
      <c r="A264" s="61"/>
      <c r="B264" s="61"/>
      <c r="C264" s="61"/>
      <c r="D264" s="62">
        <f t="shared" si="50"/>
        <v>0</v>
      </c>
      <c r="E264" s="62">
        <f t="shared" si="51"/>
        <v>0</v>
      </c>
      <c r="F264" s="55">
        <f t="shared" si="52"/>
        <v>0</v>
      </c>
      <c r="G264" s="55">
        <f t="shared" si="53"/>
        <v>0</v>
      </c>
      <c r="H264" s="55">
        <f t="shared" si="54"/>
        <v>0</v>
      </c>
      <c r="I264" s="55">
        <f t="shared" si="55"/>
        <v>0</v>
      </c>
      <c r="J264" s="55">
        <f t="shared" si="56"/>
        <v>0</v>
      </c>
      <c r="K264" s="55">
        <f t="shared" si="57"/>
        <v>0</v>
      </c>
      <c r="L264" s="55">
        <f t="shared" si="58"/>
        <v>0</v>
      </c>
      <c r="M264" s="55">
        <f t="shared" ca="1" si="59"/>
        <v>1.9981716272160976E-3</v>
      </c>
      <c r="N264" s="55">
        <f t="shared" ca="1" si="60"/>
        <v>0</v>
      </c>
      <c r="O264" s="63">
        <f t="shared" ca="1" si="61"/>
        <v>0</v>
      </c>
      <c r="P264" s="55">
        <f t="shared" ca="1" si="62"/>
        <v>0</v>
      </c>
      <c r="Q264" s="55">
        <f t="shared" ca="1" si="63"/>
        <v>0</v>
      </c>
      <c r="R264" s="31">
        <f t="shared" ca="1" si="64"/>
        <v>-1.9981716272160976E-3</v>
      </c>
    </row>
    <row r="265" spans="1:18">
      <c r="A265" s="61"/>
      <c r="B265" s="61"/>
      <c r="C265" s="61"/>
      <c r="D265" s="62">
        <f t="shared" si="50"/>
        <v>0</v>
      </c>
      <c r="E265" s="62">
        <f t="shared" si="51"/>
        <v>0</v>
      </c>
      <c r="F265" s="55">
        <f t="shared" si="52"/>
        <v>0</v>
      </c>
      <c r="G265" s="55">
        <f t="shared" si="53"/>
        <v>0</v>
      </c>
      <c r="H265" s="55">
        <f t="shared" si="54"/>
        <v>0</v>
      </c>
      <c r="I265" s="55">
        <f t="shared" si="55"/>
        <v>0</v>
      </c>
      <c r="J265" s="55">
        <f t="shared" si="56"/>
        <v>0</v>
      </c>
      <c r="K265" s="55">
        <f t="shared" si="57"/>
        <v>0</v>
      </c>
      <c r="L265" s="55">
        <f t="shared" si="58"/>
        <v>0</v>
      </c>
      <c r="M265" s="55">
        <f t="shared" ca="1" si="59"/>
        <v>1.9981716272160976E-3</v>
      </c>
      <c r="N265" s="55">
        <f t="shared" ca="1" si="60"/>
        <v>0</v>
      </c>
      <c r="O265" s="63">
        <f t="shared" ca="1" si="61"/>
        <v>0</v>
      </c>
      <c r="P265" s="55">
        <f t="shared" ca="1" si="62"/>
        <v>0</v>
      </c>
      <c r="Q265" s="55">
        <f t="shared" ca="1" si="63"/>
        <v>0</v>
      </c>
      <c r="R265" s="31">
        <f t="shared" ca="1" si="64"/>
        <v>-1.9981716272160976E-3</v>
      </c>
    </row>
    <row r="266" spans="1:18">
      <c r="A266" s="61"/>
      <c r="B266" s="61"/>
      <c r="C266" s="61"/>
      <c r="D266" s="62">
        <f t="shared" si="50"/>
        <v>0</v>
      </c>
      <c r="E266" s="62">
        <f t="shared" si="51"/>
        <v>0</v>
      </c>
      <c r="F266" s="55">
        <f t="shared" si="52"/>
        <v>0</v>
      </c>
      <c r="G266" s="55">
        <f t="shared" si="53"/>
        <v>0</v>
      </c>
      <c r="H266" s="55">
        <f t="shared" si="54"/>
        <v>0</v>
      </c>
      <c r="I266" s="55">
        <f t="shared" si="55"/>
        <v>0</v>
      </c>
      <c r="J266" s="55">
        <f t="shared" si="56"/>
        <v>0</v>
      </c>
      <c r="K266" s="55">
        <f t="shared" si="57"/>
        <v>0</v>
      </c>
      <c r="L266" s="55">
        <f t="shared" si="58"/>
        <v>0</v>
      </c>
      <c r="M266" s="55">
        <f t="shared" ca="1" si="59"/>
        <v>1.9981716272160976E-3</v>
      </c>
      <c r="N266" s="55">
        <f t="shared" ca="1" si="60"/>
        <v>0</v>
      </c>
      <c r="O266" s="63">
        <f t="shared" ca="1" si="61"/>
        <v>0</v>
      </c>
      <c r="P266" s="55">
        <f t="shared" ca="1" si="62"/>
        <v>0</v>
      </c>
      <c r="Q266" s="55">
        <f t="shared" ca="1" si="63"/>
        <v>0</v>
      </c>
      <c r="R266" s="31">
        <f t="shared" ca="1" si="64"/>
        <v>-1.9981716272160976E-3</v>
      </c>
    </row>
    <row r="267" spans="1:18">
      <c r="A267" s="61"/>
      <c r="B267" s="61"/>
      <c r="C267" s="61"/>
      <c r="D267" s="62">
        <f t="shared" si="50"/>
        <v>0</v>
      </c>
      <c r="E267" s="62">
        <f t="shared" si="51"/>
        <v>0</v>
      </c>
      <c r="F267" s="55">
        <f t="shared" si="52"/>
        <v>0</v>
      </c>
      <c r="G267" s="55">
        <f t="shared" si="53"/>
        <v>0</v>
      </c>
      <c r="H267" s="55">
        <f t="shared" si="54"/>
        <v>0</v>
      </c>
      <c r="I267" s="55">
        <f t="shared" si="55"/>
        <v>0</v>
      </c>
      <c r="J267" s="55">
        <f t="shared" si="56"/>
        <v>0</v>
      </c>
      <c r="K267" s="55">
        <f t="shared" si="57"/>
        <v>0</v>
      </c>
      <c r="L267" s="55">
        <f t="shared" si="58"/>
        <v>0</v>
      </c>
      <c r="M267" s="55">
        <f t="shared" ca="1" si="59"/>
        <v>1.9981716272160976E-3</v>
      </c>
      <c r="N267" s="55">
        <f t="shared" ca="1" si="60"/>
        <v>0</v>
      </c>
      <c r="O267" s="63">
        <f t="shared" ca="1" si="61"/>
        <v>0</v>
      </c>
      <c r="P267" s="55">
        <f t="shared" ca="1" si="62"/>
        <v>0</v>
      </c>
      <c r="Q267" s="55">
        <f t="shared" ca="1" si="63"/>
        <v>0</v>
      </c>
      <c r="R267" s="31">
        <f t="shared" ca="1" si="64"/>
        <v>-1.9981716272160976E-3</v>
      </c>
    </row>
    <row r="268" spans="1:18">
      <c r="A268" s="61"/>
      <c r="B268" s="61"/>
      <c r="C268" s="61"/>
      <c r="D268" s="62">
        <f t="shared" si="50"/>
        <v>0</v>
      </c>
      <c r="E268" s="62">
        <f t="shared" si="51"/>
        <v>0</v>
      </c>
      <c r="F268" s="55">
        <f t="shared" si="52"/>
        <v>0</v>
      </c>
      <c r="G268" s="55">
        <f t="shared" si="53"/>
        <v>0</v>
      </c>
      <c r="H268" s="55">
        <f t="shared" si="54"/>
        <v>0</v>
      </c>
      <c r="I268" s="55">
        <f t="shared" si="55"/>
        <v>0</v>
      </c>
      <c r="J268" s="55">
        <f t="shared" si="56"/>
        <v>0</v>
      </c>
      <c r="K268" s="55">
        <f t="shared" si="57"/>
        <v>0</v>
      </c>
      <c r="L268" s="55">
        <f t="shared" si="58"/>
        <v>0</v>
      </c>
      <c r="M268" s="55">
        <f t="shared" ca="1" si="59"/>
        <v>1.9981716272160976E-3</v>
      </c>
      <c r="N268" s="55">
        <f t="shared" ca="1" si="60"/>
        <v>0</v>
      </c>
      <c r="O268" s="63">
        <f t="shared" ca="1" si="61"/>
        <v>0</v>
      </c>
      <c r="P268" s="55">
        <f t="shared" ca="1" si="62"/>
        <v>0</v>
      </c>
      <c r="Q268" s="55">
        <f t="shared" ca="1" si="63"/>
        <v>0</v>
      </c>
      <c r="R268" s="31">
        <f t="shared" ca="1" si="64"/>
        <v>-1.9981716272160976E-3</v>
      </c>
    </row>
    <row r="269" spans="1:18">
      <c r="A269" s="61"/>
      <c r="B269" s="61"/>
      <c r="C269" s="61"/>
      <c r="D269" s="62">
        <f t="shared" si="50"/>
        <v>0</v>
      </c>
      <c r="E269" s="62">
        <f t="shared" si="51"/>
        <v>0</v>
      </c>
      <c r="F269" s="55">
        <f t="shared" si="52"/>
        <v>0</v>
      </c>
      <c r="G269" s="55">
        <f t="shared" si="53"/>
        <v>0</v>
      </c>
      <c r="H269" s="55">
        <f t="shared" si="54"/>
        <v>0</v>
      </c>
      <c r="I269" s="55">
        <f t="shared" si="55"/>
        <v>0</v>
      </c>
      <c r="J269" s="55">
        <f t="shared" si="56"/>
        <v>0</v>
      </c>
      <c r="K269" s="55">
        <f t="shared" si="57"/>
        <v>0</v>
      </c>
      <c r="L269" s="55">
        <f t="shared" si="58"/>
        <v>0</v>
      </c>
      <c r="M269" s="55">
        <f t="shared" ca="1" si="59"/>
        <v>1.9981716272160976E-3</v>
      </c>
      <c r="N269" s="55">
        <f t="shared" ca="1" si="60"/>
        <v>0</v>
      </c>
      <c r="O269" s="63">
        <f t="shared" ca="1" si="61"/>
        <v>0</v>
      </c>
      <c r="P269" s="55">
        <f t="shared" ca="1" si="62"/>
        <v>0</v>
      </c>
      <c r="Q269" s="55">
        <f t="shared" ca="1" si="63"/>
        <v>0</v>
      </c>
      <c r="R269" s="31">
        <f t="shared" ca="1" si="64"/>
        <v>-1.9981716272160976E-3</v>
      </c>
    </row>
    <row r="270" spans="1:18">
      <c r="A270" s="61"/>
      <c r="B270" s="61"/>
      <c r="C270" s="61"/>
      <c r="D270" s="62">
        <f t="shared" si="50"/>
        <v>0</v>
      </c>
      <c r="E270" s="62">
        <f t="shared" si="51"/>
        <v>0</v>
      </c>
      <c r="F270" s="55">
        <f t="shared" si="52"/>
        <v>0</v>
      </c>
      <c r="G270" s="55">
        <f t="shared" si="53"/>
        <v>0</v>
      </c>
      <c r="H270" s="55">
        <f t="shared" si="54"/>
        <v>0</v>
      </c>
      <c r="I270" s="55">
        <f t="shared" si="55"/>
        <v>0</v>
      </c>
      <c r="J270" s="55">
        <f t="shared" si="56"/>
        <v>0</v>
      </c>
      <c r="K270" s="55">
        <f t="shared" si="57"/>
        <v>0</v>
      </c>
      <c r="L270" s="55">
        <f t="shared" si="58"/>
        <v>0</v>
      </c>
      <c r="M270" s="55">
        <f t="shared" ca="1" si="59"/>
        <v>1.9981716272160976E-3</v>
      </c>
      <c r="N270" s="55">
        <f t="shared" ca="1" si="60"/>
        <v>0</v>
      </c>
      <c r="O270" s="63">
        <f t="shared" ca="1" si="61"/>
        <v>0</v>
      </c>
      <c r="P270" s="55">
        <f t="shared" ca="1" si="62"/>
        <v>0</v>
      </c>
      <c r="Q270" s="55">
        <f t="shared" ca="1" si="63"/>
        <v>0</v>
      </c>
      <c r="R270" s="31">
        <f t="shared" ca="1" si="64"/>
        <v>-1.9981716272160976E-3</v>
      </c>
    </row>
    <row r="271" spans="1:18">
      <c r="A271" s="61"/>
      <c r="B271" s="61"/>
      <c r="C271" s="61"/>
      <c r="D271" s="62">
        <f t="shared" si="50"/>
        <v>0</v>
      </c>
      <c r="E271" s="62">
        <f t="shared" si="51"/>
        <v>0</v>
      </c>
      <c r="F271" s="55">
        <f t="shared" si="52"/>
        <v>0</v>
      </c>
      <c r="G271" s="55">
        <f t="shared" si="53"/>
        <v>0</v>
      </c>
      <c r="H271" s="55">
        <f t="shared" si="54"/>
        <v>0</v>
      </c>
      <c r="I271" s="55">
        <f t="shared" si="55"/>
        <v>0</v>
      </c>
      <c r="J271" s="55">
        <f t="shared" si="56"/>
        <v>0</v>
      </c>
      <c r="K271" s="55">
        <f t="shared" si="57"/>
        <v>0</v>
      </c>
      <c r="L271" s="55">
        <f t="shared" si="58"/>
        <v>0</v>
      </c>
      <c r="M271" s="55">
        <f t="shared" ca="1" si="59"/>
        <v>1.9981716272160976E-3</v>
      </c>
      <c r="N271" s="55">
        <f t="shared" ca="1" si="60"/>
        <v>0</v>
      </c>
      <c r="O271" s="63">
        <f t="shared" ca="1" si="61"/>
        <v>0</v>
      </c>
      <c r="P271" s="55">
        <f t="shared" ca="1" si="62"/>
        <v>0</v>
      </c>
      <c r="Q271" s="55">
        <f t="shared" ca="1" si="63"/>
        <v>0</v>
      </c>
      <c r="R271" s="31">
        <f t="shared" ca="1" si="64"/>
        <v>-1.9981716272160976E-3</v>
      </c>
    </row>
    <row r="272" spans="1:18">
      <c r="A272" s="61"/>
      <c r="B272" s="61"/>
      <c r="C272" s="61"/>
      <c r="D272" s="62">
        <f t="shared" si="50"/>
        <v>0</v>
      </c>
      <c r="E272" s="62">
        <f t="shared" si="51"/>
        <v>0</v>
      </c>
      <c r="F272" s="55">
        <f t="shared" si="52"/>
        <v>0</v>
      </c>
      <c r="G272" s="55">
        <f t="shared" si="53"/>
        <v>0</v>
      </c>
      <c r="H272" s="55">
        <f t="shared" si="54"/>
        <v>0</v>
      </c>
      <c r="I272" s="55">
        <f t="shared" si="55"/>
        <v>0</v>
      </c>
      <c r="J272" s="55">
        <f t="shared" si="56"/>
        <v>0</v>
      </c>
      <c r="K272" s="55">
        <f t="shared" si="57"/>
        <v>0</v>
      </c>
      <c r="L272" s="55">
        <f t="shared" si="58"/>
        <v>0</v>
      </c>
      <c r="M272" s="55">
        <f t="shared" ca="1" si="59"/>
        <v>1.9981716272160976E-3</v>
      </c>
      <c r="N272" s="55">
        <f t="shared" ca="1" si="60"/>
        <v>0</v>
      </c>
      <c r="O272" s="63">
        <f t="shared" ca="1" si="61"/>
        <v>0</v>
      </c>
      <c r="P272" s="55">
        <f t="shared" ca="1" si="62"/>
        <v>0</v>
      </c>
      <c r="Q272" s="55">
        <f t="shared" ca="1" si="63"/>
        <v>0</v>
      </c>
      <c r="R272" s="31">
        <f t="shared" ca="1" si="64"/>
        <v>-1.9981716272160976E-3</v>
      </c>
    </row>
    <row r="273" spans="1:18">
      <c r="A273" s="61"/>
      <c r="B273" s="61"/>
      <c r="C273" s="61"/>
      <c r="D273" s="62">
        <f t="shared" si="50"/>
        <v>0</v>
      </c>
      <c r="E273" s="62">
        <f t="shared" si="51"/>
        <v>0</v>
      </c>
      <c r="F273" s="55">
        <f t="shared" si="52"/>
        <v>0</v>
      </c>
      <c r="G273" s="55">
        <f t="shared" si="53"/>
        <v>0</v>
      </c>
      <c r="H273" s="55">
        <f t="shared" si="54"/>
        <v>0</v>
      </c>
      <c r="I273" s="55">
        <f t="shared" si="55"/>
        <v>0</v>
      </c>
      <c r="J273" s="55">
        <f t="shared" si="56"/>
        <v>0</v>
      </c>
      <c r="K273" s="55">
        <f t="shared" si="57"/>
        <v>0</v>
      </c>
      <c r="L273" s="55">
        <f t="shared" si="58"/>
        <v>0</v>
      </c>
      <c r="M273" s="55">
        <f t="shared" ca="1" si="59"/>
        <v>1.9981716272160976E-3</v>
      </c>
      <c r="N273" s="55">
        <f t="shared" ca="1" si="60"/>
        <v>0</v>
      </c>
      <c r="O273" s="63">
        <f t="shared" ca="1" si="61"/>
        <v>0</v>
      </c>
      <c r="P273" s="55">
        <f t="shared" ca="1" si="62"/>
        <v>0</v>
      </c>
      <c r="Q273" s="55">
        <f t="shared" ca="1" si="63"/>
        <v>0</v>
      </c>
      <c r="R273" s="31">
        <f t="shared" ca="1" si="64"/>
        <v>-1.9981716272160976E-3</v>
      </c>
    </row>
    <row r="274" spans="1:18">
      <c r="A274" s="61"/>
      <c r="B274" s="61"/>
      <c r="C274" s="61"/>
      <c r="D274" s="62">
        <f t="shared" si="50"/>
        <v>0</v>
      </c>
      <c r="E274" s="62">
        <f t="shared" si="51"/>
        <v>0</v>
      </c>
      <c r="F274" s="55">
        <f t="shared" si="52"/>
        <v>0</v>
      </c>
      <c r="G274" s="55">
        <f t="shared" si="53"/>
        <v>0</v>
      </c>
      <c r="H274" s="55">
        <f t="shared" si="54"/>
        <v>0</v>
      </c>
      <c r="I274" s="55">
        <f t="shared" si="55"/>
        <v>0</v>
      </c>
      <c r="J274" s="55">
        <f t="shared" si="56"/>
        <v>0</v>
      </c>
      <c r="K274" s="55">
        <f t="shared" si="57"/>
        <v>0</v>
      </c>
      <c r="L274" s="55">
        <f t="shared" si="58"/>
        <v>0</v>
      </c>
      <c r="M274" s="55">
        <f t="shared" ca="1" si="59"/>
        <v>1.9981716272160976E-3</v>
      </c>
      <c r="N274" s="55">
        <f t="shared" ca="1" si="60"/>
        <v>0</v>
      </c>
      <c r="O274" s="63">
        <f t="shared" ca="1" si="61"/>
        <v>0</v>
      </c>
      <c r="P274" s="55">
        <f t="shared" ca="1" si="62"/>
        <v>0</v>
      </c>
      <c r="Q274" s="55">
        <f t="shared" ca="1" si="63"/>
        <v>0</v>
      </c>
      <c r="R274" s="31">
        <f t="shared" ca="1" si="64"/>
        <v>-1.9981716272160976E-3</v>
      </c>
    </row>
    <row r="275" spans="1:18">
      <c r="A275" s="61"/>
      <c r="B275" s="61"/>
      <c r="C275" s="61"/>
      <c r="D275" s="62">
        <f t="shared" si="50"/>
        <v>0</v>
      </c>
      <c r="E275" s="62">
        <f t="shared" si="51"/>
        <v>0</v>
      </c>
      <c r="F275" s="55">
        <f t="shared" si="52"/>
        <v>0</v>
      </c>
      <c r="G275" s="55">
        <f t="shared" si="53"/>
        <v>0</v>
      </c>
      <c r="H275" s="55">
        <f t="shared" si="54"/>
        <v>0</v>
      </c>
      <c r="I275" s="55">
        <f t="shared" si="55"/>
        <v>0</v>
      </c>
      <c r="J275" s="55">
        <f t="shared" si="56"/>
        <v>0</v>
      </c>
      <c r="K275" s="55">
        <f t="shared" si="57"/>
        <v>0</v>
      </c>
      <c r="L275" s="55">
        <f t="shared" si="58"/>
        <v>0</v>
      </c>
      <c r="M275" s="55">
        <f t="shared" ca="1" si="59"/>
        <v>1.9981716272160976E-3</v>
      </c>
      <c r="N275" s="55">
        <f t="shared" ca="1" si="60"/>
        <v>0</v>
      </c>
      <c r="O275" s="63">
        <f t="shared" ca="1" si="61"/>
        <v>0</v>
      </c>
      <c r="P275" s="55">
        <f t="shared" ca="1" si="62"/>
        <v>0</v>
      </c>
      <c r="Q275" s="55">
        <f t="shared" ca="1" si="63"/>
        <v>0</v>
      </c>
      <c r="R275" s="31">
        <f t="shared" ca="1" si="64"/>
        <v>-1.9981716272160976E-3</v>
      </c>
    </row>
    <row r="276" spans="1:18">
      <c r="A276" s="61"/>
      <c r="B276" s="61"/>
      <c r="C276" s="61"/>
      <c r="D276" s="62">
        <f t="shared" si="50"/>
        <v>0</v>
      </c>
      <c r="E276" s="62">
        <f t="shared" si="51"/>
        <v>0</v>
      </c>
      <c r="F276" s="55">
        <f t="shared" si="52"/>
        <v>0</v>
      </c>
      <c r="G276" s="55">
        <f t="shared" si="53"/>
        <v>0</v>
      </c>
      <c r="H276" s="55">
        <f t="shared" si="54"/>
        <v>0</v>
      </c>
      <c r="I276" s="55">
        <f t="shared" si="55"/>
        <v>0</v>
      </c>
      <c r="J276" s="55">
        <f t="shared" si="56"/>
        <v>0</v>
      </c>
      <c r="K276" s="55">
        <f t="shared" si="57"/>
        <v>0</v>
      </c>
      <c r="L276" s="55">
        <f t="shared" si="58"/>
        <v>0</v>
      </c>
      <c r="M276" s="55">
        <f t="shared" ca="1" si="59"/>
        <v>1.9981716272160976E-3</v>
      </c>
      <c r="N276" s="55">
        <f t="shared" ca="1" si="60"/>
        <v>0</v>
      </c>
      <c r="O276" s="63">
        <f t="shared" ca="1" si="61"/>
        <v>0</v>
      </c>
      <c r="P276" s="55">
        <f t="shared" ca="1" si="62"/>
        <v>0</v>
      </c>
      <c r="Q276" s="55">
        <f t="shared" ca="1" si="63"/>
        <v>0</v>
      </c>
      <c r="R276" s="31">
        <f t="shared" ca="1" si="64"/>
        <v>-1.9981716272160976E-3</v>
      </c>
    </row>
    <row r="277" spans="1:18">
      <c r="A277" s="61"/>
      <c r="B277" s="61"/>
      <c r="C277" s="61"/>
      <c r="D277" s="62">
        <f t="shared" ref="D277:D342" si="65">A277/A$18</f>
        <v>0</v>
      </c>
      <c r="E277" s="62">
        <f t="shared" ref="E277:E342" si="66">B277/B$18</f>
        <v>0</v>
      </c>
      <c r="F277" s="55">
        <f t="shared" ref="F277:F342" si="67">$C277*D277</f>
        <v>0</v>
      </c>
      <c r="G277" s="55">
        <f t="shared" ref="G277:G342" si="68">$C277*E277</f>
        <v>0</v>
      </c>
      <c r="H277" s="55">
        <f t="shared" ref="H277:H342" si="69">C277*D277*D277</f>
        <v>0</v>
      </c>
      <c r="I277" s="55">
        <f t="shared" ref="I277:I342" si="70">C277*D277*D277*D277</f>
        <v>0</v>
      </c>
      <c r="J277" s="55">
        <f t="shared" ref="J277:J342" si="71">C277*D277*D277*D277*D277</f>
        <v>0</v>
      </c>
      <c r="K277" s="55">
        <f t="shared" ref="K277:K342" si="72">C277*E277*D277</f>
        <v>0</v>
      </c>
      <c r="L277" s="55">
        <f t="shared" ref="L277:L342" si="73">C277*E277*D277*D277</f>
        <v>0</v>
      </c>
      <c r="M277" s="55">
        <f t="shared" ref="M277:M342" ca="1" si="74">+E$4+E$5*D277+E$6*D277^2</f>
        <v>1.9981716272160976E-3</v>
      </c>
      <c r="N277" s="55">
        <f t="shared" ref="N277:N340" ca="1" si="75">C277*(M277-E277)^2</f>
        <v>0</v>
      </c>
      <c r="O277" s="63">
        <f t="shared" ref="O277:O342" ca="1" si="76">(C277*O$1-O$2*F277+O$3*H277)^2</f>
        <v>0</v>
      </c>
      <c r="P277" s="55">
        <f t="shared" ref="P277:P340" ca="1" si="77">(-C277*O$2+O$4*F277-O$5*H277)^2</f>
        <v>0</v>
      </c>
      <c r="Q277" s="55">
        <f t="shared" ref="Q277:Q342" ca="1" si="78">+(C277*O$3-F277*O$5+H277*O$6)^2</f>
        <v>0</v>
      </c>
      <c r="R277" s="31">
        <f t="shared" ref="R277:R342" ca="1" si="79">+E277-M277</f>
        <v>-1.9981716272160976E-3</v>
      </c>
    </row>
    <row r="278" spans="1:18">
      <c r="A278" s="61"/>
      <c r="B278" s="61"/>
      <c r="C278" s="61"/>
      <c r="D278" s="62">
        <f t="shared" si="65"/>
        <v>0</v>
      </c>
      <c r="E278" s="62">
        <f t="shared" si="66"/>
        <v>0</v>
      </c>
      <c r="F278" s="55">
        <f t="shared" si="67"/>
        <v>0</v>
      </c>
      <c r="G278" s="55">
        <f t="shared" si="68"/>
        <v>0</v>
      </c>
      <c r="H278" s="55">
        <f t="shared" si="69"/>
        <v>0</v>
      </c>
      <c r="I278" s="55">
        <f t="shared" si="70"/>
        <v>0</v>
      </c>
      <c r="J278" s="55">
        <f t="shared" si="71"/>
        <v>0</v>
      </c>
      <c r="K278" s="55">
        <f t="shared" si="72"/>
        <v>0</v>
      </c>
      <c r="L278" s="55">
        <f t="shared" si="73"/>
        <v>0</v>
      </c>
      <c r="M278" s="55">
        <f t="shared" ca="1" si="74"/>
        <v>1.9981716272160976E-3</v>
      </c>
      <c r="N278" s="55">
        <f t="shared" ca="1" si="75"/>
        <v>0</v>
      </c>
      <c r="O278" s="63">
        <f t="shared" ca="1" si="76"/>
        <v>0</v>
      </c>
      <c r="P278" s="55">
        <f t="shared" ca="1" si="77"/>
        <v>0</v>
      </c>
      <c r="Q278" s="55">
        <f t="shared" ca="1" si="78"/>
        <v>0</v>
      </c>
      <c r="R278" s="31">
        <f t="shared" ca="1" si="79"/>
        <v>-1.9981716272160976E-3</v>
      </c>
    </row>
    <row r="279" spans="1:18">
      <c r="A279" s="61"/>
      <c r="B279" s="61"/>
      <c r="C279" s="61"/>
      <c r="D279" s="62">
        <f t="shared" si="65"/>
        <v>0</v>
      </c>
      <c r="E279" s="62">
        <f t="shared" si="66"/>
        <v>0</v>
      </c>
      <c r="F279" s="55">
        <f t="shared" si="67"/>
        <v>0</v>
      </c>
      <c r="G279" s="55">
        <f t="shared" si="68"/>
        <v>0</v>
      </c>
      <c r="H279" s="55">
        <f t="shared" si="69"/>
        <v>0</v>
      </c>
      <c r="I279" s="55">
        <f t="shared" si="70"/>
        <v>0</v>
      </c>
      <c r="J279" s="55">
        <f t="shared" si="71"/>
        <v>0</v>
      </c>
      <c r="K279" s="55">
        <f t="shared" si="72"/>
        <v>0</v>
      </c>
      <c r="L279" s="55">
        <f t="shared" si="73"/>
        <v>0</v>
      </c>
      <c r="M279" s="55">
        <f t="shared" ca="1" si="74"/>
        <v>1.9981716272160976E-3</v>
      </c>
      <c r="N279" s="55">
        <f t="shared" ca="1" si="75"/>
        <v>0</v>
      </c>
      <c r="O279" s="63">
        <f t="shared" ca="1" si="76"/>
        <v>0</v>
      </c>
      <c r="P279" s="55">
        <f t="shared" ca="1" si="77"/>
        <v>0</v>
      </c>
      <c r="Q279" s="55">
        <f t="shared" ca="1" si="78"/>
        <v>0</v>
      </c>
      <c r="R279" s="31">
        <f t="shared" ca="1" si="79"/>
        <v>-1.9981716272160976E-3</v>
      </c>
    </row>
    <row r="280" spans="1:18">
      <c r="A280" s="61"/>
      <c r="B280" s="61"/>
      <c r="C280" s="61"/>
      <c r="D280" s="62">
        <f t="shared" si="65"/>
        <v>0</v>
      </c>
      <c r="E280" s="62">
        <f t="shared" si="66"/>
        <v>0</v>
      </c>
      <c r="F280" s="55">
        <f t="shared" si="67"/>
        <v>0</v>
      </c>
      <c r="G280" s="55">
        <f t="shared" si="68"/>
        <v>0</v>
      </c>
      <c r="H280" s="55">
        <f t="shared" si="69"/>
        <v>0</v>
      </c>
      <c r="I280" s="55">
        <f t="shared" si="70"/>
        <v>0</v>
      </c>
      <c r="J280" s="55">
        <f t="shared" si="71"/>
        <v>0</v>
      </c>
      <c r="K280" s="55">
        <f t="shared" si="72"/>
        <v>0</v>
      </c>
      <c r="L280" s="55">
        <f t="shared" si="73"/>
        <v>0</v>
      </c>
      <c r="M280" s="55">
        <f t="shared" ca="1" si="74"/>
        <v>1.9981716272160976E-3</v>
      </c>
      <c r="N280" s="55">
        <f t="shared" ca="1" si="75"/>
        <v>0</v>
      </c>
      <c r="O280" s="63">
        <f t="shared" ca="1" si="76"/>
        <v>0</v>
      </c>
      <c r="P280" s="55">
        <f t="shared" ca="1" si="77"/>
        <v>0</v>
      </c>
      <c r="Q280" s="55">
        <f t="shared" ca="1" si="78"/>
        <v>0</v>
      </c>
      <c r="R280" s="31">
        <f t="shared" ca="1" si="79"/>
        <v>-1.9981716272160976E-3</v>
      </c>
    </row>
    <row r="281" spans="1:18">
      <c r="A281" s="61"/>
      <c r="B281" s="61"/>
      <c r="C281" s="61"/>
      <c r="D281" s="62">
        <f t="shared" si="65"/>
        <v>0</v>
      </c>
      <c r="E281" s="62">
        <f t="shared" si="66"/>
        <v>0</v>
      </c>
      <c r="F281" s="55">
        <f t="shared" si="67"/>
        <v>0</v>
      </c>
      <c r="G281" s="55">
        <f t="shared" si="68"/>
        <v>0</v>
      </c>
      <c r="H281" s="55">
        <f t="shared" si="69"/>
        <v>0</v>
      </c>
      <c r="I281" s="55">
        <f t="shared" si="70"/>
        <v>0</v>
      </c>
      <c r="J281" s="55">
        <f t="shared" si="71"/>
        <v>0</v>
      </c>
      <c r="K281" s="55">
        <f t="shared" si="72"/>
        <v>0</v>
      </c>
      <c r="L281" s="55">
        <f t="shared" si="73"/>
        <v>0</v>
      </c>
      <c r="M281" s="55">
        <f t="shared" ca="1" si="74"/>
        <v>1.9981716272160976E-3</v>
      </c>
      <c r="N281" s="55">
        <f t="shared" ca="1" si="75"/>
        <v>0</v>
      </c>
      <c r="O281" s="63">
        <f t="shared" ca="1" si="76"/>
        <v>0</v>
      </c>
      <c r="P281" s="55">
        <f t="shared" ca="1" si="77"/>
        <v>0</v>
      </c>
      <c r="Q281" s="55">
        <f t="shared" ca="1" si="78"/>
        <v>0</v>
      </c>
      <c r="R281" s="31">
        <f t="shared" ca="1" si="79"/>
        <v>-1.9981716272160976E-3</v>
      </c>
    </row>
    <row r="282" spans="1:18">
      <c r="A282" s="61"/>
      <c r="B282" s="61"/>
      <c r="C282" s="61"/>
      <c r="D282" s="62">
        <f t="shared" si="65"/>
        <v>0</v>
      </c>
      <c r="E282" s="62">
        <f t="shared" si="66"/>
        <v>0</v>
      </c>
      <c r="F282" s="55">
        <f t="shared" si="67"/>
        <v>0</v>
      </c>
      <c r="G282" s="55">
        <f t="shared" si="68"/>
        <v>0</v>
      </c>
      <c r="H282" s="55">
        <f t="shared" si="69"/>
        <v>0</v>
      </c>
      <c r="I282" s="55">
        <f t="shared" si="70"/>
        <v>0</v>
      </c>
      <c r="J282" s="55">
        <f t="shared" si="71"/>
        <v>0</v>
      </c>
      <c r="K282" s="55">
        <f t="shared" si="72"/>
        <v>0</v>
      </c>
      <c r="L282" s="55">
        <f t="shared" si="73"/>
        <v>0</v>
      </c>
      <c r="M282" s="55">
        <f t="shared" ca="1" si="74"/>
        <v>1.9981716272160976E-3</v>
      </c>
      <c r="N282" s="55">
        <f t="shared" ca="1" si="75"/>
        <v>0</v>
      </c>
      <c r="O282" s="63">
        <f t="shared" ca="1" si="76"/>
        <v>0</v>
      </c>
      <c r="P282" s="55">
        <f t="shared" ca="1" si="77"/>
        <v>0</v>
      </c>
      <c r="Q282" s="55">
        <f t="shared" ca="1" si="78"/>
        <v>0</v>
      </c>
      <c r="R282" s="31">
        <f t="shared" ca="1" si="79"/>
        <v>-1.9981716272160976E-3</v>
      </c>
    </row>
    <row r="283" spans="1:18">
      <c r="A283" s="61"/>
      <c r="B283" s="61"/>
      <c r="C283" s="61"/>
      <c r="D283" s="62">
        <f t="shared" si="65"/>
        <v>0</v>
      </c>
      <c r="E283" s="62">
        <f t="shared" si="66"/>
        <v>0</v>
      </c>
      <c r="F283" s="55">
        <f t="shared" si="67"/>
        <v>0</v>
      </c>
      <c r="G283" s="55">
        <f t="shared" si="68"/>
        <v>0</v>
      </c>
      <c r="H283" s="55">
        <f t="shared" si="69"/>
        <v>0</v>
      </c>
      <c r="I283" s="55">
        <f t="shared" si="70"/>
        <v>0</v>
      </c>
      <c r="J283" s="55">
        <f t="shared" si="71"/>
        <v>0</v>
      </c>
      <c r="K283" s="55">
        <f t="shared" si="72"/>
        <v>0</v>
      </c>
      <c r="L283" s="55">
        <f t="shared" si="73"/>
        <v>0</v>
      </c>
      <c r="M283" s="55">
        <f t="shared" ca="1" si="74"/>
        <v>1.9981716272160976E-3</v>
      </c>
      <c r="N283" s="55">
        <f t="shared" ca="1" si="75"/>
        <v>0</v>
      </c>
      <c r="O283" s="63">
        <f t="shared" ca="1" si="76"/>
        <v>0</v>
      </c>
      <c r="P283" s="55">
        <f t="shared" ca="1" si="77"/>
        <v>0</v>
      </c>
      <c r="Q283" s="55">
        <f t="shared" ca="1" si="78"/>
        <v>0</v>
      </c>
      <c r="R283" s="31">
        <f t="shared" ca="1" si="79"/>
        <v>-1.9981716272160976E-3</v>
      </c>
    </row>
    <row r="284" spans="1:18">
      <c r="A284" s="61"/>
      <c r="B284" s="61"/>
      <c r="C284" s="61"/>
      <c r="D284" s="62">
        <f t="shared" si="65"/>
        <v>0</v>
      </c>
      <c r="E284" s="62">
        <f t="shared" si="66"/>
        <v>0</v>
      </c>
      <c r="F284" s="55">
        <f t="shared" si="67"/>
        <v>0</v>
      </c>
      <c r="G284" s="55">
        <f t="shared" si="68"/>
        <v>0</v>
      </c>
      <c r="H284" s="55">
        <f t="shared" si="69"/>
        <v>0</v>
      </c>
      <c r="I284" s="55">
        <f t="shared" si="70"/>
        <v>0</v>
      </c>
      <c r="J284" s="55">
        <f t="shared" si="71"/>
        <v>0</v>
      </c>
      <c r="K284" s="55">
        <f t="shared" si="72"/>
        <v>0</v>
      </c>
      <c r="L284" s="55">
        <f t="shared" si="73"/>
        <v>0</v>
      </c>
      <c r="M284" s="55">
        <f t="shared" ca="1" si="74"/>
        <v>1.9981716272160976E-3</v>
      </c>
      <c r="N284" s="55">
        <f t="shared" ca="1" si="75"/>
        <v>0</v>
      </c>
      <c r="O284" s="63">
        <f t="shared" ca="1" si="76"/>
        <v>0</v>
      </c>
      <c r="P284" s="55">
        <f t="shared" ca="1" si="77"/>
        <v>0</v>
      </c>
      <c r="Q284" s="55">
        <f t="shared" ca="1" si="78"/>
        <v>0</v>
      </c>
      <c r="R284" s="31">
        <f t="shared" ca="1" si="79"/>
        <v>-1.9981716272160976E-3</v>
      </c>
    </row>
    <row r="285" spans="1:18">
      <c r="A285" s="61"/>
      <c r="B285" s="61"/>
      <c r="C285" s="61"/>
      <c r="D285" s="62">
        <f t="shared" si="65"/>
        <v>0</v>
      </c>
      <c r="E285" s="62">
        <f t="shared" si="66"/>
        <v>0</v>
      </c>
      <c r="F285" s="55">
        <f t="shared" si="67"/>
        <v>0</v>
      </c>
      <c r="G285" s="55">
        <f t="shared" si="68"/>
        <v>0</v>
      </c>
      <c r="H285" s="55">
        <f t="shared" si="69"/>
        <v>0</v>
      </c>
      <c r="I285" s="55">
        <f t="shared" si="70"/>
        <v>0</v>
      </c>
      <c r="J285" s="55">
        <f t="shared" si="71"/>
        <v>0</v>
      </c>
      <c r="K285" s="55">
        <f t="shared" si="72"/>
        <v>0</v>
      </c>
      <c r="L285" s="55">
        <f t="shared" si="73"/>
        <v>0</v>
      </c>
      <c r="M285" s="55">
        <f t="shared" ca="1" si="74"/>
        <v>1.9981716272160976E-3</v>
      </c>
      <c r="N285" s="55">
        <f t="shared" ca="1" si="75"/>
        <v>0</v>
      </c>
      <c r="O285" s="63">
        <f t="shared" ca="1" si="76"/>
        <v>0</v>
      </c>
      <c r="P285" s="55">
        <f t="shared" ca="1" si="77"/>
        <v>0</v>
      </c>
      <c r="Q285" s="55">
        <f t="shared" ca="1" si="78"/>
        <v>0</v>
      </c>
      <c r="R285" s="31">
        <f t="shared" ca="1" si="79"/>
        <v>-1.9981716272160976E-3</v>
      </c>
    </row>
    <row r="286" spans="1:18">
      <c r="A286" s="61"/>
      <c r="B286" s="61"/>
      <c r="C286" s="61"/>
      <c r="D286" s="62">
        <f t="shared" si="65"/>
        <v>0</v>
      </c>
      <c r="E286" s="62">
        <f t="shared" si="66"/>
        <v>0</v>
      </c>
      <c r="F286" s="55">
        <f t="shared" si="67"/>
        <v>0</v>
      </c>
      <c r="G286" s="55">
        <f t="shared" si="68"/>
        <v>0</v>
      </c>
      <c r="H286" s="55">
        <f t="shared" si="69"/>
        <v>0</v>
      </c>
      <c r="I286" s="55">
        <f t="shared" si="70"/>
        <v>0</v>
      </c>
      <c r="J286" s="55">
        <f t="shared" si="71"/>
        <v>0</v>
      </c>
      <c r="K286" s="55">
        <f t="shared" si="72"/>
        <v>0</v>
      </c>
      <c r="L286" s="55">
        <f t="shared" si="73"/>
        <v>0</v>
      </c>
      <c r="M286" s="55">
        <f t="shared" ca="1" si="74"/>
        <v>1.9981716272160976E-3</v>
      </c>
      <c r="N286" s="55">
        <f t="shared" ca="1" si="75"/>
        <v>0</v>
      </c>
      <c r="O286" s="63">
        <f t="shared" ca="1" si="76"/>
        <v>0</v>
      </c>
      <c r="P286" s="55">
        <f t="shared" ca="1" si="77"/>
        <v>0</v>
      </c>
      <c r="Q286" s="55">
        <f t="shared" ca="1" si="78"/>
        <v>0</v>
      </c>
      <c r="R286" s="31">
        <f t="shared" ca="1" si="79"/>
        <v>-1.9981716272160976E-3</v>
      </c>
    </row>
    <row r="287" spans="1:18">
      <c r="A287" s="61"/>
      <c r="B287" s="61"/>
      <c r="C287" s="61"/>
      <c r="D287" s="62">
        <f t="shared" si="65"/>
        <v>0</v>
      </c>
      <c r="E287" s="62">
        <f t="shared" si="66"/>
        <v>0</v>
      </c>
      <c r="F287" s="55">
        <f t="shared" si="67"/>
        <v>0</v>
      </c>
      <c r="G287" s="55">
        <f t="shared" si="68"/>
        <v>0</v>
      </c>
      <c r="H287" s="55">
        <f t="shared" si="69"/>
        <v>0</v>
      </c>
      <c r="I287" s="55">
        <f t="shared" si="70"/>
        <v>0</v>
      </c>
      <c r="J287" s="55">
        <f t="shared" si="71"/>
        <v>0</v>
      </c>
      <c r="K287" s="55">
        <f t="shared" si="72"/>
        <v>0</v>
      </c>
      <c r="L287" s="55">
        <f t="shared" si="73"/>
        <v>0</v>
      </c>
      <c r="M287" s="55">
        <f t="shared" ca="1" si="74"/>
        <v>1.9981716272160976E-3</v>
      </c>
      <c r="N287" s="55">
        <f t="shared" ca="1" si="75"/>
        <v>0</v>
      </c>
      <c r="O287" s="63">
        <f t="shared" ca="1" si="76"/>
        <v>0</v>
      </c>
      <c r="P287" s="55">
        <f t="shared" ca="1" si="77"/>
        <v>0</v>
      </c>
      <c r="Q287" s="55">
        <f t="shared" ca="1" si="78"/>
        <v>0</v>
      </c>
      <c r="R287" s="31">
        <f t="shared" ca="1" si="79"/>
        <v>-1.9981716272160976E-3</v>
      </c>
    </row>
    <row r="288" spans="1:18">
      <c r="A288" s="61"/>
      <c r="B288" s="61"/>
      <c r="C288" s="61"/>
      <c r="D288" s="62">
        <f t="shared" si="65"/>
        <v>0</v>
      </c>
      <c r="E288" s="62">
        <f t="shared" si="66"/>
        <v>0</v>
      </c>
      <c r="F288" s="55">
        <f t="shared" si="67"/>
        <v>0</v>
      </c>
      <c r="G288" s="55">
        <f t="shared" si="68"/>
        <v>0</v>
      </c>
      <c r="H288" s="55">
        <f t="shared" si="69"/>
        <v>0</v>
      </c>
      <c r="I288" s="55">
        <f t="shared" si="70"/>
        <v>0</v>
      </c>
      <c r="J288" s="55">
        <f t="shared" si="71"/>
        <v>0</v>
      </c>
      <c r="K288" s="55">
        <f t="shared" si="72"/>
        <v>0</v>
      </c>
      <c r="L288" s="55">
        <f t="shared" si="73"/>
        <v>0</v>
      </c>
      <c r="M288" s="55">
        <f t="shared" ca="1" si="74"/>
        <v>1.9981716272160976E-3</v>
      </c>
      <c r="N288" s="55">
        <f t="shared" ca="1" si="75"/>
        <v>0</v>
      </c>
      <c r="O288" s="63">
        <f t="shared" ca="1" si="76"/>
        <v>0</v>
      </c>
      <c r="P288" s="55">
        <f t="shared" ca="1" si="77"/>
        <v>0</v>
      </c>
      <c r="Q288" s="55">
        <f t="shared" ca="1" si="78"/>
        <v>0</v>
      </c>
      <c r="R288" s="31">
        <f t="shared" ca="1" si="79"/>
        <v>-1.9981716272160976E-3</v>
      </c>
    </row>
    <row r="289" spans="1:18">
      <c r="A289" s="61"/>
      <c r="B289" s="61"/>
      <c r="C289" s="61"/>
      <c r="D289" s="62">
        <f t="shared" si="65"/>
        <v>0</v>
      </c>
      <c r="E289" s="62">
        <f t="shared" si="66"/>
        <v>0</v>
      </c>
      <c r="F289" s="55">
        <f t="shared" si="67"/>
        <v>0</v>
      </c>
      <c r="G289" s="55">
        <f t="shared" si="68"/>
        <v>0</v>
      </c>
      <c r="H289" s="55">
        <f t="shared" si="69"/>
        <v>0</v>
      </c>
      <c r="I289" s="55">
        <f t="shared" si="70"/>
        <v>0</v>
      </c>
      <c r="J289" s="55">
        <f t="shared" si="71"/>
        <v>0</v>
      </c>
      <c r="K289" s="55">
        <f t="shared" si="72"/>
        <v>0</v>
      </c>
      <c r="L289" s="55">
        <f t="shared" si="73"/>
        <v>0</v>
      </c>
      <c r="M289" s="55">
        <f t="shared" ca="1" si="74"/>
        <v>1.9981716272160976E-3</v>
      </c>
      <c r="N289" s="55">
        <f t="shared" ca="1" si="75"/>
        <v>0</v>
      </c>
      <c r="O289" s="63">
        <f t="shared" ca="1" si="76"/>
        <v>0</v>
      </c>
      <c r="P289" s="55">
        <f t="shared" ca="1" si="77"/>
        <v>0</v>
      </c>
      <c r="Q289" s="55">
        <f t="shared" ca="1" si="78"/>
        <v>0</v>
      </c>
      <c r="R289" s="31">
        <f t="shared" ca="1" si="79"/>
        <v>-1.9981716272160976E-3</v>
      </c>
    </row>
    <row r="290" spans="1:18">
      <c r="A290" s="61"/>
      <c r="B290" s="61"/>
      <c r="C290" s="61"/>
      <c r="D290" s="62">
        <f t="shared" si="65"/>
        <v>0</v>
      </c>
      <c r="E290" s="62">
        <f t="shared" si="66"/>
        <v>0</v>
      </c>
      <c r="F290" s="55">
        <f t="shared" si="67"/>
        <v>0</v>
      </c>
      <c r="G290" s="55">
        <f t="shared" si="68"/>
        <v>0</v>
      </c>
      <c r="H290" s="55">
        <f t="shared" si="69"/>
        <v>0</v>
      </c>
      <c r="I290" s="55">
        <f t="shared" si="70"/>
        <v>0</v>
      </c>
      <c r="J290" s="55">
        <f t="shared" si="71"/>
        <v>0</v>
      </c>
      <c r="K290" s="55">
        <f t="shared" si="72"/>
        <v>0</v>
      </c>
      <c r="L290" s="55">
        <f t="shared" si="73"/>
        <v>0</v>
      </c>
      <c r="M290" s="55">
        <f t="shared" ca="1" si="74"/>
        <v>1.9981716272160976E-3</v>
      </c>
      <c r="N290" s="55">
        <f t="shared" ca="1" si="75"/>
        <v>0</v>
      </c>
      <c r="O290" s="63">
        <f t="shared" ca="1" si="76"/>
        <v>0</v>
      </c>
      <c r="P290" s="55">
        <f t="shared" ca="1" si="77"/>
        <v>0</v>
      </c>
      <c r="Q290" s="55">
        <f t="shared" ca="1" si="78"/>
        <v>0</v>
      </c>
      <c r="R290" s="31">
        <f t="shared" ca="1" si="79"/>
        <v>-1.9981716272160976E-3</v>
      </c>
    </row>
    <row r="291" spans="1:18">
      <c r="A291" s="61"/>
      <c r="B291" s="61"/>
      <c r="C291" s="61"/>
      <c r="D291" s="62">
        <f t="shared" si="65"/>
        <v>0</v>
      </c>
      <c r="E291" s="62">
        <f t="shared" si="66"/>
        <v>0</v>
      </c>
      <c r="F291" s="55">
        <f t="shared" si="67"/>
        <v>0</v>
      </c>
      <c r="G291" s="55">
        <f t="shared" si="68"/>
        <v>0</v>
      </c>
      <c r="H291" s="55">
        <f t="shared" si="69"/>
        <v>0</v>
      </c>
      <c r="I291" s="55">
        <f t="shared" si="70"/>
        <v>0</v>
      </c>
      <c r="J291" s="55">
        <f t="shared" si="71"/>
        <v>0</v>
      </c>
      <c r="K291" s="55">
        <f t="shared" si="72"/>
        <v>0</v>
      </c>
      <c r="L291" s="55">
        <f t="shared" si="73"/>
        <v>0</v>
      </c>
      <c r="M291" s="55">
        <f t="shared" ca="1" si="74"/>
        <v>1.9981716272160976E-3</v>
      </c>
      <c r="N291" s="55">
        <f t="shared" ca="1" si="75"/>
        <v>0</v>
      </c>
      <c r="O291" s="63">
        <f t="shared" ca="1" si="76"/>
        <v>0</v>
      </c>
      <c r="P291" s="55">
        <f t="shared" ca="1" si="77"/>
        <v>0</v>
      </c>
      <c r="Q291" s="55">
        <f t="shared" ca="1" si="78"/>
        <v>0</v>
      </c>
      <c r="R291" s="31">
        <f t="shared" ca="1" si="79"/>
        <v>-1.9981716272160976E-3</v>
      </c>
    </row>
    <row r="292" spans="1:18">
      <c r="A292" s="61"/>
      <c r="B292" s="61"/>
      <c r="C292" s="61"/>
      <c r="D292" s="62">
        <f t="shared" si="65"/>
        <v>0</v>
      </c>
      <c r="E292" s="62">
        <f t="shared" si="66"/>
        <v>0</v>
      </c>
      <c r="F292" s="55">
        <f t="shared" si="67"/>
        <v>0</v>
      </c>
      <c r="G292" s="55">
        <f t="shared" si="68"/>
        <v>0</v>
      </c>
      <c r="H292" s="55">
        <f t="shared" si="69"/>
        <v>0</v>
      </c>
      <c r="I292" s="55">
        <f t="shared" si="70"/>
        <v>0</v>
      </c>
      <c r="J292" s="55">
        <f t="shared" si="71"/>
        <v>0</v>
      </c>
      <c r="K292" s="55">
        <f t="shared" si="72"/>
        <v>0</v>
      </c>
      <c r="L292" s="55">
        <f t="shared" si="73"/>
        <v>0</v>
      </c>
      <c r="M292" s="55">
        <f t="shared" ca="1" si="74"/>
        <v>1.9981716272160976E-3</v>
      </c>
      <c r="N292" s="55">
        <f t="shared" ca="1" si="75"/>
        <v>0</v>
      </c>
      <c r="O292" s="63">
        <f t="shared" ca="1" si="76"/>
        <v>0</v>
      </c>
      <c r="P292" s="55">
        <f t="shared" ca="1" si="77"/>
        <v>0</v>
      </c>
      <c r="Q292" s="55">
        <f t="shared" ca="1" si="78"/>
        <v>0</v>
      </c>
      <c r="R292" s="31">
        <f t="shared" ca="1" si="79"/>
        <v>-1.9981716272160976E-3</v>
      </c>
    </row>
    <row r="293" spans="1:18">
      <c r="A293" s="61"/>
      <c r="B293" s="61"/>
      <c r="C293" s="61"/>
      <c r="D293" s="62">
        <f t="shared" si="65"/>
        <v>0</v>
      </c>
      <c r="E293" s="62">
        <f t="shared" si="66"/>
        <v>0</v>
      </c>
      <c r="F293" s="55">
        <f t="shared" si="67"/>
        <v>0</v>
      </c>
      <c r="G293" s="55">
        <f t="shared" si="68"/>
        <v>0</v>
      </c>
      <c r="H293" s="55">
        <f t="shared" si="69"/>
        <v>0</v>
      </c>
      <c r="I293" s="55">
        <f t="shared" si="70"/>
        <v>0</v>
      </c>
      <c r="J293" s="55">
        <f t="shared" si="71"/>
        <v>0</v>
      </c>
      <c r="K293" s="55">
        <f t="shared" si="72"/>
        <v>0</v>
      </c>
      <c r="L293" s="55">
        <f t="shared" si="73"/>
        <v>0</v>
      </c>
      <c r="M293" s="55">
        <f t="shared" ca="1" si="74"/>
        <v>1.9981716272160976E-3</v>
      </c>
      <c r="N293" s="55">
        <f t="shared" ca="1" si="75"/>
        <v>0</v>
      </c>
      <c r="O293" s="63">
        <f t="shared" ca="1" si="76"/>
        <v>0</v>
      </c>
      <c r="P293" s="55">
        <f t="shared" ca="1" si="77"/>
        <v>0</v>
      </c>
      <c r="Q293" s="55">
        <f t="shared" ca="1" si="78"/>
        <v>0</v>
      </c>
      <c r="R293" s="31">
        <f t="shared" ca="1" si="79"/>
        <v>-1.9981716272160976E-3</v>
      </c>
    </row>
    <row r="294" spans="1:18">
      <c r="A294" s="61"/>
      <c r="B294" s="61"/>
      <c r="C294" s="61"/>
      <c r="D294" s="62">
        <f t="shared" si="65"/>
        <v>0</v>
      </c>
      <c r="E294" s="62">
        <f t="shared" si="66"/>
        <v>0</v>
      </c>
      <c r="F294" s="55">
        <f t="shared" si="67"/>
        <v>0</v>
      </c>
      <c r="G294" s="55">
        <f t="shared" si="68"/>
        <v>0</v>
      </c>
      <c r="H294" s="55">
        <f t="shared" si="69"/>
        <v>0</v>
      </c>
      <c r="I294" s="55">
        <f t="shared" si="70"/>
        <v>0</v>
      </c>
      <c r="J294" s="55">
        <f t="shared" si="71"/>
        <v>0</v>
      </c>
      <c r="K294" s="55">
        <f t="shared" si="72"/>
        <v>0</v>
      </c>
      <c r="L294" s="55">
        <f t="shared" si="73"/>
        <v>0</v>
      </c>
      <c r="M294" s="55">
        <f t="shared" ca="1" si="74"/>
        <v>1.9981716272160976E-3</v>
      </c>
      <c r="N294" s="55">
        <f t="shared" ca="1" si="75"/>
        <v>0</v>
      </c>
      <c r="O294" s="63">
        <f t="shared" ca="1" si="76"/>
        <v>0</v>
      </c>
      <c r="P294" s="55">
        <f t="shared" ca="1" si="77"/>
        <v>0</v>
      </c>
      <c r="Q294" s="55">
        <f t="shared" ca="1" si="78"/>
        <v>0</v>
      </c>
      <c r="R294" s="31">
        <f t="shared" ca="1" si="79"/>
        <v>-1.9981716272160976E-3</v>
      </c>
    </row>
    <row r="295" spans="1:18">
      <c r="A295" s="61"/>
      <c r="B295" s="61"/>
      <c r="C295" s="61"/>
      <c r="D295" s="62">
        <f t="shared" si="65"/>
        <v>0</v>
      </c>
      <c r="E295" s="62">
        <f t="shared" si="66"/>
        <v>0</v>
      </c>
      <c r="F295" s="55">
        <f t="shared" si="67"/>
        <v>0</v>
      </c>
      <c r="G295" s="55">
        <f t="shared" si="68"/>
        <v>0</v>
      </c>
      <c r="H295" s="55">
        <f t="shared" si="69"/>
        <v>0</v>
      </c>
      <c r="I295" s="55">
        <f t="shared" si="70"/>
        <v>0</v>
      </c>
      <c r="J295" s="55">
        <f t="shared" si="71"/>
        <v>0</v>
      </c>
      <c r="K295" s="55">
        <f t="shared" si="72"/>
        <v>0</v>
      </c>
      <c r="L295" s="55">
        <f t="shared" si="73"/>
        <v>0</v>
      </c>
      <c r="M295" s="55">
        <f t="shared" ca="1" si="74"/>
        <v>1.9981716272160976E-3</v>
      </c>
      <c r="N295" s="55">
        <f t="shared" ca="1" si="75"/>
        <v>0</v>
      </c>
      <c r="O295" s="63">
        <f t="shared" ca="1" si="76"/>
        <v>0</v>
      </c>
      <c r="P295" s="55">
        <f t="shared" ca="1" si="77"/>
        <v>0</v>
      </c>
      <c r="Q295" s="55">
        <f t="shared" ca="1" si="78"/>
        <v>0</v>
      </c>
      <c r="R295" s="31">
        <f t="shared" ca="1" si="79"/>
        <v>-1.9981716272160976E-3</v>
      </c>
    </row>
    <row r="296" spans="1:18">
      <c r="A296" s="61"/>
      <c r="B296" s="61"/>
      <c r="C296" s="61"/>
      <c r="D296" s="62">
        <f t="shared" si="65"/>
        <v>0</v>
      </c>
      <c r="E296" s="62">
        <f t="shared" si="66"/>
        <v>0</v>
      </c>
      <c r="F296" s="55">
        <f t="shared" si="67"/>
        <v>0</v>
      </c>
      <c r="G296" s="55">
        <f t="shared" si="68"/>
        <v>0</v>
      </c>
      <c r="H296" s="55">
        <f t="shared" si="69"/>
        <v>0</v>
      </c>
      <c r="I296" s="55">
        <f t="shared" si="70"/>
        <v>0</v>
      </c>
      <c r="J296" s="55">
        <f t="shared" si="71"/>
        <v>0</v>
      </c>
      <c r="K296" s="55">
        <f t="shared" si="72"/>
        <v>0</v>
      </c>
      <c r="L296" s="55">
        <f t="shared" si="73"/>
        <v>0</v>
      </c>
      <c r="M296" s="55">
        <f t="shared" ca="1" si="74"/>
        <v>1.9981716272160976E-3</v>
      </c>
      <c r="N296" s="55">
        <f t="shared" ca="1" si="75"/>
        <v>0</v>
      </c>
      <c r="O296" s="63">
        <f t="shared" ca="1" si="76"/>
        <v>0</v>
      </c>
      <c r="P296" s="55">
        <f t="shared" ca="1" si="77"/>
        <v>0</v>
      </c>
      <c r="Q296" s="55">
        <f t="shared" ca="1" si="78"/>
        <v>0</v>
      </c>
      <c r="R296" s="31">
        <f t="shared" ca="1" si="79"/>
        <v>-1.9981716272160976E-3</v>
      </c>
    </row>
    <row r="297" spans="1:18">
      <c r="A297" s="61"/>
      <c r="B297" s="61"/>
      <c r="C297" s="61"/>
      <c r="D297" s="62">
        <f t="shared" si="65"/>
        <v>0</v>
      </c>
      <c r="E297" s="62">
        <f t="shared" si="66"/>
        <v>0</v>
      </c>
      <c r="F297" s="55">
        <f t="shared" si="67"/>
        <v>0</v>
      </c>
      <c r="G297" s="55">
        <f t="shared" si="68"/>
        <v>0</v>
      </c>
      <c r="H297" s="55">
        <f t="shared" si="69"/>
        <v>0</v>
      </c>
      <c r="I297" s="55">
        <f t="shared" si="70"/>
        <v>0</v>
      </c>
      <c r="J297" s="55">
        <f t="shared" si="71"/>
        <v>0</v>
      </c>
      <c r="K297" s="55">
        <f t="shared" si="72"/>
        <v>0</v>
      </c>
      <c r="L297" s="55">
        <f t="shared" si="73"/>
        <v>0</v>
      </c>
      <c r="M297" s="55">
        <f t="shared" ca="1" si="74"/>
        <v>1.9981716272160976E-3</v>
      </c>
      <c r="N297" s="55">
        <f t="shared" ca="1" si="75"/>
        <v>0</v>
      </c>
      <c r="O297" s="63">
        <f t="shared" ca="1" si="76"/>
        <v>0</v>
      </c>
      <c r="P297" s="55">
        <f t="shared" ca="1" si="77"/>
        <v>0</v>
      </c>
      <c r="Q297" s="55">
        <f t="shared" ca="1" si="78"/>
        <v>0</v>
      </c>
      <c r="R297" s="31">
        <f t="shared" ca="1" si="79"/>
        <v>-1.9981716272160976E-3</v>
      </c>
    </row>
    <row r="298" spans="1:18">
      <c r="A298" s="61"/>
      <c r="B298" s="61"/>
      <c r="C298" s="61"/>
      <c r="D298" s="62">
        <f t="shared" si="65"/>
        <v>0</v>
      </c>
      <c r="E298" s="62">
        <f t="shared" si="66"/>
        <v>0</v>
      </c>
      <c r="F298" s="55">
        <f t="shared" si="67"/>
        <v>0</v>
      </c>
      <c r="G298" s="55">
        <f t="shared" si="68"/>
        <v>0</v>
      </c>
      <c r="H298" s="55">
        <f t="shared" si="69"/>
        <v>0</v>
      </c>
      <c r="I298" s="55">
        <f t="shared" si="70"/>
        <v>0</v>
      </c>
      <c r="J298" s="55">
        <f t="shared" si="71"/>
        <v>0</v>
      </c>
      <c r="K298" s="55">
        <f t="shared" si="72"/>
        <v>0</v>
      </c>
      <c r="L298" s="55">
        <f t="shared" si="73"/>
        <v>0</v>
      </c>
      <c r="M298" s="55">
        <f t="shared" ca="1" si="74"/>
        <v>1.9981716272160976E-3</v>
      </c>
      <c r="N298" s="55">
        <f t="shared" ca="1" si="75"/>
        <v>0</v>
      </c>
      <c r="O298" s="63">
        <f t="shared" ca="1" si="76"/>
        <v>0</v>
      </c>
      <c r="P298" s="55">
        <f t="shared" ca="1" si="77"/>
        <v>0</v>
      </c>
      <c r="Q298" s="55">
        <f t="shared" ca="1" si="78"/>
        <v>0</v>
      </c>
      <c r="R298" s="31">
        <f t="shared" ca="1" si="79"/>
        <v>-1.9981716272160976E-3</v>
      </c>
    </row>
    <row r="299" spans="1:18">
      <c r="A299" s="61"/>
      <c r="B299" s="61"/>
      <c r="C299" s="61"/>
      <c r="D299" s="62">
        <f t="shared" si="65"/>
        <v>0</v>
      </c>
      <c r="E299" s="62">
        <f t="shared" si="66"/>
        <v>0</v>
      </c>
      <c r="F299" s="55">
        <f t="shared" si="67"/>
        <v>0</v>
      </c>
      <c r="G299" s="55">
        <f t="shared" si="68"/>
        <v>0</v>
      </c>
      <c r="H299" s="55">
        <f t="shared" si="69"/>
        <v>0</v>
      </c>
      <c r="I299" s="55">
        <f t="shared" si="70"/>
        <v>0</v>
      </c>
      <c r="J299" s="55">
        <f t="shared" si="71"/>
        <v>0</v>
      </c>
      <c r="K299" s="55">
        <f t="shared" si="72"/>
        <v>0</v>
      </c>
      <c r="L299" s="55">
        <f t="shared" si="73"/>
        <v>0</v>
      </c>
      <c r="M299" s="55">
        <f t="shared" ca="1" si="74"/>
        <v>1.9981716272160976E-3</v>
      </c>
      <c r="N299" s="55">
        <f t="shared" ca="1" si="75"/>
        <v>0</v>
      </c>
      <c r="O299" s="63">
        <f t="shared" ca="1" si="76"/>
        <v>0</v>
      </c>
      <c r="P299" s="55">
        <f t="shared" ca="1" si="77"/>
        <v>0</v>
      </c>
      <c r="Q299" s="55">
        <f t="shared" ca="1" si="78"/>
        <v>0</v>
      </c>
      <c r="R299" s="31">
        <f t="shared" ca="1" si="79"/>
        <v>-1.9981716272160976E-3</v>
      </c>
    </row>
    <row r="300" spans="1:18">
      <c r="A300" s="61"/>
      <c r="B300" s="61"/>
      <c r="C300" s="61"/>
      <c r="D300" s="62">
        <f t="shared" si="65"/>
        <v>0</v>
      </c>
      <c r="E300" s="62">
        <f t="shared" si="66"/>
        <v>0</v>
      </c>
      <c r="F300" s="55">
        <f t="shared" si="67"/>
        <v>0</v>
      </c>
      <c r="G300" s="55">
        <f t="shared" si="68"/>
        <v>0</v>
      </c>
      <c r="H300" s="55">
        <f t="shared" si="69"/>
        <v>0</v>
      </c>
      <c r="I300" s="55">
        <f t="shared" si="70"/>
        <v>0</v>
      </c>
      <c r="J300" s="55">
        <f t="shared" si="71"/>
        <v>0</v>
      </c>
      <c r="K300" s="55">
        <f t="shared" si="72"/>
        <v>0</v>
      </c>
      <c r="L300" s="55">
        <f t="shared" si="73"/>
        <v>0</v>
      </c>
      <c r="M300" s="55">
        <f t="shared" ca="1" si="74"/>
        <v>1.9981716272160976E-3</v>
      </c>
      <c r="N300" s="55">
        <f t="shared" ca="1" si="75"/>
        <v>0</v>
      </c>
      <c r="O300" s="63">
        <f t="shared" ca="1" si="76"/>
        <v>0</v>
      </c>
      <c r="P300" s="55">
        <f t="shared" ca="1" si="77"/>
        <v>0</v>
      </c>
      <c r="Q300" s="55">
        <f t="shared" ca="1" si="78"/>
        <v>0</v>
      </c>
      <c r="R300" s="31">
        <f t="shared" ca="1" si="79"/>
        <v>-1.9981716272160976E-3</v>
      </c>
    </row>
    <row r="301" spans="1:18">
      <c r="A301" s="61"/>
      <c r="B301" s="61"/>
      <c r="C301" s="61"/>
      <c r="D301" s="62">
        <f t="shared" si="65"/>
        <v>0</v>
      </c>
      <c r="E301" s="62">
        <f t="shared" si="66"/>
        <v>0</v>
      </c>
      <c r="F301" s="55">
        <f t="shared" si="67"/>
        <v>0</v>
      </c>
      <c r="G301" s="55">
        <f t="shared" si="68"/>
        <v>0</v>
      </c>
      <c r="H301" s="55">
        <f t="shared" si="69"/>
        <v>0</v>
      </c>
      <c r="I301" s="55">
        <f t="shared" si="70"/>
        <v>0</v>
      </c>
      <c r="J301" s="55">
        <f t="shared" si="71"/>
        <v>0</v>
      </c>
      <c r="K301" s="55">
        <f t="shared" si="72"/>
        <v>0</v>
      </c>
      <c r="L301" s="55">
        <f t="shared" si="73"/>
        <v>0</v>
      </c>
      <c r="M301" s="55">
        <f t="shared" ca="1" si="74"/>
        <v>1.9981716272160976E-3</v>
      </c>
      <c r="N301" s="55">
        <f t="shared" ca="1" si="75"/>
        <v>0</v>
      </c>
      <c r="O301" s="63">
        <f t="shared" ca="1" si="76"/>
        <v>0</v>
      </c>
      <c r="P301" s="55">
        <f t="shared" ca="1" si="77"/>
        <v>0</v>
      </c>
      <c r="Q301" s="55">
        <f t="shared" ca="1" si="78"/>
        <v>0</v>
      </c>
      <c r="R301" s="31">
        <f t="shared" ca="1" si="79"/>
        <v>-1.9981716272160976E-3</v>
      </c>
    </row>
    <row r="302" spans="1:18">
      <c r="A302" s="61"/>
      <c r="B302" s="61"/>
      <c r="C302" s="61"/>
      <c r="D302" s="62">
        <f t="shared" si="65"/>
        <v>0</v>
      </c>
      <c r="E302" s="62">
        <f t="shared" si="66"/>
        <v>0</v>
      </c>
      <c r="F302" s="55">
        <f t="shared" si="67"/>
        <v>0</v>
      </c>
      <c r="G302" s="55">
        <f t="shared" si="68"/>
        <v>0</v>
      </c>
      <c r="H302" s="55">
        <f t="shared" si="69"/>
        <v>0</v>
      </c>
      <c r="I302" s="55">
        <f t="shared" si="70"/>
        <v>0</v>
      </c>
      <c r="J302" s="55">
        <f t="shared" si="71"/>
        <v>0</v>
      </c>
      <c r="K302" s="55">
        <f t="shared" si="72"/>
        <v>0</v>
      </c>
      <c r="L302" s="55">
        <f t="shared" si="73"/>
        <v>0</v>
      </c>
      <c r="M302" s="55">
        <f t="shared" ca="1" si="74"/>
        <v>1.9981716272160976E-3</v>
      </c>
      <c r="N302" s="55">
        <f t="shared" ca="1" si="75"/>
        <v>0</v>
      </c>
      <c r="O302" s="63">
        <f t="shared" ca="1" si="76"/>
        <v>0</v>
      </c>
      <c r="P302" s="55">
        <f t="shared" ca="1" si="77"/>
        <v>0</v>
      </c>
      <c r="Q302" s="55">
        <f t="shared" ca="1" si="78"/>
        <v>0</v>
      </c>
      <c r="R302" s="31">
        <f t="shared" ca="1" si="79"/>
        <v>-1.9981716272160976E-3</v>
      </c>
    </row>
    <row r="303" spans="1:18">
      <c r="A303" s="61"/>
      <c r="B303" s="61"/>
      <c r="C303" s="61"/>
      <c r="D303" s="62">
        <f t="shared" si="65"/>
        <v>0</v>
      </c>
      <c r="E303" s="62">
        <f t="shared" si="66"/>
        <v>0</v>
      </c>
      <c r="F303" s="55">
        <f t="shared" si="67"/>
        <v>0</v>
      </c>
      <c r="G303" s="55">
        <f t="shared" si="68"/>
        <v>0</v>
      </c>
      <c r="H303" s="55">
        <f t="shared" si="69"/>
        <v>0</v>
      </c>
      <c r="I303" s="55">
        <f t="shared" si="70"/>
        <v>0</v>
      </c>
      <c r="J303" s="55">
        <f t="shared" si="71"/>
        <v>0</v>
      </c>
      <c r="K303" s="55">
        <f t="shared" si="72"/>
        <v>0</v>
      </c>
      <c r="L303" s="55">
        <f t="shared" si="73"/>
        <v>0</v>
      </c>
      <c r="M303" s="55">
        <f t="shared" ca="1" si="74"/>
        <v>1.9981716272160976E-3</v>
      </c>
      <c r="N303" s="55">
        <f t="shared" ca="1" si="75"/>
        <v>0</v>
      </c>
      <c r="O303" s="63">
        <f t="shared" ca="1" si="76"/>
        <v>0</v>
      </c>
      <c r="P303" s="55">
        <f t="shared" ca="1" si="77"/>
        <v>0</v>
      </c>
      <c r="Q303" s="55">
        <f t="shared" ca="1" si="78"/>
        <v>0</v>
      </c>
      <c r="R303" s="31">
        <f t="shared" ca="1" si="79"/>
        <v>-1.9981716272160976E-3</v>
      </c>
    </row>
    <row r="304" spans="1:18">
      <c r="A304" s="61"/>
      <c r="B304" s="61"/>
      <c r="C304" s="61"/>
      <c r="D304" s="62">
        <f t="shared" si="65"/>
        <v>0</v>
      </c>
      <c r="E304" s="62">
        <f t="shared" si="66"/>
        <v>0</v>
      </c>
      <c r="F304" s="55">
        <f t="shared" si="67"/>
        <v>0</v>
      </c>
      <c r="G304" s="55">
        <f t="shared" si="68"/>
        <v>0</v>
      </c>
      <c r="H304" s="55">
        <f t="shared" si="69"/>
        <v>0</v>
      </c>
      <c r="I304" s="55">
        <f t="shared" si="70"/>
        <v>0</v>
      </c>
      <c r="J304" s="55">
        <f t="shared" si="71"/>
        <v>0</v>
      </c>
      <c r="K304" s="55">
        <f t="shared" si="72"/>
        <v>0</v>
      </c>
      <c r="L304" s="55">
        <f t="shared" si="73"/>
        <v>0</v>
      </c>
      <c r="M304" s="55">
        <f t="shared" ca="1" si="74"/>
        <v>1.9981716272160976E-3</v>
      </c>
      <c r="N304" s="55">
        <f t="shared" ca="1" si="75"/>
        <v>0</v>
      </c>
      <c r="O304" s="63">
        <f t="shared" ca="1" si="76"/>
        <v>0</v>
      </c>
      <c r="P304" s="55">
        <f t="shared" ca="1" si="77"/>
        <v>0</v>
      </c>
      <c r="Q304" s="55">
        <f t="shared" ca="1" si="78"/>
        <v>0</v>
      </c>
      <c r="R304" s="31">
        <f t="shared" ca="1" si="79"/>
        <v>-1.9981716272160976E-3</v>
      </c>
    </row>
    <row r="305" spans="1:18">
      <c r="A305" s="61"/>
      <c r="B305" s="61"/>
      <c r="C305" s="61"/>
      <c r="D305" s="62">
        <f t="shared" si="65"/>
        <v>0</v>
      </c>
      <c r="E305" s="62">
        <f t="shared" si="66"/>
        <v>0</v>
      </c>
      <c r="F305" s="55">
        <f t="shared" si="67"/>
        <v>0</v>
      </c>
      <c r="G305" s="55">
        <f t="shared" si="68"/>
        <v>0</v>
      </c>
      <c r="H305" s="55">
        <f t="shared" si="69"/>
        <v>0</v>
      </c>
      <c r="I305" s="55">
        <f t="shared" si="70"/>
        <v>0</v>
      </c>
      <c r="J305" s="55">
        <f t="shared" si="71"/>
        <v>0</v>
      </c>
      <c r="K305" s="55">
        <f t="shared" si="72"/>
        <v>0</v>
      </c>
      <c r="L305" s="55">
        <f t="shared" si="73"/>
        <v>0</v>
      </c>
      <c r="M305" s="55">
        <f t="shared" ca="1" si="74"/>
        <v>1.9981716272160976E-3</v>
      </c>
      <c r="N305" s="55">
        <f t="shared" ca="1" si="75"/>
        <v>0</v>
      </c>
      <c r="O305" s="63">
        <f t="shared" ca="1" si="76"/>
        <v>0</v>
      </c>
      <c r="P305" s="55">
        <f t="shared" ca="1" si="77"/>
        <v>0</v>
      </c>
      <c r="Q305" s="55">
        <f t="shared" ca="1" si="78"/>
        <v>0</v>
      </c>
      <c r="R305" s="31">
        <f t="shared" ca="1" si="79"/>
        <v>-1.9981716272160976E-3</v>
      </c>
    </row>
    <row r="306" spans="1:18">
      <c r="A306" s="61"/>
      <c r="B306" s="61"/>
      <c r="C306" s="61"/>
      <c r="D306" s="62">
        <f t="shared" si="65"/>
        <v>0</v>
      </c>
      <c r="E306" s="62">
        <f t="shared" si="66"/>
        <v>0</v>
      </c>
      <c r="F306" s="55">
        <f t="shared" si="67"/>
        <v>0</v>
      </c>
      <c r="G306" s="55">
        <f t="shared" si="68"/>
        <v>0</v>
      </c>
      <c r="H306" s="55">
        <f t="shared" si="69"/>
        <v>0</v>
      </c>
      <c r="I306" s="55">
        <f t="shared" si="70"/>
        <v>0</v>
      </c>
      <c r="J306" s="55">
        <f t="shared" si="71"/>
        <v>0</v>
      </c>
      <c r="K306" s="55">
        <f t="shared" si="72"/>
        <v>0</v>
      </c>
      <c r="L306" s="55">
        <f t="shared" si="73"/>
        <v>0</v>
      </c>
      <c r="M306" s="55">
        <f t="shared" ca="1" si="74"/>
        <v>1.9981716272160976E-3</v>
      </c>
      <c r="N306" s="55">
        <f t="shared" ca="1" si="75"/>
        <v>0</v>
      </c>
      <c r="O306" s="63">
        <f t="shared" ca="1" si="76"/>
        <v>0</v>
      </c>
      <c r="P306" s="55">
        <f t="shared" ca="1" si="77"/>
        <v>0</v>
      </c>
      <c r="Q306" s="55">
        <f t="shared" ca="1" si="78"/>
        <v>0</v>
      </c>
      <c r="R306" s="31">
        <f t="shared" ca="1" si="79"/>
        <v>-1.9981716272160976E-3</v>
      </c>
    </row>
    <row r="307" spans="1:18">
      <c r="A307" s="61"/>
      <c r="B307" s="61"/>
      <c r="C307" s="61"/>
      <c r="D307" s="62">
        <f t="shared" si="65"/>
        <v>0</v>
      </c>
      <c r="E307" s="62">
        <f t="shared" si="66"/>
        <v>0</v>
      </c>
      <c r="F307" s="55">
        <f t="shared" si="67"/>
        <v>0</v>
      </c>
      <c r="G307" s="55">
        <f t="shared" si="68"/>
        <v>0</v>
      </c>
      <c r="H307" s="55">
        <f t="shared" si="69"/>
        <v>0</v>
      </c>
      <c r="I307" s="55">
        <f t="shared" si="70"/>
        <v>0</v>
      </c>
      <c r="J307" s="55">
        <f t="shared" si="71"/>
        <v>0</v>
      </c>
      <c r="K307" s="55">
        <f t="shared" si="72"/>
        <v>0</v>
      </c>
      <c r="L307" s="55">
        <f t="shared" si="73"/>
        <v>0</v>
      </c>
      <c r="M307" s="55">
        <f t="shared" ca="1" si="74"/>
        <v>1.9981716272160976E-3</v>
      </c>
      <c r="N307" s="55">
        <f t="shared" ca="1" si="75"/>
        <v>0</v>
      </c>
      <c r="O307" s="63">
        <f t="shared" ca="1" si="76"/>
        <v>0</v>
      </c>
      <c r="P307" s="55">
        <f t="shared" ca="1" si="77"/>
        <v>0</v>
      </c>
      <c r="Q307" s="55">
        <f t="shared" ca="1" si="78"/>
        <v>0</v>
      </c>
      <c r="R307" s="31">
        <f t="shared" ca="1" si="79"/>
        <v>-1.9981716272160976E-3</v>
      </c>
    </row>
    <row r="308" spans="1:18">
      <c r="A308" s="61"/>
      <c r="B308" s="61"/>
      <c r="C308" s="61"/>
      <c r="D308" s="62">
        <f t="shared" si="65"/>
        <v>0</v>
      </c>
      <c r="E308" s="62">
        <f t="shared" si="66"/>
        <v>0</v>
      </c>
      <c r="F308" s="55">
        <f t="shared" si="67"/>
        <v>0</v>
      </c>
      <c r="G308" s="55">
        <f t="shared" si="68"/>
        <v>0</v>
      </c>
      <c r="H308" s="55">
        <f t="shared" si="69"/>
        <v>0</v>
      </c>
      <c r="I308" s="55">
        <f t="shared" si="70"/>
        <v>0</v>
      </c>
      <c r="J308" s="55">
        <f t="shared" si="71"/>
        <v>0</v>
      </c>
      <c r="K308" s="55">
        <f t="shared" si="72"/>
        <v>0</v>
      </c>
      <c r="L308" s="55">
        <f t="shared" si="73"/>
        <v>0</v>
      </c>
      <c r="M308" s="55">
        <f t="shared" ca="1" si="74"/>
        <v>1.9981716272160976E-3</v>
      </c>
      <c r="N308" s="55">
        <f t="shared" ca="1" si="75"/>
        <v>0</v>
      </c>
      <c r="O308" s="63">
        <f t="shared" ca="1" si="76"/>
        <v>0</v>
      </c>
      <c r="P308" s="55">
        <f t="shared" ca="1" si="77"/>
        <v>0</v>
      </c>
      <c r="Q308" s="55">
        <f t="shared" ca="1" si="78"/>
        <v>0</v>
      </c>
      <c r="R308" s="31">
        <f t="shared" ca="1" si="79"/>
        <v>-1.9981716272160976E-3</v>
      </c>
    </row>
    <row r="309" spans="1:18">
      <c r="A309" s="61"/>
      <c r="B309" s="61"/>
      <c r="C309" s="61"/>
      <c r="D309" s="62">
        <f t="shared" si="65"/>
        <v>0</v>
      </c>
      <c r="E309" s="62">
        <f t="shared" si="66"/>
        <v>0</v>
      </c>
      <c r="F309" s="55">
        <f t="shared" si="67"/>
        <v>0</v>
      </c>
      <c r="G309" s="55">
        <f t="shared" si="68"/>
        <v>0</v>
      </c>
      <c r="H309" s="55">
        <f t="shared" si="69"/>
        <v>0</v>
      </c>
      <c r="I309" s="55">
        <f t="shared" si="70"/>
        <v>0</v>
      </c>
      <c r="J309" s="55">
        <f t="shared" si="71"/>
        <v>0</v>
      </c>
      <c r="K309" s="55">
        <f t="shared" si="72"/>
        <v>0</v>
      </c>
      <c r="L309" s="55">
        <f t="shared" si="73"/>
        <v>0</v>
      </c>
      <c r="M309" s="55">
        <f t="shared" ca="1" si="74"/>
        <v>1.9981716272160976E-3</v>
      </c>
      <c r="N309" s="55">
        <f t="shared" ca="1" si="75"/>
        <v>0</v>
      </c>
      <c r="O309" s="63">
        <f t="shared" ca="1" si="76"/>
        <v>0</v>
      </c>
      <c r="P309" s="55">
        <f t="shared" ca="1" si="77"/>
        <v>0</v>
      </c>
      <c r="Q309" s="55">
        <f t="shared" ca="1" si="78"/>
        <v>0</v>
      </c>
      <c r="R309" s="31">
        <f t="shared" ca="1" si="79"/>
        <v>-1.9981716272160976E-3</v>
      </c>
    </row>
    <row r="310" spans="1:18">
      <c r="A310" s="61"/>
      <c r="B310" s="61"/>
      <c r="C310" s="61"/>
      <c r="D310" s="62">
        <f t="shared" si="65"/>
        <v>0</v>
      </c>
      <c r="E310" s="62">
        <f t="shared" si="66"/>
        <v>0</v>
      </c>
      <c r="F310" s="55">
        <f t="shared" si="67"/>
        <v>0</v>
      </c>
      <c r="G310" s="55">
        <f t="shared" si="68"/>
        <v>0</v>
      </c>
      <c r="H310" s="55">
        <f t="shared" si="69"/>
        <v>0</v>
      </c>
      <c r="I310" s="55">
        <f t="shared" si="70"/>
        <v>0</v>
      </c>
      <c r="J310" s="55">
        <f t="shared" si="71"/>
        <v>0</v>
      </c>
      <c r="K310" s="55">
        <f t="shared" si="72"/>
        <v>0</v>
      </c>
      <c r="L310" s="55">
        <f t="shared" si="73"/>
        <v>0</v>
      </c>
      <c r="M310" s="55">
        <f t="shared" ca="1" si="74"/>
        <v>1.9981716272160976E-3</v>
      </c>
      <c r="N310" s="55">
        <f t="shared" ca="1" si="75"/>
        <v>0</v>
      </c>
      <c r="O310" s="63">
        <f t="shared" ca="1" si="76"/>
        <v>0</v>
      </c>
      <c r="P310" s="55">
        <f t="shared" ca="1" si="77"/>
        <v>0</v>
      </c>
      <c r="Q310" s="55">
        <f t="shared" ca="1" si="78"/>
        <v>0</v>
      </c>
      <c r="R310" s="31">
        <f t="shared" ca="1" si="79"/>
        <v>-1.9981716272160976E-3</v>
      </c>
    </row>
    <row r="311" spans="1:18">
      <c r="A311" s="61"/>
      <c r="B311" s="61"/>
      <c r="C311" s="61"/>
      <c r="D311" s="62">
        <f t="shared" si="65"/>
        <v>0</v>
      </c>
      <c r="E311" s="62">
        <f t="shared" si="66"/>
        <v>0</v>
      </c>
      <c r="F311" s="55">
        <f t="shared" si="67"/>
        <v>0</v>
      </c>
      <c r="G311" s="55">
        <f t="shared" si="68"/>
        <v>0</v>
      </c>
      <c r="H311" s="55">
        <f t="shared" si="69"/>
        <v>0</v>
      </c>
      <c r="I311" s="55">
        <f t="shared" si="70"/>
        <v>0</v>
      </c>
      <c r="J311" s="55">
        <f t="shared" si="71"/>
        <v>0</v>
      </c>
      <c r="K311" s="55">
        <f t="shared" si="72"/>
        <v>0</v>
      </c>
      <c r="L311" s="55">
        <f t="shared" si="73"/>
        <v>0</v>
      </c>
      <c r="M311" s="55">
        <f t="shared" ca="1" si="74"/>
        <v>1.9981716272160976E-3</v>
      </c>
      <c r="N311" s="55">
        <f t="shared" ca="1" si="75"/>
        <v>0</v>
      </c>
      <c r="O311" s="63">
        <f t="shared" ca="1" si="76"/>
        <v>0</v>
      </c>
      <c r="P311" s="55">
        <f t="shared" ca="1" si="77"/>
        <v>0</v>
      </c>
      <c r="Q311" s="55">
        <f t="shared" ca="1" si="78"/>
        <v>0</v>
      </c>
      <c r="R311" s="31">
        <f t="shared" ca="1" si="79"/>
        <v>-1.9981716272160976E-3</v>
      </c>
    </row>
    <row r="312" spans="1:18">
      <c r="A312" s="61"/>
      <c r="B312" s="61"/>
      <c r="C312" s="61"/>
      <c r="D312" s="62">
        <f t="shared" si="65"/>
        <v>0</v>
      </c>
      <c r="E312" s="62">
        <f t="shared" si="66"/>
        <v>0</v>
      </c>
      <c r="F312" s="55">
        <f t="shared" si="67"/>
        <v>0</v>
      </c>
      <c r="G312" s="55">
        <f t="shared" si="68"/>
        <v>0</v>
      </c>
      <c r="H312" s="55">
        <f t="shared" si="69"/>
        <v>0</v>
      </c>
      <c r="I312" s="55">
        <f t="shared" si="70"/>
        <v>0</v>
      </c>
      <c r="J312" s="55">
        <f t="shared" si="71"/>
        <v>0</v>
      </c>
      <c r="K312" s="55">
        <f t="shared" si="72"/>
        <v>0</v>
      </c>
      <c r="L312" s="55">
        <f t="shared" si="73"/>
        <v>0</v>
      </c>
      <c r="M312" s="55">
        <f t="shared" ca="1" si="74"/>
        <v>1.9981716272160976E-3</v>
      </c>
      <c r="N312" s="55">
        <f t="shared" ca="1" si="75"/>
        <v>0</v>
      </c>
      <c r="O312" s="63">
        <f t="shared" ca="1" si="76"/>
        <v>0</v>
      </c>
      <c r="P312" s="55">
        <f t="shared" ca="1" si="77"/>
        <v>0</v>
      </c>
      <c r="Q312" s="55">
        <f t="shared" ca="1" si="78"/>
        <v>0</v>
      </c>
      <c r="R312" s="31">
        <f t="shared" ca="1" si="79"/>
        <v>-1.9981716272160976E-3</v>
      </c>
    </row>
    <row r="313" spans="1:18">
      <c r="A313" s="61"/>
      <c r="B313" s="61"/>
      <c r="C313" s="61"/>
      <c r="D313" s="62">
        <f t="shared" si="65"/>
        <v>0</v>
      </c>
      <c r="E313" s="62">
        <f t="shared" si="66"/>
        <v>0</v>
      </c>
      <c r="F313" s="55">
        <f t="shared" si="67"/>
        <v>0</v>
      </c>
      <c r="G313" s="55">
        <f t="shared" si="68"/>
        <v>0</v>
      </c>
      <c r="H313" s="55">
        <f t="shared" si="69"/>
        <v>0</v>
      </c>
      <c r="I313" s="55">
        <f t="shared" si="70"/>
        <v>0</v>
      </c>
      <c r="J313" s="55">
        <f t="shared" si="71"/>
        <v>0</v>
      </c>
      <c r="K313" s="55">
        <f t="shared" si="72"/>
        <v>0</v>
      </c>
      <c r="L313" s="55">
        <f t="shared" si="73"/>
        <v>0</v>
      </c>
      <c r="M313" s="55">
        <f t="shared" ca="1" si="74"/>
        <v>1.9981716272160976E-3</v>
      </c>
      <c r="N313" s="55">
        <f t="shared" ca="1" si="75"/>
        <v>0</v>
      </c>
      <c r="O313" s="63">
        <f t="shared" ca="1" si="76"/>
        <v>0</v>
      </c>
      <c r="P313" s="55">
        <f t="shared" ca="1" si="77"/>
        <v>0</v>
      </c>
      <c r="Q313" s="55">
        <f t="shared" ca="1" si="78"/>
        <v>0</v>
      </c>
      <c r="R313" s="31">
        <f t="shared" ca="1" si="79"/>
        <v>-1.9981716272160976E-3</v>
      </c>
    </row>
    <row r="314" spans="1:18">
      <c r="A314" s="61"/>
      <c r="B314" s="61"/>
      <c r="C314" s="61"/>
      <c r="D314" s="62">
        <f t="shared" si="65"/>
        <v>0</v>
      </c>
      <c r="E314" s="62">
        <f t="shared" si="66"/>
        <v>0</v>
      </c>
      <c r="F314" s="55">
        <f t="shared" si="67"/>
        <v>0</v>
      </c>
      <c r="G314" s="55">
        <f t="shared" si="68"/>
        <v>0</v>
      </c>
      <c r="H314" s="55">
        <f t="shared" si="69"/>
        <v>0</v>
      </c>
      <c r="I314" s="55">
        <f t="shared" si="70"/>
        <v>0</v>
      </c>
      <c r="J314" s="55">
        <f t="shared" si="71"/>
        <v>0</v>
      </c>
      <c r="K314" s="55">
        <f t="shared" si="72"/>
        <v>0</v>
      </c>
      <c r="L314" s="55">
        <f t="shared" si="73"/>
        <v>0</v>
      </c>
      <c r="M314" s="55">
        <f t="shared" ca="1" si="74"/>
        <v>1.9981716272160976E-3</v>
      </c>
      <c r="N314" s="55">
        <f t="shared" ca="1" si="75"/>
        <v>0</v>
      </c>
      <c r="O314" s="63">
        <f t="shared" ca="1" si="76"/>
        <v>0</v>
      </c>
      <c r="P314" s="55">
        <f t="shared" ca="1" si="77"/>
        <v>0</v>
      </c>
      <c r="Q314" s="55">
        <f t="shared" ca="1" si="78"/>
        <v>0</v>
      </c>
      <c r="R314" s="31">
        <f t="shared" ca="1" si="79"/>
        <v>-1.9981716272160976E-3</v>
      </c>
    </row>
    <row r="315" spans="1:18">
      <c r="A315" s="61"/>
      <c r="B315" s="61"/>
      <c r="C315" s="61"/>
      <c r="D315" s="62">
        <f t="shared" si="65"/>
        <v>0</v>
      </c>
      <c r="E315" s="62">
        <f t="shared" si="66"/>
        <v>0</v>
      </c>
      <c r="F315" s="55">
        <f t="shared" si="67"/>
        <v>0</v>
      </c>
      <c r="G315" s="55">
        <f t="shared" si="68"/>
        <v>0</v>
      </c>
      <c r="H315" s="55">
        <f t="shared" si="69"/>
        <v>0</v>
      </c>
      <c r="I315" s="55">
        <f t="shared" si="70"/>
        <v>0</v>
      </c>
      <c r="J315" s="55">
        <f t="shared" si="71"/>
        <v>0</v>
      </c>
      <c r="K315" s="55">
        <f t="shared" si="72"/>
        <v>0</v>
      </c>
      <c r="L315" s="55">
        <f t="shared" si="73"/>
        <v>0</v>
      </c>
      <c r="M315" s="55">
        <f t="shared" ca="1" si="74"/>
        <v>1.9981716272160976E-3</v>
      </c>
      <c r="N315" s="55">
        <f t="shared" ca="1" si="75"/>
        <v>0</v>
      </c>
      <c r="O315" s="63">
        <f t="shared" ca="1" si="76"/>
        <v>0</v>
      </c>
      <c r="P315" s="55">
        <f t="shared" ca="1" si="77"/>
        <v>0</v>
      </c>
      <c r="Q315" s="55">
        <f t="shared" ca="1" si="78"/>
        <v>0</v>
      </c>
      <c r="R315" s="31">
        <f t="shared" ca="1" si="79"/>
        <v>-1.9981716272160976E-3</v>
      </c>
    </row>
    <row r="316" spans="1:18">
      <c r="A316" s="61"/>
      <c r="B316" s="61"/>
      <c r="C316" s="61"/>
      <c r="D316" s="62">
        <f t="shared" si="65"/>
        <v>0</v>
      </c>
      <c r="E316" s="62">
        <f t="shared" si="66"/>
        <v>0</v>
      </c>
      <c r="F316" s="55">
        <f t="shared" si="67"/>
        <v>0</v>
      </c>
      <c r="G316" s="55">
        <f t="shared" si="68"/>
        <v>0</v>
      </c>
      <c r="H316" s="55">
        <f t="shared" si="69"/>
        <v>0</v>
      </c>
      <c r="I316" s="55">
        <f t="shared" si="70"/>
        <v>0</v>
      </c>
      <c r="J316" s="55">
        <f t="shared" si="71"/>
        <v>0</v>
      </c>
      <c r="K316" s="55">
        <f t="shared" si="72"/>
        <v>0</v>
      </c>
      <c r="L316" s="55">
        <f t="shared" si="73"/>
        <v>0</v>
      </c>
      <c r="M316" s="55">
        <f t="shared" ca="1" si="74"/>
        <v>1.9981716272160976E-3</v>
      </c>
      <c r="N316" s="55">
        <f t="shared" ca="1" si="75"/>
        <v>0</v>
      </c>
      <c r="O316" s="63">
        <f t="shared" ca="1" si="76"/>
        <v>0</v>
      </c>
      <c r="P316" s="55">
        <f t="shared" ca="1" si="77"/>
        <v>0</v>
      </c>
      <c r="Q316" s="55">
        <f t="shared" ca="1" si="78"/>
        <v>0</v>
      </c>
      <c r="R316" s="31">
        <f t="shared" ca="1" si="79"/>
        <v>-1.9981716272160976E-3</v>
      </c>
    </row>
    <row r="317" spans="1:18">
      <c r="A317" s="61"/>
      <c r="B317" s="61"/>
      <c r="C317" s="61"/>
      <c r="D317" s="62">
        <f t="shared" si="65"/>
        <v>0</v>
      </c>
      <c r="E317" s="62">
        <f t="shared" si="66"/>
        <v>0</v>
      </c>
      <c r="F317" s="55">
        <f t="shared" si="67"/>
        <v>0</v>
      </c>
      <c r="G317" s="55">
        <f t="shared" si="68"/>
        <v>0</v>
      </c>
      <c r="H317" s="55">
        <f t="shared" si="69"/>
        <v>0</v>
      </c>
      <c r="I317" s="55">
        <f t="shared" si="70"/>
        <v>0</v>
      </c>
      <c r="J317" s="55">
        <f t="shared" si="71"/>
        <v>0</v>
      </c>
      <c r="K317" s="55">
        <f t="shared" si="72"/>
        <v>0</v>
      </c>
      <c r="L317" s="55">
        <f t="shared" si="73"/>
        <v>0</v>
      </c>
      <c r="M317" s="55">
        <f t="shared" ca="1" si="74"/>
        <v>1.9981716272160976E-3</v>
      </c>
      <c r="N317" s="55">
        <f t="shared" ca="1" si="75"/>
        <v>0</v>
      </c>
      <c r="O317" s="63">
        <f t="shared" ca="1" si="76"/>
        <v>0</v>
      </c>
      <c r="P317" s="55">
        <f t="shared" ca="1" si="77"/>
        <v>0</v>
      </c>
      <c r="Q317" s="55">
        <f t="shared" ca="1" si="78"/>
        <v>0</v>
      </c>
      <c r="R317" s="31">
        <f t="shared" ca="1" si="79"/>
        <v>-1.9981716272160976E-3</v>
      </c>
    </row>
    <row r="318" spans="1:18">
      <c r="A318" s="61"/>
      <c r="B318" s="61"/>
      <c r="C318" s="61"/>
      <c r="D318" s="62">
        <f t="shared" si="65"/>
        <v>0</v>
      </c>
      <c r="E318" s="62">
        <f t="shared" si="66"/>
        <v>0</v>
      </c>
      <c r="F318" s="55">
        <f t="shared" si="67"/>
        <v>0</v>
      </c>
      <c r="G318" s="55">
        <f t="shared" si="68"/>
        <v>0</v>
      </c>
      <c r="H318" s="55">
        <f t="shared" si="69"/>
        <v>0</v>
      </c>
      <c r="I318" s="55">
        <f t="shared" si="70"/>
        <v>0</v>
      </c>
      <c r="J318" s="55">
        <f t="shared" si="71"/>
        <v>0</v>
      </c>
      <c r="K318" s="55">
        <f t="shared" si="72"/>
        <v>0</v>
      </c>
      <c r="L318" s="55">
        <f t="shared" si="73"/>
        <v>0</v>
      </c>
      <c r="M318" s="55">
        <f t="shared" ca="1" si="74"/>
        <v>1.9981716272160976E-3</v>
      </c>
      <c r="N318" s="55">
        <f t="shared" ca="1" si="75"/>
        <v>0</v>
      </c>
      <c r="O318" s="63">
        <f t="shared" ca="1" si="76"/>
        <v>0</v>
      </c>
      <c r="P318" s="55">
        <f t="shared" ca="1" si="77"/>
        <v>0</v>
      </c>
      <c r="Q318" s="55">
        <f t="shared" ca="1" si="78"/>
        <v>0</v>
      </c>
      <c r="R318" s="31">
        <f t="shared" ca="1" si="79"/>
        <v>-1.9981716272160976E-3</v>
      </c>
    </row>
    <row r="319" spans="1:18">
      <c r="A319" s="61"/>
      <c r="B319" s="61"/>
      <c r="C319" s="61"/>
      <c r="D319" s="62">
        <f t="shared" si="65"/>
        <v>0</v>
      </c>
      <c r="E319" s="62">
        <f t="shared" si="66"/>
        <v>0</v>
      </c>
      <c r="F319" s="55">
        <f t="shared" si="67"/>
        <v>0</v>
      </c>
      <c r="G319" s="55">
        <f t="shared" si="68"/>
        <v>0</v>
      </c>
      <c r="H319" s="55">
        <f t="shared" si="69"/>
        <v>0</v>
      </c>
      <c r="I319" s="55">
        <f t="shared" si="70"/>
        <v>0</v>
      </c>
      <c r="J319" s="55">
        <f t="shared" si="71"/>
        <v>0</v>
      </c>
      <c r="K319" s="55">
        <f t="shared" si="72"/>
        <v>0</v>
      </c>
      <c r="L319" s="55">
        <f t="shared" si="73"/>
        <v>0</v>
      </c>
      <c r="M319" s="55">
        <f t="shared" ca="1" si="74"/>
        <v>1.9981716272160976E-3</v>
      </c>
      <c r="N319" s="55">
        <f t="shared" ca="1" si="75"/>
        <v>0</v>
      </c>
      <c r="O319" s="63">
        <f t="shared" ca="1" si="76"/>
        <v>0</v>
      </c>
      <c r="P319" s="55">
        <f t="shared" ca="1" si="77"/>
        <v>0</v>
      </c>
      <c r="Q319" s="55">
        <f t="shared" ca="1" si="78"/>
        <v>0</v>
      </c>
      <c r="R319" s="31">
        <f t="shared" ca="1" si="79"/>
        <v>-1.9981716272160976E-3</v>
      </c>
    </row>
    <row r="320" spans="1:18">
      <c r="A320" s="61"/>
      <c r="B320" s="61"/>
      <c r="C320" s="61"/>
      <c r="D320" s="62">
        <f t="shared" si="65"/>
        <v>0</v>
      </c>
      <c r="E320" s="62">
        <f t="shared" si="66"/>
        <v>0</v>
      </c>
      <c r="F320" s="55">
        <f t="shared" si="67"/>
        <v>0</v>
      </c>
      <c r="G320" s="55">
        <f t="shared" si="68"/>
        <v>0</v>
      </c>
      <c r="H320" s="55">
        <f t="shared" si="69"/>
        <v>0</v>
      </c>
      <c r="I320" s="55">
        <f t="shared" si="70"/>
        <v>0</v>
      </c>
      <c r="J320" s="55">
        <f t="shared" si="71"/>
        <v>0</v>
      </c>
      <c r="K320" s="55">
        <f t="shared" si="72"/>
        <v>0</v>
      </c>
      <c r="L320" s="55">
        <f t="shared" si="73"/>
        <v>0</v>
      </c>
      <c r="M320" s="55">
        <f t="shared" ca="1" si="74"/>
        <v>1.9981716272160976E-3</v>
      </c>
      <c r="N320" s="55">
        <f t="shared" ca="1" si="75"/>
        <v>0</v>
      </c>
      <c r="O320" s="63">
        <f t="shared" ca="1" si="76"/>
        <v>0</v>
      </c>
      <c r="P320" s="55">
        <f t="shared" ca="1" si="77"/>
        <v>0</v>
      </c>
      <c r="Q320" s="55">
        <f t="shared" ca="1" si="78"/>
        <v>0</v>
      </c>
      <c r="R320" s="31">
        <f t="shared" ca="1" si="79"/>
        <v>-1.9981716272160976E-3</v>
      </c>
    </row>
    <row r="321" spans="1:18">
      <c r="A321" s="61"/>
      <c r="B321" s="61"/>
      <c r="C321" s="61"/>
      <c r="D321" s="62">
        <f t="shared" si="65"/>
        <v>0</v>
      </c>
      <c r="E321" s="62">
        <f t="shared" si="66"/>
        <v>0</v>
      </c>
      <c r="F321" s="55">
        <f t="shared" si="67"/>
        <v>0</v>
      </c>
      <c r="G321" s="55">
        <f t="shared" si="68"/>
        <v>0</v>
      </c>
      <c r="H321" s="55">
        <f t="shared" si="69"/>
        <v>0</v>
      </c>
      <c r="I321" s="55">
        <f t="shared" si="70"/>
        <v>0</v>
      </c>
      <c r="J321" s="55">
        <f t="shared" si="71"/>
        <v>0</v>
      </c>
      <c r="K321" s="55">
        <f t="shared" si="72"/>
        <v>0</v>
      </c>
      <c r="L321" s="55">
        <f t="shared" si="73"/>
        <v>0</v>
      </c>
      <c r="M321" s="55">
        <f t="shared" ca="1" si="74"/>
        <v>1.9981716272160976E-3</v>
      </c>
      <c r="N321" s="55">
        <f t="shared" ca="1" si="75"/>
        <v>0</v>
      </c>
      <c r="O321" s="63">
        <f t="shared" ca="1" si="76"/>
        <v>0</v>
      </c>
      <c r="P321" s="55">
        <f t="shared" ca="1" si="77"/>
        <v>0</v>
      </c>
      <c r="Q321" s="55">
        <f t="shared" ca="1" si="78"/>
        <v>0</v>
      </c>
      <c r="R321" s="31">
        <f t="shared" ca="1" si="79"/>
        <v>-1.9981716272160976E-3</v>
      </c>
    </row>
    <row r="322" spans="1:18">
      <c r="A322" s="61"/>
      <c r="B322" s="61"/>
      <c r="C322" s="61"/>
      <c r="D322" s="62">
        <f t="shared" si="65"/>
        <v>0</v>
      </c>
      <c r="E322" s="62">
        <f t="shared" si="66"/>
        <v>0</v>
      </c>
      <c r="F322" s="55">
        <f t="shared" si="67"/>
        <v>0</v>
      </c>
      <c r="G322" s="55">
        <f t="shared" si="68"/>
        <v>0</v>
      </c>
      <c r="H322" s="55">
        <f t="shared" si="69"/>
        <v>0</v>
      </c>
      <c r="I322" s="55">
        <f t="shared" si="70"/>
        <v>0</v>
      </c>
      <c r="J322" s="55">
        <f t="shared" si="71"/>
        <v>0</v>
      </c>
      <c r="K322" s="55">
        <f t="shared" si="72"/>
        <v>0</v>
      </c>
      <c r="L322" s="55">
        <f t="shared" si="73"/>
        <v>0</v>
      </c>
      <c r="M322" s="55">
        <f t="shared" ca="1" si="74"/>
        <v>1.9981716272160976E-3</v>
      </c>
      <c r="N322" s="55">
        <f t="shared" ca="1" si="75"/>
        <v>0</v>
      </c>
      <c r="O322" s="63">
        <f t="shared" ca="1" si="76"/>
        <v>0</v>
      </c>
      <c r="P322" s="55">
        <f t="shared" ca="1" si="77"/>
        <v>0</v>
      </c>
      <c r="Q322" s="55">
        <f t="shared" ca="1" si="78"/>
        <v>0</v>
      </c>
      <c r="R322" s="31">
        <f t="shared" ca="1" si="79"/>
        <v>-1.9981716272160976E-3</v>
      </c>
    </row>
    <row r="323" spans="1:18">
      <c r="A323" s="61"/>
      <c r="B323" s="61"/>
      <c r="C323" s="61"/>
      <c r="D323" s="62">
        <f t="shared" si="65"/>
        <v>0</v>
      </c>
      <c r="E323" s="62">
        <f t="shared" si="66"/>
        <v>0</v>
      </c>
      <c r="F323" s="55">
        <f t="shared" si="67"/>
        <v>0</v>
      </c>
      <c r="G323" s="55">
        <f t="shared" si="68"/>
        <v>0</v>
      </c>
      <c r="H323" s="55">
        <f t="shared" si="69"/>
        <v>0</v>
      </c>
      <c r="I323" s="55">
        <f t="shared" si="70"/>
        <v>0</v>
      </c>
      <c r="J323" s="55">
        <f t="shared" si="71"/>
        <v>0</v>
      </c>
      <c r="K323" s="55">
        <f t="shared" si="72"/>
        <v>0</v>
      </c>
      <c r="L323" s="55">
        <f t="shared" si="73"/>
        <v>0</v>
      </c>
      <c r="M323" s="55">
        <f t="shared" ca="1" si="74"/>
        <v>1.9981716272160976E-3</v>
      </c>
      <c r="N323" s="55">
        <f t="shared" ca="1" si="75"/>
        <v>0</v>
      </c>
      <c r="O323" s="63">
        <f t="shared" ca="1" si="76"/>
        <v>0</v>
      </c>
      <c r="P323" s="55">
        <f t="shared" ca="1" si="77"/>
        <v>0</v>
      </c>
      <c r="Q323" s="55">
        <f t="shared" ca="1" si="78"/>
        <v>0</v>
      </c>
      <c r="R323" s="31">
        <f t="shared" ca="1" si="79"/>
        <v>-1.9981716272160976E-3</v>
      </c>
    </row>
    <row r="324" spans="1:18">
      <c r="A324" s="61"/>
      <c r="B324" s="61"/>
      <c r="C324" s="61"/>
      <c r="D324" s="62">
        <f t="shared" si="65"/>
        <v>0</v>
      </c>
      <c r="E324" s="62">
        <f t="shared" si="66"/>
        <v>0</v>
      </c>
      <c r="F324" s="55">
        <f t="shared" si="67"/>
        <v>0</v>
      </c>
      <c r="G324" s="55">
        <f t="shared" si="68"/>
        <v>0</v>
      </c>
      <c r="H324" s="55">
        <f t="shared" si="69"/>
        <v>0</v>
      </c>
      <c r="I324" s="55">
        <f t="shared" si="70"/>
        <v>0</v>
      </c>
      <c r="J324" s="55">
        <f t="shared" si="71"/>
        <v>0</v>
      </c>
      <c r="K324" s="55">
        <f t="shared" si="72"/>
        <v>0</v>
      </c>
      <c r="L324" s="55">
        <f t="shared" si="73"/>
        <v>0</v>
      </c>
      <c r="M324" s="55">
        <f t="shared" ca="1" si="74"/>
        <v>1.9981716272160976E-3</v>
      </c>
      <c r="N324" s="55">
        <f t="shared" ca="1" si="75"/>
        <v>0</v>
      </c>
      <c r="O324" s="63">
        <f t="shared" ca="1" si="76"/>
        <v>0</v>
      </c>
      <c r="P324" s="55">
        <f t="shared" ca="1" si="77"/>
        <v>0</v>
      </c>
      <c r="Q324" s="55">
        <f t="shared" ca="1" si="78"/>
        <v>0</v>
      </c>
      <c r="R324" s="31">
        <f t="shared" ca="1" si="79"/>
        <v>-1.9981716272160976E-3</v>
      </c>
    </row>
    <row r="325" spans="1:18">
      <c r="A325" s="61"/>
      <c r="B325" s="61"/>
      <c r="C325" s="61"/>
      <c r="D325" s="62">
        <f t="shared" si="65"/>
        <v>0</v>
      </c>
      <c r="E325" s="62">
        <f t="shared" si="66"/>
        <v>0</v>
      </c>
      <c r="F325" s="55">
        <f t="shared" si="67"/>
        <v>0</v>
      </c>
      <c r="G325" s="55">
        <f t="shared" si="68"/>
        <v>0</v>
      </c>
      <c r="H325" s="55">
        <f t="shared" si="69"/>
        <v>0</v>
      </c>
      <c r="I325" s="55">
        <f t="shared" si="70"/>
        <v>0</v>
      </c>
      <c r="J325" s="55">
        <f t="shared" si="71"/>
        <v>0</v>
      </c>
      <c r="K325" s="55">
        <f t="shared" si="72"/>
        <v>0</v>
      </c>
      <c r="L325" s="55">
        <f t="shared" si="73"/>
        <v>0</v>
      </c>
      <c r="M325" s="55">
        <f t="shared" ca="1" si="74"/>
        <v>1.9981716272160976E-3</v>
      </c>
      <c r="N325" s="55">
        <f t="shared" ca="1" si="75"/>
        <v>0</v>
      </c>
      <c r="O325" s="63">
        <f t="shared" ca="1" si="76"/>
        <v>0</v>
      </c>
      <c r="P325" s="55">
        <f t="shared" ca="1" si="77"/>
        <v>0</v>
      </c>
      <c r="Q325" s="55">
        <f t="shared" ca="1" si="78"/>
        <v>0</v>
      </c>
      <c r="R325" s="31">
        <f t="shared" ca="1" si="79"/>
        <v>-1.9981716272160976E-3</v>
      </c>
    </row>
    <row r="326" spans="1:18">
      <c r="A326" s="61"/>
      <c r="B326" s="61"/>
      <c r="C326" s="61"/>
      <c r="D326" s="62">
        <f t="shared" si="65"/>
        <v>0</v>
      </c>
      <c r="E326" s="62">
        <f t="shared" si="66"/>
        <v>0</v>
      </c>
      <c r="F326" s="55">
        <f t="shared" si="67"/>
        <v>0</v>
      </c>
      <c r="G326" s="55">
        <f t="shared" si="68"/>
        <v>0</v>
      </c>
      <c r="H326" s="55">
        <f t="shared" si="69"/>
        <v>0</v>
      </c>
      <c r="I326" s="55">
        <f t="shared" si="70"/>
        <v>0</v>
      </c>
      <c r="J326" s="55">
        <f t="shared" si="71"/>
        <v>0</v>
      </c>
      <c r="K326" s="55">
        <f t="shared" si="72"/>
        <v>0</v>
      </c>
      <c r="L326" s="55">
        <f t="shared" si="73"/>
        <v>0</v>
      </c>
      <c r="M326" s="55">
        <f t="shared" ca="1" si="74"/>
        <v>1.9981716272160976E-3</v>
      </c>
      <c r="N326" s="55">
        <f t="shared" ca="1" si="75"/>
        <v>0</v>
      </c>
      <c r="O326" s="63">
        <f t="shared" ca="1" si="76"/>
        <v>0</v>
      </c>
      <c r="P326" s="55">
        <f t="shared" ca="1" si="77"/>
        <v>0</v>
      </c>
      <c r="Q326" s="55">
        <f t="shared" ca="1" si="78"/>
        <v>0</v>
      </c>
      <c r="R326" s="31">
        <f t="shared" ca="1" si="79"/>
        <v>-1.9981716272160976E-3</v>
      </c>
    </row>
    <row r="327" spans="1:18">
      <c r="A327" s="61"/>
      <c r="B327" s="61"/>
      <c r="C327" s="61"/>
      <c r="D327" s="62">
        <f t="shared" si="65"/>
        <v>0</v>
      </c>
      <c r="E327" s="62">
        <f t="shared" si="66"/>
        <v>0</v>
      </c>
      <c r="F327" s="55">
        <f t="shared" si="67"/>
        <v>0</v>
      </c>
      <c r="G327" s="55">
        <f t="shared" si="68"/>
        <v>0</v>
      </c>
      <c r="H327" s="55">
        <f t="shared" si="69"/>
        <v>0</v>
      </c>
      <c r="I327" s="55">
        <f t="shared" si="70"/>
        <v>0</v>
      </c>
      <c r="J327" s="55">
        <f t="shared" si="71"/>
        <v>0</v>
      </c>
      <c r="K327" s="55">
        <f t="shared" si="72"/>
        <v>0</v>
      </c>
      <c r="L327" s="55">
        <f t="shared" si="73"/>
        <v>0</v>
      </c>
      <c r="M327" s="55">
        <f t="shared" ca="1" si="74"/>
        <v>1.9981716272160976E-3</v>
      </c>
      <c r="N327" s="55">
        <f t="shared" ca="1" si="75"/>
        <v>0</v>
      </c>
      <c r="O327" s="63">
        <f t="shared" ca="1" si="76"/>
        <v>0</v>
      </c>
      <c r="P327" s="55">
        <f t="shared" ca="1" si="77"/>
        <v>0</v>
      </c>
      <c r="Q327" s="55">
        <f t="shared" ca="1" si="78"/>
        <v>0</v>
      </c>
      <c r="R327" s="31">
        <f t="shared" ca="1" si="79"/>
        <v>-1.9981716272160976E-3</v>
      </c>
    </row>
    <row r="328" spans="1:18">
      <c r="A328" s="61"/>
      <c r="B328" s="61"/>
      <c r="C328" s="61"/>
      <c r="D328" s="62">
        <f t="shared" si="65"/>
        <v>0</v>
      </c>
      <c r="E328" s="62">
        <f t="shared" si="66"/>
        <v>0</v>
      </c>
      <c r="F328" s="55">
        <f t="shared" si="67"/>
        <v>0</v>
      </c>
      <c r="G328" s="55">
        <f t="shared" si="68"/>
        <v>0</v>
      </c>
      <c r="H328" s="55">
        <f t="shared" si="69"/>
        <v>0</v>
      </c>
      <c r="I328" s="55">
        <f t="shared" si="70"/>
        <v>0</v>
      </c>
      <c r="J328" s="55">
        <f t="shared" si="71"/>
        <v>0</v>
      </c>
      <c r="K328" s="55">
        <f t="shared" si="72"/>
        <v>0</v>
      </c>
      <c r="L328" s="55">
        <f t="shared" si="73"/>
        <v>0</v>
      </c>
      <c r="M328" s="55">
        <f t="shared" ca="1" si="74"/>
        <v>1.9981716272160976E-3</v>
      </c>
      <c r="N328" s="55">
        <f t="shared" ca="1" si="75"/>
        <v>0</v>
      </c>
      <c r="O328" s="63">
        <f t="shared" ca="1" si="76"/>
        <v>0</v>
      </c>
      <c r="P328" s="55">
        <f t="shared" ca="1" si="77"/>
        <v>0</v>
      </c>
      <c r="Q328" s="55">
        <f t="shared" ca="1" si="78"/>
        <v>0</v>
      </c>
      <c r="R328" s="31">
        <f t="shared" ca="1" si="79"/>
        <v>-1.9981716272160976E-3</v>
      </c>
    </row>
    <row r="329" spans="1:18">
      <c r="A329" s="61"/>
      <c r="B329" s="61"/>
      <c r="C329" s="61"/>
      <c r="D329" s="62">
        <f t="shared" si="65"/>
        <v>0</v>
      </c>
      <c r="E329" s="62">
        <f t="shared" si="66"/>
        <v>0</v>
      </c>
      <c r="F329" s="55">
        <f t="shared" si="67"/>
        <v>0</v>
      </c>
      <c r="G329" s="55">
        <f t="shared" si="68"/>
        <v>0</v>
      </c>
      <c r="H329" s="55">
        <f t="shared" si="69"/>
        <v>0</v>
      </c>
      <c r="I329" s="55">
        <f t="shared" si="70"/>
        <v>0</v>
      </c>
      <c r="J329" s="55">
        <f t="shared" si="71"/>
        <v>0</v>
      </c>
      <c r="K329" s="55">
        <f t="shared" si="72"/>
        <v>0</v>
      </c>
      <c r="L329" s="55">
        <f t="shared" si="73"/>
        <v>0</v>
      </c>
      <c r="M329" s="55">
        <f t="shared" ca="1" si="74"/>
        <v>1.9981716272160976E-3</v>
      </c>
      <c r="N329" s="55">
        <f t="shared" ca="1" si="75"/>
        <v>0</v>
      </c>
      <c r="O329" s="63">
        <f t="shared" ca="1" si="76"/>
        <v>0</v>
      </c>
      <c r="P329" s="55">
        <f t="shared" ca="1" si="77"/>
        <v>0</v>
      </c>
      <c r="Q329" s="55">
        <f t="shared" ca="1" si="78"/>
        <v>0</v>
      </c>
      <c r="R329" s="31">
        <f t="shared" ca="1" si="79"/>
        <v>-1.9981716272160976E-3</v>
      </c>
    </row>
    <row r="330" spans="1:18">
      <c r="A330" s="61"/>
      <c r="B330" s="61"/>
      <c r="C330" s="61"/>
      <c r="D330" s="62">
        <f t="shared" si="65"/>
        <v>0</v>
      </c>
      <c r="E330" s="62">
        <f t="shared" si="66"/>
        <v>0</v>
      </c>
      <c r="F330" s="55">
        <f t="shared" si="67"/>
        <v>0</v>
      </c>
      <c r="G330" s="55">
        <f t="shared" si="68"/>
        <v>0</v>
      </c>
      <c r="H330" s="55">
        <f t="shared" si="69"/>
        <v>0</v>
      </c>
      <c r="I330" s="55">
        <f t="shared" si="70"/>
        <v>0</v>
      </c>
      <c r="J330" s="55">
        <f t="shared" si="71"/>
        <v>0</v>
      </c>
      <c r="K330" s="55">
        <f t="shared" si="72"/>
        <v>0</v>
      </c>
      <c r="L330" s="55">
        <f t="shared" si="73"/>
        <v>0</v>
      </c>
      <c r="M330" s="55">
        <f t="shared" ca="1" si="74"/>
        <v>1.9981716272160976E-3</v>
      </c>
      <c r="N330" s="55">
        <f t="shared" ca="1" si="75"/>
        <v>0</v>
      </c>
      <c r="O330" s="63">
        <f t="shared" ca="1" si="76"/>
        <v>0</v>
      </c>
      <c r="P330" s="55">
        <f t="shared" ca="1" si="77"/>
        <v>0</v>
      </c>
      <c r="Q330" s="55">
        <f t="shared" ca="1" si="78"/>
        <v>0</v>
      </c>
      <c r="R330" s="31">
        <f t="shared" ca="1" si="79"/>
        <v>-1.9981716272160976E-3</v>
      </c>
    </row>
    <row r="331" spans="1:18">
      <c r="A331" s="61"/>
      <c r="B331" s="61"/>
      <c r="C331" s="61"/>
      <c r="D331" s="62">
        <f t="shared" si="65"/>
        <v>0</v>
      </c>
      <c r="E331" s="62">
        <f t="shared" si="66"/>
        <v>0</v>
      </c>
      <c r="F331" s="55">
        <f t="shared" si="67"/>
        <v>0</v>
      </c>
      <c r="G331" s="55">
        <f t="shared" si="68"/>
        <v>0</v>
      </c>
      <c r="H331" s="55">
        <f t="shared" si="69"/>
        <v>0</v>
      </c>
      <c r="I331" s="55">
        <f t="shared" si="70"/>
        <v>0</v>
      </c>
      <c r="J331" s="55">
        <f t="shared" si="71"/>
        <v>0</v>
      </c>
      <c r="K331" s="55">
        <f t="shared" si="72"/>
        <v>0</v>
      </c>
      <c r="L331" s="55">
        <f t="shared" si="73"/>
        <v>0</v>
      </c>
      <c r="M331" s="55">
        <f t="shared" ca="1" si="74"/>
        <v>1.9981716272160976E-3</v>
      </c>
      <c r="N331" s="55">
        <f t="shared" ca="1" si="75"/>
        <v>0</v>
      </c>
      <c r="O331" s="63">
        <f t="shared" ca="1" si="76"/>
        <v>0</v>
      </c>
      <c r="P331" s="55">
        <f t="shared" ca="1" si="77"/>
        <v>0</v>
      </c>
      <c r="Q331" s="55">
        <f t="shared" ca="1" si="78"/>
        <v>0</v>
      </c>
      <c r="R331" s="31">
        <f t="shared" ca="1" si="79"/>
        <v>-1.9981716272160976E-3</v>
      </c>
    </row>
    <row r="332" spans="1:18">
      <c r="A332" s="61"/>
      <c r="B332" s="61"/>
      <c r="C332" s="61"/>
      <c r="D332" s="62">
        <f t="shared" si="65"/>
        <v>0</v>
      </c>
      <c r="E332" s="62">
        <f t="shared" si="66"/>
        <v>0</v>
      </c>
      <c r="F332" s="55">
        <f t="shared" si="67"/>
        <v>0</v>
      </c>
      <c r="G332" s="55">
        <f t="shared" si="68"/>
        <v>0</v>
      </c>
      <c r="H332" s="55">
        <f t="shared" si="69"/>
        <v>0</v>
      </c>
      <c r="I332" s="55">
        <f t="shared" si="70"/>
        <v>0</v>
      </c>
      <c r="J332" s="55">
        <f t="shared" si="71"/>
        <v>0</v>
      </c>
      <c r="K332" s="55">
        <f t="shared" si="72"/>
        <v>0</v>
      </c>
      <c r="L332" s="55">
        <f t="shared" si="73"/>
        <v>0</v>
      </c>
      <c r="M332" s="55">
        <f t="shared" ca="1" si="74"/>
        <v>1.9981716272160976E-3</v>
      </c>
      <c r="N332" s="55">
        <f t="shared" ca="1" si="75"/>
        <v>0</v>
      </c>
      <c r="O332" s="63">
        <f t="shared" ca="1" si="76"/>
        <v>0</v>
      </c>
      <c r="P332" s="55">
        <f t="shared" ca="1" si="77"/>
        <v>0</v>
      </c>
      <c r="Q332" s="55">
        <f t="shared" ca="1" si="78"/>
        <v>0</v>
      </c>
      <c r="R332" s="31">
        <f t="shared" ca="1" si="79"/>
        <v>-1.9981716272160976E-3</v>
      </c>
    </row>
    <row r="333" spans="1:18">
      <c r="A333" s="61"/>
      <c r="B333" s="61"/>
      <c r="C333" s="61"/>
      <c r="D333" s="62">
        <f t="shared" si="65"/>
        <v>0</v>
      </c>
      <c r="E333" s="62">
        <f t="shared" si="66"/>
        <v>0</v>
      </c>
      <c r="F333" s="55">
        <f t="shared" si="67"/>
        <v>0</v>
      </c>
      <c r="G333" s="55">
        <f t="shared" si="68"/>
        <v>0</v>
      </c>
      <c r="H333" s="55">
        <f t="shared" si="69"/>
        <v>0</v>
      </c>
      <c r="I333" s="55">
        <f t="shared" si="70"/>
        <v>0</v>
      </c>
      <c r="J333" s="55">
        <f t="shared" si="71"/>
        <v>0</v>
      </c>
      <c r="K333" s="55">
        <f t="shared" si="72"/>
        <v>0</v>
      </c>
      <c r="L333" s="55">
        <f t="shared" si="73"/>
        <v>0</v>
      </c>
      <c r="M333" s="55">
        <f t="shared" ca="1" si="74"/>
        <v>1.9981716272160976E-3</v>
      </c>
      <c r="N333" s="55">
        <f t="shared" ca="1" si="75"/>
        <v>0</v>
      </c>
      <c r="O333" s="63">
        <f t="shared" ca="1" si="76"/>
        <v>0</v>
      </c>
      <c r="P333" s="55">
        <f t="shared" ca="1" si="77"/>
        <v>0</v>
      </c>
      <c r="Q333" s="55">
        <f t="shared" ca="1" si="78"/>
        <v>0</v>
      </c>
      <c r="R333" s="31">
        <f t="shared" ca="1" si="79"/>
        <v>-1.9981716272160976E-3</v>
      </c>
    </row>
    <row r="334" spans="1:18">
      <c r="A334" s="61"/>
      <c r="B334" s="61"/>
      <c r="C334" s="61"/>
      <c r="D334" s="62">
        <f t="shared" si="65"/>
        <v>0</v>
      </c>
      <c r="E334" s="62">
        <f t="shared" si="66"/>
        <v>0</v>
      </c>
      <c r="F334" s="55">
        <f t="shared" si="67"/>
        <v>0</v>
      </c>
      <c r="G334" s="55">
        <f t="shared" si="68"/>
        <v>0</v>
      </c>
      <c r="H334" s="55">
        <f t="shared" si="69"/>
        <v>0</v>
      </c>
      <c r="I334" s="55">
        <f t="shared" si="70"/>
        <v>0</v>
      </c>
      <c r="J334" s="55">
        <f t="shared" si="71"/>
        <v>0</v>
      </c>
      <c r="K334" s="55">
        <f t="shared" si="72"/>
        <v>0</v>
      </c>
      <c r="L334" s="55">
        <f t="shared" si="73"/>
        <v>0</v>
      </c>
      <c r="M334" s="55">
        <f t="shared" ca="1" si="74"/>
        <v>1.9981716272160976E-3</v>
      </c>
      <c r="N334" s="55">
        <f t="shared" ca="1" si="75"/>
        <v>0</v>
      </c>
      <c r="O334" s="63">
        <f t="shared" ca="1" si="76"/>
        <v>0</v>
      </c>
      <c r="P334" s="55">
        <f t="shared" ca="1" si="77"/>
        <v>0</v>
      </c>
      <c r="Q334" s="55">
        <f t="shared" ca="1" si="78"/>
        <v>0</v>
      </c>
      <c r="R334" s="31">
        <f t="shared" ca="1" si="79"/>
        <v>-1.9981716272160976E-3</v>
      </c>
    </row>
    <row r="335" spans="1:18">
      <c r="A335" s="61"/>
      <c r="B335" s="61"/>
      <c r="C335" s="61"/>
      <c r="D335" s="62">
        <f t="shared" si="65"/>
        <v>0</v>
      </c>
      <c r="E335" s="62">
        <f t="shared" si="66"/>
        <v>0</v>
      </c>
      <c r="F335" s="55">
        <f t="shared" si="67"/>
        <v>0</v>
      </c>
      <c r="G335" s="55">
        <f t="shared" si="68"/>
        <v>0</v>
      </c>
      <c r="H335" s="55">
        <f t="shared" si="69"/>
        <v>0</v>
      </c>
      <c r="I335" s="55">
        <f t="shared" si="70"/>
        <v>0</v>
      </c>
      <c r="J335" s="55">
        <f t="shared" si="71"/>
        <v>0</v>
      </c>
      <c r="K335" s="55">
        <f t="shared" si="72"/>
        <v>0</v>
      </c>
      <c r="L335" s="55">
        <f t="shared" si="73"/>
        <v>0</v>
      </c>
      <c r="M335" s="55">
        <f t="shared" ca="1" si="74"/>
        <v>1.9981716272160976E-3</v>
      </c>
      <c r="N335" s="55">
        <f t="shared" ca="1" si="75"/>
        <v>0</v>
      </c>
      <c r="O335" s="63">
        <f t="shared" ca="1" si="76"/>
        <v>0</v>
      </c>
      <c r="P335" s="55">
        <f t="shared" ca="1" si="77"/>
        <v>0</v>
      </c>
      <c r="Q335" s="55">
        <f t="shared" ca="1" si="78"/>
        <v>0</v>
      </c>
      <c r="R335" s="31">
        <f t="shared" ca="1" si="79"/>
        <v>-1.9981716272160976E-3</v>
      </c>
    </row>
    <row r="336" spans="1:18">
      <c r="A336" s="61"/>
      <c r="B336" s="61"/>
      <c r="C336" s="61"/>
      <c r="D336" s="62">
        <f t="shared" si="65"/>
        <v>0</v>
      </c>
      <c r="E336" s="62">
        <f t="shared" si="66"/>
        <v>0</v>
      </c>
      <c r="F336" s="55">
        <f t="shared" si="67"/>
        <v>0</v>
      </c>
      <c r="G336" s="55">
        <f t="shared" si="68"/>
        <v>0</v>
      </c>
      <c r="H336" s="55">
        <f t="shared" si="69"/>
        <v>0</v>
      </c>
      <c r="I336" s="55">
        <f t="shared" si="70"/>
        <v>0</v>
      </c>
      <c r="J336" s="55">
        <f t="shared" si="71"/>
        <v>0</v>
      </c>
      <c r="K336" s="55">
        <f t="shared" si="72"/>
        <v>0</v>
      </c>
      <c r="L336" s="55">
        <f t="shared" si="73"/>
        <v>0</v>
      </c>
      <c r="M336" s="55">
        <f t="shared" ca="1" si="74"/>
        <v>1.9981716272160976E-3</v>
      </c>
      <c r="N336" s="55">
        <f t="shared" ca="1" si="75"/>
        <v>0</v>
      </c>
      <c r="O336" s="63">
        <f t="shared" ca="1" si="76"/>
        <v>0</v>
      </c>
      <c r="P336" s="55">
        <f t="shared" ca="1" si="77"/>
        <v>0</v>
      </c>
      <c r="Q336" s="55">
        <f t="shared" ca="1" si="78"/>
        <v>0</v>
      </c>
      <c r="R336" s="31">
        <f t="shared" ca="1" si="79"/>
        <v>-1.9981716272160976E-3</v>
      </c>
    </row>
    <row r="337" spans="1:18">
      <c r="A337" s="61"/>
      <c r="B337" s="61"/>
      <c r="C337" s="61"/>
      <c r="D337" s="62">
        <f t="shared" si="65"/>
        <v>0</v>
      </c>
      <c r="E337" s="62">
        <f t="shared" si="66"/>
        <v>0</v>
      </c>
      <c r="F337" s="55">
        <f t="shared" si="67"/>
        <v>0</v>
      </c>
      <c r="G337" s="55">
        <f t="shared" si="68"/>
        <v>0</v>
      </c>
      <c r="H337" s="55">
        <f t="shared" si="69"/>
        <v>0</v>
      </c>
      <c r="I337" s="55">
        <f t="shared" si="70"/>
        <v>0</v>
      </c>
      <c r="J337" s="55">
        <f t="shared" si="71"/>
        <v>0</v>
      </c>
      <c r="K337" s="55">
        <f t="shared" si="72"/>
        <v>0</v>
      </c>
      <c r="L337" s="55">
        <f t="shared" si="73"/>
        <v>0</v>
      </c>
      <c r="M337" s="55">
        <f t="shared" ca="1" si="74"/>
        <v>1.9981716272160976E-3</v>
      </c>
      <c r="N337" s="55">
        <f t="shared" ca="1" si="75"/>
        <v>0</v>
      </c>
      <c r="O337" s="63">
        <f t="shared" ca="1" si="76"/>
        <v>0</v>
      </c>
      <c r="P337" s="55">
        <f t="shared" ca="1" si="77"/>
        <v>0</v>
      </c>
      <c r="Q337" s="55">
        <f t="shared" ca="1" si="78"/>
        <v>0</v>
      </c>
      <c r="R337" s="31">
        <f t="shared" ca="1" si="79"/>
        <v>-1.9981716272160976E-3</v>
      </c>
    </row>
    <row r="338" spans="1:18">
      <c r="A338" s="61"/>
      <c r="B338" s="61"/>
      <c r="C338" s="61"/>
      <c r="D338" s="62">
        <f t="shared" si="65"/>
        <v>0</v>
      </c>
      <c r="E338" s="62">
        <f t="shared" si="66"/>
        <v>0</v>
      </c>
      <c r="F338" s="55">
        <f t="shared" si="67"/>
        <v>0</v>
      </c>
      <c r="G338" s="55">
        <f t="shared" si="68"/>
        <v>0</v>
      </c>
      <c r="H338" s="55">
        <f t="shared" si="69"/>
        <v>0</v>
      </c>
      <c r="I338" s="55">
        <f t="shared" si="70"/>
        <v>0</v>
      </c>
      <c r="J338" s="55">
        <f t="shared" si="71"/>
        <v>0</v>
      </c>
      <c r="K338" s="55">
        <f t="shared" si="72"/>
        <v>0</v>
      </c>
      <c r="L338" s="55">
        <f t="shared" si="73"/>
        <v>0</v>
      </c>
      <c r="M338" s="55">
        <f t="shared" ca="1" si="74"/>
        <v>1.9981716272160976E-3</v>
      </c>
      <c r="N338" s="55">
        <f t="shared" ca="1" si="75"/>
        <v>0</v>
      </c>
      <c r="O338" s="63">
        <f t="shared" ca="1" si="76"/>
        <v>0</v>
      </c>
      <c r="P338" s="55">
        <f t="shared" ca="1" si="77"/>
        <v>0</v>
      </c>
      <c r="Q338" s="55">
        <f t="shared" ca="1" si="78"/>
        <v>0</v>
      </c>
      <c r="R338" s="31">
        <f t="shared" ca="1" si="79"/>
        <v>-1.9981716272160976E-3</v>
      </c>
    </row>
    <row r="339" spans="1:18">
      <c r="A339" s="61"/>
      <c r="B339" s="61"/>
      <c r="C339" s="61"/>
      <c r="D339" s="62">
        <f t="shared" si="65"/>
        <v>0</v>
      </c>
      <c r="E339" s="62">
        <f t="shared" si="66"/>
        <v>0</v>
      </c>
      <c r="F339" s="55">
        <f t="shared" si="67"/>
        <v>0</v>
      </c>
      <c r="G339" s="55">
        <f t="shared" si="68"/>
        <v>0</v>
      </c>
      <c r="H339" s="55">
        <f t="shared" si="69"/>
        <v>0</v>
      </c>
      <c r="I339" s="55">
        <f t="shared" si="70"/>
        <v>0</v>
      </c>
      <c r="J339" s="55">
        <f t="shared" si="71"/>
        <v>0</v>
      </c>
      <c r="K339" s="55">
        <f t="shared" si="72"/>
        <v>0</v>
      </c>
      <c r="L339" s="55">
        <f t="shared" si="73"/>
        <v>0</v>
      </c>
      <c r="M339" s="55">
        <f t="shared" ca="1" si="74"/>
        <v>1.9981716272160976E-3</v>
      </c>
      <c r="N339" s="55">
        <f t="shared" ca="1" si="75"/>
        <v>0</v>
      </c>
      <c r="O339" s="63">
        <f t="shared" ca="1" si="76"/>
        <v>0</v>
      </c>
      <c r="P339" s="55">
        <f t="shared" ca="1" si="77"/>
        <v>0</v>
      </c>
      <c r="Q339" s="55">
        <f t="shared" ca="1" si="78"/>
        <v>0</v>
      </c>
      <c r="R339" s="31">
        <f t="shared" ca="1" si="79"/>
        <v>-1.9981716272160976E-3</v>
      </c>
    </row>
    <row r="340" spans="1:18">
      <c r="A340" s="61"/>
      <c r="B340" s="61"/>
      <c r="C340" s="61"/>
      <c r="D340" s="62">
        <f t="shared" si="65"/>
        <v>0</v>
      </c>
      <c r="E340" s="62">
        <f t="shared" si="66"/>
        <v>0</v>
      </c>
      <c r="F340" s="55">
        <f t="shared" si="67"/>
        <v>0</v>
      </c>
      <c r="G340" s="55">
        <f t="shared" si="68"/>
        <v>0</v>
      </c>
      <c r="H340" s="55">
        <f t="shared" si="69"/>
        <v>0</v>
      </c>
      <c r="I340" s="55">
        <f t="shared" si="70"/>
        <v>0</v>
      </c>
      <c r="J340" s="55">
        <f t="shared" si="71"/>
        <v>0</v>
      </c>
      <c r="K340" s="55">
        <f t="shared" si="72"/>
        <v>0</v>
      </c>
      <c r="L340" s="55">
        <f t="shared" si="73"/>
        <v>0</v>
      </c>
      <c r="M340" s="55">
        <f t="shared" ca="1" si="74"/>
        <v>1.9981716272160976E-3</v>
      </c>
      <c r="N340" s="55">
        <f t="shared" ca="1" si="75"/>
        <v>0</v>
      </c>
      <c r="O340" s="63">
        <f t="shared" ca="1" si="76"/>
        <v>0</v>
      </c>
      <c r="P340" s="55">
        <f t="shared" ca="1" si="77"/>
        <v>0</v>
      </c>
      <c r="Q340" s="55">
        <f t="shared" ca="1" si="78"/>
        <v>0</v>
      </c>
      <c r="R340" s="31">
        <f t="shared" ca="1" si="79"/>
        <v>-1.9981716272160976E-3</v>
      </c>
    </row>
    <row r="341" spans="1:18">
      <c r="A341" s="61"/>
      <c r="B341" s="61"/>
      <c r="C341" s="61"/>
      <c r="D341" s="62">
        <f t="shared" si="65"/>
        <v>0</v>
      </c>
      <c r="E341" s="62">
        <f t="shared" si="66"/>
        <v>0</v>
      </c>
      <c r="F341" s="55">
        <f t="shared" si="67"/>
        <v>0</v>
      </c>
      <c r="G341" s="55">
        <f t="shared" si="68"/>
        <v>0</v>
      </c>
      <c r="H341" s="55">
        <f t="shared" si="69"/>
        <v>0</v>
      </c>
      <c r="I341" s="55">
        <f t="shared" si="70"/>
        <v>0</v>
      </c>
      <c r="J341" s="55">
        <f t="shared" si="71"/>
        <v>0</v>
      </c>
      <c r="K341" s="55">
        <f t="shared" si="72"/>
        <v>0</v>
      </c>
      <c r="L341" s="55">
        <f t="shared" si="73"/>
        <v>0</v>
      </c>
      <c r="M341" s="55">
        <f t="shared" ca="1" si="74"/>
        <v>1.9981716272160976E-3</v>
      </c>
      <c r="N341" s="55">
        <f ca="1">C341*(M341-E341)^2</f>
        <v>0</v>
      </c>
      <c r="O341" s="63">
        <f t="shared" ca="1" si="76"/>
        <v>0</v>
      </c>
      <c r="P341" s="55">
        <f ca="1">(-C341*O$2+O$4*F341-O$5*H341)^2</f>
        <v>0</v>
      </c>
      <c r="Q341" s="55">
        <f t="shared" ca="1" si="78"/>
        <v>0</v>
      </c>
      <c r="R341" s="31">
        <f t="shared" ca="1" si="79"/>
        <v>-1.9981716272160976E-3</v>
      </c>
    </row>
    <row r="342" spans="1:18">
      <c r="A342" s="61"/>
      <c r="B342" s="61"/>
      <c r="C342" s="61"/>
      <c r="D342" s="62">
        <f t="shared" si="65"/>
        <v>0</v>
      </c>
      <c r="E342" s="62">
        <f t="shared" si="66"/>
        <v>0</v>
      </c>
      <c r="F342" s="55">
        <f t="shared" si="67"/>
        <v>0</v>
      </c>
      <c r="G342" s="55">
        <f t="shared" si="68"/>
        <v>0</v>
      </c>
      <c r="H342" s="55">
        <f t="shared" si="69"/>
        <v>0</v>
      </c>
      <c r="I342" s="55">
        <f t="shared" si="70"/>
        <v>0</v>
      </c>
      <c r="J342" s="55">
        <f t="shared" si="71"/>
        <v>0</v>
      </c>
      <c r="K342" s="55">
        <f t="shared" si="72"/>
        <v>0</v>
      </c>
      <c r="L342" s="55">
        <f t="shared" si="73"/>
        <v>0</v>
      </c>
      <c r="M342" s="55">
        <f t="shared" ca="1" si="74"/>
        <v>1.9981716272160976E-3</v>
      </c>
      <c r="N342" s="55">
        <f ca="1">C342*(M342-E342)^2</f>
        <v>0</v>
      </c>
      <c r="O342" s="63">
        <f t="shared" ca="1" si="76"/>
        <v>0</v>
      </c>
      <c r="P342" s="55">
        <f ca="1">(-C342*O$2+O$4*F342-O$5*H342)^2</f>
        <v>0</v>
      </c>
      <c r="Q342" s="55">
        <f t="shared" ca="1" si="78"/>
        <v>0</v>
      </c>
      <c r="R342" s="31">
        <f t="shared" ca="1" si="79"/>
        <v>-1.9981716272160976E-3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AK160"/>
  <sheetViews>
    <sheetView workbookViewId="0">
      <selection activeCell="F21" sqref="F21:G10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0" bestFit="1" customWidth="1"/>
    <col min="7" max="7" width="8.140625" customWidth="1"/>
    <col min="8" max="14" width="8.5703125" customWidth="1"/>
    <col min="15" max="15" width="9.42578125" customWidth="1"/>
    <col min="16" max="16" width="7.7109375" customWidth="1"/>
    <col min="17" max="17" width="9.85546875" customWidth="1"/>
  </cols>
  <sheetData>
    <row r="1" spans="1:37" ht="21" thickBot="1">
      <c r="A1" s="1" t="s">
        <v>68</v>
      </c>
      <c r="V1" s="9" t="s">
        <v>13</v>
      </c>
      <c r="W1" s="9" t="s">
        <v>158</v>
      </c>
      <c r="AJ1">
        <v>-24068.5</v>
      </c>
      <c r="AK1">
        <v>0.16313179999997374</v>
      </c>
    </row>
    <row r="2" spans="1:37">
      <c r="A2" t="s">
        <v>28</v>
      </c>
      <c r="B2" s="17" t="s">
        <v>66</v>
      </c>
      <c r="V2">
        <v>-27000</v>
      </c>
      <c r="W2">
        <f t="shared" ref="W2:W17" si="0">+D$11+D$12*V2+D$13*V2^2</f>
        <v>0.18930748176016651</v>
      </c>
      <c r="AJ2">
        <v>-17557.5</v>
      </c>
      <c r="AK2">
        <v>8.9460999999573687E-2</v>
      </c>
    </row>
    <row r="3" spans="1:37" ht="13.5" thickBot="1">
      <c r="A3" s="12" t="s">
        <v>204</v>
      </c>
      <c r="E3" s="68" t="s">
        <v>208</v>
      </c>
      <c r="V3">
        <v>-24000</v>
      </c>
      <c r="W3">
        <f t="shared" si="0"/>
        <v>0.14828728565435076</v>
      </c>
      <c r="AJ3">
        <v>-15720</v>
      </c>
      <c r="AK3">
        <v>6.2815999997837935E-2</v>
      </c>
    </row>
    <row r="4" spans="1:37" ht="14.25" thickTop="1" thickBot="1">
      <c r="A4" s="8" t="s">
        <v>3</v>
      </c>
      <c r="C4" s="3">
        <v>39800.373</v>
      </c>
      <c r="D4" s="4">
        <v>0.6180428</v>
      </c>
      <c r="V4">
        <v>-21000</v>
      </c>
      <c r="W4">
        <f t="shared" si="0"/>
        <v>0.11238397274978865</v>
      </c>
      <c r="AJ4">
        <v>-10994</v>
      </c>
      <c r="AK4">
        <v>2.9543199998443015E-2</v>
      </c>
    </row>
    <row r="5" spans="1:37">
      <c r="V5">
        <v>-18000</v>
      </c>
      <c r="W5">
        <f t="shared" si="0"/>
        <v>8.1597543046480203E-2</v>
      </c>
      <c r="AJ5">
        <v>-10476.5</v>
      </c>
      <c r="AK5">
        <v>2.7394199998525437E-2</v>
      </c>
    </row>
    <row r="6" spans="1:37">
      <c r="A6" s="8" t="s">
        <v>4</v>
      </c>
      <c r="V6">
        <v>-15000</v>
      </c>
      <c r="W6">
        <f t="shared" si="0"/>
        <v>5.5927996544425387E-2</v>
      </c>
      <c r="AJ6">
        <v>-10269</v>
      </c>
      <c r="AK6">
        <v>2.5413199997274205E-2</v>
      </c>
    </row>
    <row r="7" spans="1:37">
      <c r="A7" t="s">
        <v>5</v>
      </c>
      <c r="C7">
        <v>40673.666599999997</v>
      </c>
      <c r="D7" s="11" t="s">
        <v>205</v>
      </c>
      <c r="V7">
        <v>-12000</v>
      </c>
      <c r="W7">
        <f t="shared" si="0"/>
        <v>3.5375333243624227E-2</v>
      </c>
      <c r="AJ7">
        <v>-9759.5</v>
      </c>
      <c r="AK7">
        <v>3.2206600000790786E-2</v>
      </c>
    </row>
    <row r="8" spans="1:37">
      <c r="A8" t="s">
        <v>6</v>
      </c>
      <c r="C8">
        <v>0.61804289999999995</v>
      </c>
      <c r="D8" s="11" t="s">
        <v>205</v>
      </c>
      <c r="V8">
        <v>-9000</v>
      </c>
      <c r="W8">
        <f t="shared" si="0"/>
        <v>1.9939553144076708E-2</v>
      </c>
      <c r="AJ8">
        <v>-9318</v>
      </c>
      <c r="AK8">
        <v>2.7510400002938695E-2</v>
      </c>
    </row>
    <row r="9" spans="1:37">
      <c r="A9" s="24" t="s">
        <v>81</v>
      </c>
      <c r="B9" s="24"/>
      <c r="C9" s="24">
        <v>99</v>
      </c>
      <c r="D9" s="24" t="str">
        <f>"F"&amp;C9</f>
        <v>F99</v>
      </c>
      <c r="E9" s="24" t="str">
        <f>"G"&amp;C9</f>
        <v>G99</v>
      </c>
      <c r="V9">
        <v>-6000</v>
      </c>
      <c r="W9">
        <f t="shared" si="0"/>
        <v>9.6206562457828281E-3</v>
      </c>
      <c r="AJ9">
        <v>-8611</v>
      </c>
      <c r="AK9">
        <v>2.305079999496229E-2</v>
      </c>
    </row>
    <row r="10" spans="1:37" ht="13.5" thickBot="1">
      <c r="C10" s="7" t="s">
        <v>23</v>
      </c>
      <c r="D10" s="7" t="s">
        <v>24</v>
      </c>
      <c r="V10">
        <v>-3000</v>
      </c>
      <c r="W10">
        <f t="shared" si="0"/>
        <v>4.4186425487425934E-3</v>
      </c>
      <c r="AJ10">
        <v>-8598</v>
      </c>
      <c r="AK10">
        <v>2.3994399998628069E-2</v>
      </c>
    </row>
    <row r="11" spans="1:37">
      <c r="A11" t="s">
        <v>19</v>
      </c>
      <c r="C11" s="25">
        <f ca="1">INTERCEPT(INDIRECT(E9):G921,INDIRECT(D9):$F921)</f>
        <v>-8.647902826939001E-2</v>
      </c>
      <c r="D11" s="6">
        <f>+E11*F11</f>
        <v>4.3335120529560036E-3</v>
      </c>
      <c r="E11" s="14">
        <v>4.3335120529560036E-3</v>
      </c>
      <c r="F11">
        <v>1</v>
      </c>
      <c r="V11">
        <v>0</v>
      </c>
      <c r="W11">
        <f t="shared" si="0"/>
        <v>4.3335120529560036E-3</v>
      </c>
      <c r="AJ11">
        <v>-8598</v>
      </c>
      <c r="AK11">
        <v>2.3994399998628069E-2</v>
      </c>
    </row>
    <row r="12" spans="1:37">
      <c r="A12" t="s">
        <v>20</v>
      </c>
      <c r="C12" s="25">
        <f ca="1">SLOPE(INDIRECT(E9):G921,INDIRECT(D9):$F921)</f>
        <v>1.1572306158125189E-5</v>
      </c>
      <c r="D12" s="6">
        <f>+E12*F12</f>
        <v>8.2443703494674384E-7</v>
      </c>
      <c r="E12" s="15">
        <v>8.2443703494674385E-3</v>
      </c>
      <c r="F12" s="13">
        <v>1E-4</v>
      </c>
      <c r="V12">
        <v>3000</v>
      </c>
      <c r="W12">
        <f t="shared" si="0"/>
        <v>9.3652647584230569E-3</v>
      </c>
      <c r="AJ12">
        <v>-7986.5</v>
      </c>
      <c r="AK12">
        <v>2.2522200000821613E-2</v>
      </c>
    </row>
    <row r="13" spans="1:37" ht="13.5" thickBot="1">
      <c r="A13" t="s">
        <v>22</v>
      </c>
      <c r="C13" s="6" t="s">
        <v>17</v>
      </c>
      <c r="D13" s="6">
        <f>+E13*F13</f>
        <v>2.8427128895853577E-10</v>
      </c>
      <c r="E13" s="16">
        <v>2.8427128895853575E-2</v>
      </c>
      <c r="F13" s="13">
        <v>1E-8</v>
      </c>
      <c r="V13">
        <v>6000</v>
      </c>
      <c r="W13">
        <f t="shared" si="0"/>
        <v>1.9513900665143753E-2</v>
      </c>
      <c r="AJ13">
        <v>-6353.5</v>
      </c>
      <c r="AK13">
        <v>1.6929799996432848E-2</v>
      </c>
    </row>
    <row r="14" spans="1:37">
      <c r="A14" t="s">
        <v>27</v>
      </c>
      <c r="C14" s="95" t="s">
        <v>207</v>
      </c>
      <c r="D14" s="25">
        <f>2*365.2422*D13/C8</f>
        <v>3.3598920390817962E-7</v>
      </c>
      <c r="E14">
        <f>SUM(T21:T97)</f>
        <v>4.2147192460623227E-2</v>
      </c>
      <c r="V14">
        <v>9000</v>
      </c>
      <c r="W14">
        <f t="shared" si="0"/>
        <v>3.4779419773118096E-2</v>
      </c>
      <c r="AJ14">
        <v>-5682.5</v>
      </c>
      <c r="AK14">
        <v>2.1410999994259328E-2</v>
      </c>
    </row>
    <row r="15" spans="1:37">
      <c r="A15" s="5" t="s">
        <v>21</v>
      </c>
      <c r="C15" s="18">
        <f ca="1">(C7+C11)+(C8+C12)*INT(MAX(F21:F3449))</f>
        <v>51262.089340520826</v>
      </c>
      <c r="D15" s="11">
        <f>+C7+INT(MAX(F21:F1504))*C8+D11+D12*INT(MAX(F21:F3939))+D13*INT(MAX(F21:F3966)^2)</f>
        <v>51262.079460602661</v>
      </c>
      <c r="V15">
        <v>12000</v>
      </c>
      <c r="W15">
        <f t="shared" si="0"/>
        <v>5.5161822082346081E-2</v>
      </c>
      <c r="AJ15">
        <v>-5297</v>
      </c>
      <c r="AK15">
        <v>3.0911600006220397E-2</v>
      </c>
    </row>
    <row r="16" spans="1:37">
      <c r="A16" s="8" t="s">
        <v>7</v>
      </c>
      <c r="C16" s="19">
        <f ca="1">+C8+C12</f>
        <v>0.61805447230615806</v>
      </c>
      <c r="D16" s="63">
        <f>+C8+D12+2*D13*MAX(F21:F84)</f>
        <v>0.61804841661893051</v>
      </c>
      <c r="V16">
        <v>15000</v>
      </c>
      <c r="W16">
        <f t="shared" si="0"/>
        <v>8.0661107592827713E-2</v>
      </c>
      <c r="AJ16">
        <v>-4595</v>
      </c>
      <c r="AK16">
        <v>2.0265999999537598E-2</v>
      </c>
    </row>
    <row r="17" spans="1:37" ht="13.5" thickBot="1">
      <c r="A17" s="25" t="s">
        <v>74</v>
      </c>
      <c r="C17">
        <f>COUNT(C21:C2107)</f>
        <v>87</v>
      </c>
      <c r="V17">
        <v>18000</v>
      </c>
      <c r="W17">
        <f t="shared" si="0"/>
        <v>0.11127727630456298</v>
      </c>
      <c r="AJ17">
        <v>-3886.5</v>
      </c>
      <c r="AK17">
        <v>5.8422000001883134E-3</v>
      </c>
    </row>
    <row r="18" spans="1:37" ht="14.25" thickTop="1" thickBot="1">
      <c r="A18" s="8" t="s">
        <v>8</v>
      </c>
      <c r="C18" s="20">
        <f ca="1">+C15</f>
        <v>51262.089340520826</v>
      </c>
      <c r="D18" s="21">
        <f ca="1">C16</f>
        <v>0.61805447230615806</v>
      </c>
      <c r="E18" s="29" t="s">
        <v>23</v>
      </c>
      <c r="AJ18">
        <v>-3304</v>
      </c>
      <c r="AK18">
        <v>8.4112000040477142E-3</v>
      </c>
    </row>
    <row r="19" spans="1:37" ht="13.5" thickBot="1">
      <c r="A19" s="8" t="s">
        <v>72</v>
      </c>
      <c r="C19" s="22">
        <f>+D15</f>
        <v>51262.079460602661</v>
      </c>
      <c r="D19" s="23">
        <f>+D16</f>
        <v>0.61804841661893051</v>
      </c>
      <c r="E19" s="24" t="s">
        <v>73</v>
      </c>
      <c r="AJ19">
        <v>-3268.5</v>
      </c>
      <c r="AK19">
        <v>5.5917999998200685E-3</v>
      </c>
    </row>
    <row r="20" spans="1:37" ht="15" thickBot="1">
      <c r="A20" s="7" t="s">
        <v>9</v>
      </c>
      <c r="B20" s="7" t="s">
        <v>10</v>
      </c>
      <c r="C20" s="7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15</v>
      </c>
      <c r="I20" s="10" t="s">
        <v>64</v>
      </c>
      <c r="J20" s="10" t="s">
        <v>39</v>
      </c>
      <c r="K20" s="10" t="s">
        <v>65</v>
      </c>
      <c r="L20" s="10" t="s">
        <v>161</v>
      </c>
      <c r="M20" s="10" t="s">
        <v>29</v>
      </c>
      <c r="N20" s="10" t="s">
        <v>30</v>
      </c>
      <c r="O20" s="10" t="s">
        <v>26</v>
      </c>
      <c r="P20" s="9" t="s">
        <v>25</v>
      </c>
      <c r="Q20" s="7" t="s">
        <v>18</v>
      </c>
      <c r="R20" s="9" t="s">
        <v>168</v>
      </c>
      <c r="S20" s="9" t="s">
        <v>170</v>
      </c>
      <c r="T20" s="9" t="s">
        <v>169</v>
      </c>
      <c r="AJ20">
        <v>-1528.5</v>
      </c>
      <c r="AK20">
        <v>-1.3801999957649969E-3</v>
      </c>
    </row>
    <row r="21" spans="1:37">
      <c r="A21" s="69" t="s">
        <v>154</v>
      </c>
      <c r="B21" s="65" t="s">
        <v>31</v>
      </c>
      <c r="C21" s="64">
        <v>24925.172999999999</v>
      </c>
      <c r="D21" s="64"/>
      <c r="E21">
        <f t="shared" ref="E21:E52" si="1">+(C21-C$7)/C$8</f>
        <v>-25481.230510050354</v>
      </c>
      <c r="F21" s="26">
        <f>ROUND(2*E21,0)/2-0.5</f>
        <v>-25481.5</v>
      </c>
      <c r="G21">
        <f t="shared" ref="G21:G52" si="2">+C21-(C$7+F21*C$8)</f>
        <v>0.1665563500027929</v>
      </c>
      <c r="N21">
        <f t="shared" ref="N21:N52" si="3">+G21</f>
        <v>0.1665563500027929</v>
      </c>
      <c r="P21">
        <f t="shared" ref="P21:P52" si="4">+D$11+D$12*F21+D$13*F21^2</f>
        <v>0.16790491272296471</v>
      </c>
      <c r="Q21" s="2">
        <f t="shared" ref="Q21:Q52" si="5">+C21-15018.5</f>
        <v>9906.6729999999989</v>
      </c>
      <c r="R21">
        <f t="shared" ref="R21:R52" si="6">+(P21-G21)^2</f>
        <v>1.8186214102371879E-6</v>
      </c>
      <c r="S21">
        <v>8</v>
      </c>
      <c r="T21">
        <f t="shared" ref="T21:T52" si="7">+S21*R21</f>
        <v>1.4548971281897503E-5</v>
      </c>
      <c r="AJ21">
        <v>1341.5</v>
      </c>
      <c r="AK21">
        <v>2.0083799994608853E-2</v>
      </c>
    </row>
    <row r="22" spans="1:37">
      <c r="A22" s="69" t="s">
        <v>154</v>
      </c>
      <c r="B22" s="65" t="s">
        <v>31</v>
      </c>
      <c r="C22" s="64">
        <v>28949.175999999999</v>
      </c>
      <c r="D22" s="64" t="s">
        <v>155</v>
      </c>
      <c r="E22">
        <f t="shared" si="1"/>
        <v>-18970.350763676757</v>
      </c>
      <c r="F22">
        <f t="shared" ref="F22:F53" si="8">ROUND(2*E22,0)/2</f>
        <v>-18970.5</v>
      </c>
      <c r="G22">
        <f t="shared" si="2"/>
        <v>9.2234449999523349E-2</v>
      </c>
      <c r="N22">
        <f t="shared" si="3"/>
        <v>9.2234449999523349E-2</v>
      </c>
      <c r="P22">
        <f t="shared" si="4"/>
        <v>9.0997043867696914E-2</v>
      </c>
      <c r="Q22" s="2">
        <f t="shared" si="5"/>
        <v>13930.675999999999</v>
      </c>
      <c r="R22">
        <f t="shared" si="6"/>
        <v>1.5311739350816608E-6</v>
      </c>
      <c r="S22" s="69">
        <v>8</v>
      </c>
      <c r="T22">
        <f t="shared" si="7"/>
        <v>1.2249391480653286E-5</v>
      </c>
      <c r="W22" t="s">
        <v>157</v>
      </c>
      <c r="AJ22">
        <v>8447.5</v>
      </c>
      <c r="AK22">
        <v>1.9446999998763204E-2</v>
      </c>
    </row>
    <row r="23" spans="1:37">
      <c r="A23" s="69" t="s">
        <v>154</v>
      </c>
      <c r="B23" s="65" t="s">
        <v>35</v>
      </c>
      <c r="C23" s="64">
        <v>30084.803</v>
      </c>
      <c r="D23" s="64" t="s">
        <v>156</v>
      </c>
      <c r="E23">
        <f t="shared" si="1"/>
        <v>-17132.894172880227</v>
      </c>
      <c r="F23">
        <f t="shared" si="8"/>
        <v>-17133</v>
      </c>
      <c r="G23">
        <f t="shared" si="2"/>
        <v>6.5405700002884259E-2</v>
      </c>
      <c r="N23">
        <f t="shared" si="3"/>
        <v>6.5405700002884259E-2</v>
      </c>
      <c r="P23">
        <f t="shared" si="4"/>
        <v>7.3653338085731171E-2</v>
      </c>
      <c r="Q23" s="2">
        <f t="shared" si="5"/>
        <v>15066.303</v>
      </c>
      <c r="R23">
        <f t="shared" si="6"/>
        <v>6.8023533945626682E-5</v>
      </c>
      <c r="S23">
        <v>8</v>
      </c>
      <c r="T23">
        <f t="shared" si="7"/>
        <v>5.4418827156501345E-4</v>
      </c>
      <c r="W23" t="s">
        <v>157</v>
      </c>
      <c r="AJ23">
        <v>8541.5</v>
      </c>
      <c r="AK23">
        <v>1.6423799999756739E-2</v>
      </c>
    </row>
    <row r="24" spans="1:37">
      <c r="A24" s="69" t="s">
        <v>154</v>
      </c>
      <c r="B24" s="65" t="s">
        <v>35</v>
      </c>
      <c r="C24" s="64">
        <v>33005.64</v>
      </c>
      <c r="D24" s="64" t="s">
        <v>156</v>
      </c>
      <c r="E24">
        <f t="shared" si="1"/>
        <v>-12406.948773297125</v>
      </c>
      <c r="F24">
        <f t="shared" si="8"/>
        <v>-12407</v>
      </c>
      <c r="G24">
        <f t="shared" si="2"/>
        <v>3.1660300002840813E-2</v>
      </c>
      <c r="N24">
        <f t="shared" si="3"/>
        <v>3.1660300002840813E-2</v>
      </c>
      <c r="P24">
        <f t="shared" si="4"/>
        <v>3.7863638575692568E-2</v>
      </c>
      <c r="Q24" s="2">
        <f t="shared" si="5"/>
        <v>17987.14</v>
      </c>
      <c r="R24">
        <f t="shared" si="6"/>
        <v>3.8481409449430449E-5</v>
      </c>
      <c r="S24" s="69">
        <v>8</v>
      </c>
      <c r="T24">
        <f t="shared" si="7"/>
        <v>3.0785127559544359E-4</v>
      </c>
      <c r="W24" t="s">
        <v>157</v>
      </c>
      <c r="AJ24">
        <v>9070.5</v>
      </c>
      <c r="AK24">
        <v>3.3782600003178231E-2</v>
      </c>
    </row>
    <row r="25" spans="1:37">
      <c r="A25" s="69" t="s">
        <v>154</v>
      </c>
      <c r="B25" s="65" t="s">
        <v>31</v>
      </c>
      <c r="C25" s="64">
        <v>33325.474999999999</v>
      </c>
      <c r="D25" s="64" t="s">
        <v>156</v>
      </c>
      <c r="E25">
        <f t="shared" si="1"/>
        <v>-11889.452334134085</v>
      </c>
      <c r="F25">
        <f t="shared" si="8"/>
        <v>-11889.5</v>
      </c>
      <c r="G25">
        <f t="shared" si="2"/>
        <v>2.9459550001774915E-2</v>
      </c>
      <c r="N25">
        <f t="shared" si="3"/>
        <v>2.9459550001774915E-2</v>
      </c>
      <c r="P25">
        <f t="shared" si="4"/>
        <v>3.4716017101173814E-2</v>
      </c>
      <c r="Q25" s="2">
        <f t="shared" si="5"/>
        <v>18306.974999999999</v>
      </c>
      <c r="R25">
        <f t="shared" si="6"/>
        <v>2.7630446367063081E-5</v>
      </c>
      <c r="S25">
        <v>8</v>
      </c>
      <c r="T25">
        <f t="shared" si="7"/>
        <v>2.2104357093650465E-4</v>
      </c>
      <c r="W25" t="s">
        <v>157</v>
      </c>
      <c r="AJ25">
        <v>9638.5</v>
      </c>
      <c r="AK25">
        <v>1.5772200000355951E-2</v>
      </c>
    </row>
    <row r="26" spans="1:37">
      <c r="A26" s="69" t="s">
        <v>154</v>
      </c>
      <c r="B26" s="65" t="s">
        <v>35</v>
      </c>
      <c r="C26" s="64">
        <v>33453.716899999999</v>
      </c>
      <c r="D26" s="64" t="s">
        <v>155</v>
      </c>
      <c r="E26">
        <f t="shared" si="1"/>
        <v>-11681.955572986921</v>
      </c>
      <c r="F26">
        <f t="shared" si="8"/>
        <v>-11682</v>
      </c>
      <c r="G26">
        <f t="shared" si="2"/>
        <v>2.7457800002594013E-2</v>
      </c>
      <c r="N26">
        <f t="shared" si="3"/>
        <v>2.7457800002594013E-2</v>
      </c>
      <c r="P26">
        <f t="shared" si="4"/>
        <v>3.3496692393230387E-2</v>
      </c>
      <c r="Q26" s="2">
        <f t="shared" si="5"/>
        <v>18435.216899999999</v>
      </c>
      <c r="R26">
        <f t="shared" si="6"/>
        <v>3.6468221305685905E-5</v>
      </c>
      <c r="S26" s="69">
        <v>8</v>
      </c>
      <c r="T26">
        <f t="shared" si="7"/>
        <v>2.9174577044548724E-4</v>
      </c>
      <c r="W26" t="s">
        <v>157</v>
      </c>
      <c r="AJ26">
        <v>9658</v>
      </c>
      <c r="AK26">
        <v>2.9637599996931385E-2</v>
      </c>
    </row>
    <row r="27" spans="1:37">
      <c r="A27" s="69" t="s">
        <v>154</v>
      </c>
      <c r="B27" s="65" t="s">
        <v>31</v>
      </c>
      <c r="C27" s="64">
        <v>33768.616499999996</v>
      </c>
      <c r="D27" s="64" t="s">
        <v>155</v>
      </c>
      <c r="E27">
        <f t="shared" si="1"/>
        <v>-11172.444663630957</v>
      </c>
      <c r="F27">
        <f t="shared" si="8"/>
        <v>-11172.5</v>
      </c>
      <c r="G27">
        <f t="shared" si="2"/>
        <v>3.4200249996501952E-2</v>
      </c>
      <c r="N27">
        <f t="shared" si="3"/>
        <v>3.4200249996501952E-2</v>
      </c>
      <c r="P27">
        <f t="shared" si="4"/>
        <v>3.0606583633136054E-2</v>
      </c>
      <c r="Q27" s="2">
        <f t="shared" si="5"/>
        <v>18750.116499999996</v>
      </c>
      <c r="R27">
        <f t="shared" si="6"/>
        <v>1.2914437931187484E-5</v>
      </c>
      <c r="S27">
        <v>8</v>
      </c>
      <c r="T27">
        <f t="shared" si="7"/>
        <v>1.0331550344949987E-4</v>
      </c>
      <c r="W27" t="s">
        <v>157</v>
      </c>
      <c r="AJ27">
        <v>11510.5</v>
      </c>
      <c r="AK27">
        <v>3.2350600005884189E-2</v>
      </c>
    </row>
    <row r="28" spans="1:37">
      <c r="A28" s="69" t="s">
        <v>154</v>
      </c>
      <c r="B28" s="65" t="s">
        <v>35</v>
      </c>
      <c r="C28" s="64">
        <v>34041.477700000003</v>
      </c>
      <c r="D28" s="64" t="s">
        <v>155</v>
      </c>
      <c r="E28">
        <f t="shared" si="1"/>
        <v>-10730.952333567773</v>
      </c>
      <c r="F28">
        <f t="shared" si="8"/>
        <v>-10731</v>
      </c>
      <c r="G28">
        <f t="shared" si="2"/>
        <v>2.9459900004439987E-2</v>
      </c>
      <c r="N28">
        <f t="shared" si="3"/>
        <v>2.9459900004439987E-2</v>
      </c>
      <c r="P28">
        <f t="shared" si="4"/>
        <v>2.8221556861609036E-2</v>
      </c>
      <c r="Q28" s="2">
        <f t="shared" si="5"/>
        <v>19022.977700000003</v>
      </c>
      <c r="R28">
        <f t="shared" si="6"/>
        <v>1.533493739396438E-6</v>
      </c>
      <c r="S28" s="69">
        <v>8</v>
      </c>
      <c r="T28">
        <f t="shared" si="7"/>
        <v>1.2267949915171504E-5</v>
      </c>
      <c r="W28" t="s">
        <v>157</v>
      </c>
      <c r="AJ28">
        <v>12038</v>
      </c>
      <c r="AK28">
        <v>4.8473599999852013E-2</v>
      </c>
    </row>
    <row r="29" spans="1:37">
      <c r="A29" s="69" t="s">
        <v>166</v>
      </c>
      <c r="B29" s="65" t="s">
        <v>35</v>
      </c>
      <c r="C29" s="64">
        <v>34478.429499999998</v>
      </c>
      <c r="D29" s="69" t="s">
        <v>163</v>
      </c>
      <c r="E29">
        <f t="shared" si="1"/>
        <v>-10023.95966364147</v>
      </c>
      <c r="F29">
        <f t="shared" si="8"/>
        <v>-10024</v>
      </c>
      <c r="G29">
        <f t="shared" si="2"/>
        <v>2.4929600003815722E-2</v>
      </c>
      <c r="N29">
        <f t="shared" si="3"/>
        <v>2.4929600003815722E-2</v>
      </c>
      <c r="P29">
        <f t="shared" si="4"/>
        <v>2.4633098069465956E-2</v>
      </c>
      <c r="Q29" s="2">
        <f t="shared" si="5"/>
        <v>19459.929499999998</v>
      </c>
      <c r="R29">
        <f t="shared" si="6"/>
        <v>8.7913397073152543E-8</v>
      </c>
      <c r="S29">
        <v>8</v>
      </c>
      <c r="T29">
        <f t="shared" si="7"/>
        <v>7.0330717658522035E-7</v>
      </c>
      <c r="AJ29">
        <v>12038</v>
      </c>
      <c r="AK29">
        <v>4.8873599997023121E-2</v>
      </c>
    </row>
    <row r="30" spans="1:37">
      <c r="A30" s="69" t="s">
        <v>154</v>
      </c>
      <c r="B30" s="65" t="s">
        <v>35</v>
      </c>
      <c r="C30" s="64">
        <v>34486.464999999997</v>
      </c>
      <c r="D30" s="64" t="s">
        <v>155</v>
      </c>
      <c r="E30">
        <f t="shared" si="1"/>
        <v>-10010.958138990029</v>
      </c>
      <c r="F30">
        <f t="shared" si="8"/>
        <v>-10011</v>
      </c>
      <c r="G30">
        <f t="shared" si="2"/>
        <v>2.5871899997582659E-2</v>
      </c>
      <c r="N30">
        <f t="shared" si="3"/>
        <v>2.5871899997582659E-2</v>
      </c>
      <c r="P30">
        <f t="shared" si="4"/>
        <v>2.4569775872354573E-2</v>
      </c>
      <c r="Q30" s="2">
        <f t="shared" si="5"/>
        <v>19467.964999999997</v>
      </c>
      <c r="R30">
        <f t="shared" si="6"/>
        <v>1.6955272375010097E-6</v>
      </c>
      <c r="S30" s="69">
        <v>8</v>
      </c>
      <c r="T30">
        <f t="shared" si="7"/>
        <v>1.3564217900008078E-5</v>
      </c>
      <c r="W30" t="s">
        <v>157</v>
      </c>
      <c r="AJ30">
        <v>12078.5</v>
      </c>
      <c r="AK30">
        <v>3.9840199999161996E-2</v>
      </c>
    </row>
    <row r="31" spans="1:37">
      <c r="A31" s="69" t="s">
        <v>166</v>
      </c>
      <c r="B31" s="65" t="s">
        <v>31</v>
      </c>
      <c r="C31" s="64">
        <v>34864.396699999998</v>
      </c>
      <c r="D31" s="69" t="s">
        <v>163</v>
      </c>
      <c r="E31">
        <f t="shared" si="1"/>
        <v>-9399.4606199666723</v>
      </c>
      <c r="F31">
        <f t="shared" si="8"/>
        <v>-9399.5</v>
      </c>
      <c r="G31">
        <f t="shared" si="2"/>
        <v>2.4338549999811221E-2</v>
      </c>
      <c r="N31">
        <f t="shared" si="3"/>
        <v>2.4338549999811221E-2</v>
      </c>
      <c r="P31">
        <f t="shared" si="4"/>
        <v>2.1699755156301917E-2</v>
      </c>
      <c r="Q31" s="2">
        <f t="shared" si="5"/>
        <v>19845.896699999998</v>
      </c>
      <c r="R31">
        <f t="shared" si="6"/>
        <v>6.9632382261312919E-6</v>
      </c>
      <c r="S31">
        <v>8</v>
      </c>
      <c r="T31">
        <f t="shared" si="7"/>
        <v>5.5705905809050335E-5</v>
      </c>
      <c r="AJ31">
        <v>12086.5</v>
      </c>
      <c r="AK31">
        <v>4.459780000615865E-2</v>
      </c>
    </row>
    <row r="32" spans="1:37">
      <c r="A32" s="69" t="s">
        <v>154</v>
      </c>
      <c r="B32" s="65" t="s">
        <v>31</v>
      </c>
      <c r="C32" s="64">
        <v>35873.654999999999</v>
      </c>
      <c r="D32" s="64" t="s">
        <v>155</v>
      </c>
      <c r="E32">
        <f t="shared" si="1"/>
        <v>-7766.4699327506205</v>
      </c>
      <c r="F32">
        <f t="shared" si="8"/>
        <v>-7766.5</v>
      </c>
      <c r="G32">
        <f t="shared" si="2"/>
        <v>1.8582850003440399E-2</v>
      </c>
      <c r="N32">
        <f t="shared" si="3"/>
        <v>1.8582850003440399E-2</v>
      </c>
      <c r="P32">
        <f t="shared" si="4"/>
        <v>1.5077345889123735E-2</v>
      </c>
      <c r="Q32" s="2">
        <f t="shared" si="5"/>
        <v>20855.154999999999</v>
      </c>
      <c r="R32">
        <f t="shared" si="6"/>
        <v>1.2288559095491055E-5</v>
      </c>
      <c r="S32" s="69">
        <v>8</v>
      </c>
      <c r="T32">
        <f t="shared" si="7"/>
        <v>9.8308472763928437E-5</v>
      </c>
      <c r="W32" t="s">
        <v>157</v>
      </c>
      <c r="AJ32">
        <v>13174.5</v>
      </c>
      <c r="AK32">
        <v>5.9131399997568224E-2</v>
      </c>
    </row>
    <row r="33" spans="1:37">
      <c r="A33" s="69" t="s">
        <v>166</v>
      </c>
      <c r="B33" s="65" t="s">
        <v>31</v>
      </c>
      <c r="C33" s="64">
        <v>36288.366199999997</v>
      </c>
      <c r="D33" s="69" t="s">
        <v>165</v>
      </c>
      <c r="E33">
        <f t="shared" si="1"/>
        <v>-7095.4627906897731</v>
      </c>
      <c r="F33">
        <f t="shared" si="8"/>
        <v>-7095.5</v>
      </c>
      <c r="G33">
        <f t="shared" si="2"/>
        <v>2.2996949999651406E-2</v>
      </c>
      <c r="N33">
        <f t="shared" si="3"/>
        <v>2.2996949999651406E-2</v>
      </c>
      <c r="P33">
        <f t="shared" si="4"/>
        <v>1.2795675569020322E-2</v>
      </c>
      <c r="Q33" s="2">
        <f t="shared" si="5"/>
        <v>21269.866199999997</v>
      </c>
      <c r="R33">
        <f t="shared" si="6"/>
        <v>1.0406600000904755E-4</v>
      </c>
      <c r="S33">
        <v>8</v>
      </c>
      <c r="T33">
        <f t="shared" si="7"/>
        <v>8.3252800007238038E-4</v>
      </c>
    </row>
    <row r="34" spans="1:37">
      <c r="A34" s="69" t="s">
        <v>166</v>
      </c>
      <c r="B34" s="65" t="s">
        <v>35</v>
      </c>
      <c r="C34" s="64">
        <v>36526.631200000003</v>
      </c>
      <c r="D34" s="69" t="s">
        <v>165</v>
      </c>
      <c r="E34">
        <f t="shared" si="1"/>
        <v>-6709.9474809920048</v>
      </c>
      <c r="F34">
        <f t="shared" si="8"/>
        <v>-6710</v>
      </c>
      <c r="G34">
        <f t="shared" si="2"/>
        <v>3.245900000911206E-2</v>
      </c>
      <c r="N34">
        <f t="shared" si="3"/>
        <v>3.245900000911206E-2</v>
      </c>
      <c r="P34">
        <f t="shared" si="4"/>
        <v>1.1600598489661364E-2</v>
      </c>
      <c r="Q34" s="2">
        <f t="shared" si="5"/>
        <v>21508.131200000003</v>
      </c>
      <c r="R34">
        <f t="shared" si="6"/>
        <v>4.3507291394662313E-4</v>
      </c>
      <c r="S34" s="69">
        <v>8</v>
      </c>
      <c r="T34">
        <f t="shared" si="7"/>
        <v>3.4805833115729851E-3</v>
      </c>
    </row>
    <row r="35" spans="1:37">
      <c r="A35" s="69" t="s">
        <v>166</v>
      </c>
      <c r="B35" s="65" t="s">
        <v>35</v>
      </c>
      <c r="C35" s="64">
        <v>36960.486599999997</v>
      </c>
      <c r="D35" s="69" t="s">
        <v>165</v>
      </c>
      <c r="E35">
        <f t="shared" si="1"/>
        <v>-6007.9648192706372</v>
      </c>
      <c r="F35">
        <f t="shared" si="8"/>
        <v>-6008</v>
      </c>
      <c r="G35">
        <f t="shared" si="2"/>
        <v>2.1743199999036733E-2</v>
      </c>
      <c r="N35">
        <f t="shared" si="3"/>
        <v>2.1743199999036733E-2</v>
      </c>
      <c r="P35">
        <f t="shared" si="4"/>
        <v>9.6413689866057667E-3</v>
      </c>
      <c r="Q35" s="2">
        <f t="shared" si="5"/>
        <v>21941.986599999997</v>
      </c>
      <c r="R35">
        <f t="shared" si="6"/>
        <v>1.4645431385343591E-4</v>
      </c>
      <c r="S35">
        <v>8</v>
      </c>
      <c r="T35">
        <f t="shared" si="7"/>
        <v>1.1716345108274873E-3</v>
      </c>
    </row>
    <row r="36" spans="1:37">
      <c r="A36" s="69" t="s">
        <v>166</v>
      </c>
      <c r="B36" s="65" t="s">
        <v>31</v>
      </c>
      <c r="C36" s="64">
        <v>37398.355499999998</v>
      </c>
      <c r="D36" s="69" t="s">
        <v>165</v>
      </c>
      <c r="E36">
        <f t="shared" si="1"/>
        <v>-5299.4882717688351</v>
      </c>
      <c r="F36">
        <f t="shared" si="8"/>
        <v>-5299.5</v>
      </c>
      <c r="G36">
        <f t="shared" si="2"/>
        <v>7.2485499986214563E-3</v>
      </c>
      <c r="N36">
        <f t="shared" si="3"/>
        <v>7.2485499986214563E-3</v>
      </c>
      <c r="P36">
        <f t="shared" si="4"/>
        <v>7.9480819263373463E-3</v>
      </c>
      <c r="Q36" s="2">
        <f t="shared" si="5"/>
        <v>22379.855499999998</v>
      </c>
      <c r="R36">
        <f t="shared" si="6"/>
        <v>4.8934491789390914E-7</v>
      </c>
      <c r="S36" s="69">
        <v>8</v>
      </c>
      <c r="T36">
        <f t="shared" si="7"/>
        <v>3.9147593431512731E-6</v>
      </c>
    </row>
    <row r="37" spans="1:37">
      <c r="A37" s="69" t="s">
        <v>166</v>
      </c>
      <c r="B37" s="65" t="s">
        <v>35</v>
      </c>
      <c r="C37" s="64">
        <v>37758.368000000002</v>
      </c>
      <c r="D37" s="69" t="s">
        <v>165</v>
      </c>
      <c r="E37">
        <f t="shared" si="1"/>
        <v>-4716.9842093485659</v>
      </c>
      <c r="F37">
        <f t="shared" si="8"/>
        <v>-4717</v>
      </c>
      <c r="G37">
        <f t="shared" si="2"/>
        <v>9.7593000027700327E-3</v>
      </c>
      <c r="N37">
        <f t="shared" si="3"/>
        <v>9.7593000027700327E-3</v>
      </c>
      <c r="P37">
        <f t="shared" si="4"/>
        <v>6.7697040385843506E-3</v>
      </c>
      <c r="Q37" s="2">
        <f t="shared" si="5"/>
        <v>22739.868000000002</v>
      </c>
      <c r="R37">
        <f t="shared" si="6"/>
        <v>8.9376840290753177E-6</v>
      </c>
      <c r="S37">
        <v>8</v>
      </c>
      <c r="T37">
        <f t="shared" si="7"/>
        <v>7.1501472232602542E-5</v>
      </c>
    </row>
    <row r="38" spans="1:37">
      <c r="A38" s="69" t="s">
        <v>166</v>
      </c>
      <c r="B38" s="65" t="s">
        <v>31</v>
      </c>
      <c r="C38" s="64">
        <v>37780.305699999997</v>
      </c>
      <c r="D38" s="69" t="s">
        <v>165</v>
      </c>
      <c r="E38">
        <f t="shared" si="1"/>
        <v>-4681.488776911764</v>
      </c>
      <c r="F38">
        <f t="shared" si="8"/>
        <v>-4681.5</v>
      </c>
      <c r="G38">
        <f t="shared" si="2"/>
        <v>6.936350000614766E-3</v>
      </c>
      <c r="N38">
        <f t="shared" si="3"/>
        <v>6.936350000614766E-3</v>
      </c>
      <c r="P38">
        <f t="shared" si="4"/>
        <v>6.7041253616456345E-3</v>
      </c>
      <c r="Q38" s="2">
        <f t="shared" si="5"/>
        <v>22761.805699999997</v>
      </c>
      <c r="R38">
        <f t="shared" si="6"/>
        <v>5.3928282944343502E-8</v>
      </c>
      <c r="S38" s="69">
        <v>8</v>
      </c>
      <c r="T38">
        <f t="shared" si="7"/>
        <v>4.3142626355474802E-7</v>
      </c>
    </row>
    <row r="39" spans="1:37">
      <c r="A39" s="69" t="s">
        <v>154</v>
      </c>
      <c r="B39" s="65" t="s">
        <v>31</v>
      </c>
      <c r="C39" s="64">
        <v>38855.693200000002</v>
      </c>
      <c r="D39" s="64" t="s">
        <v>155</v>
      </c>
      <c r="E39">
        <f t="shared" si="1"/>
        <v>-2941.5003392159274</v>
      </c>
      <c r="F39">
        <f t="shared" si="8"/>
        <v>-2941.5</v>
      </c>
      <c r="G39">
        <f t="shared" si="2"/>
        <v>-2.0964999566785991E-4</v>
      </c>
      <c r="N39">
        <f t="shared" si="3"/>
        <v>-2.0964999566785991E-4</v>
      </c>
      <c r="P39">
        <f t="shared" si="4"/>
        <v>4.3680657402811705E-3</v>
      </c>
      <c r="Q39" s="2">
        <f t="shared" si="5"/>
        <v>23837.193200000002</v>
      </c>
      <c r="R39">
        <f t="shared" si="6"/>
        <v>2.0955481359155374E-5</v>
      </c>
      <c r="S39">
        <v>8</v>
      </c>
      <c r="T39">
        <f t="shared" si="7"/>
        <v>1.6764385087324299E-4</v>
      </c>
      <c r="W39" t="s">
        <v>157</v>
      </c>
      <c r="AJ39">
        <v>17324</v>
      </c>
      <c r="AK39">
        <v>9.8532800002431031E-2</v>
      </c>
    </row>
    <row r="40" spans="1:37">
      <c r="A40" s="69" t="s">
        <v>166</v>
      </c>
      <c r="B40" s="65" t="s">
        <v>31</v>
      </c>
      <c r="C40" s="64">
        <v>40629.497499999998</v>
      </c>
      <c r="D40" s="69" t="s">
        <v>165</v>
      </c>
      <c r="E40">
        <f t="shared" si="1"/>
        <v>-71.466074604204934</v>
      </c>
      <c r="F40">
        <f t="shared" si="8"/>
        <v>-71.5</v>
      </c>
      <c r="G40">
        <f t="shared" si="2"/>
        <v>2.0967349999409635E-2</v>
      </c>
      <c r="N40">
        <f t="shared" si="3"/>
        <v>2.0967349999409635E-2</v>
      </c>
      <c r="P40">
        <f t="shared" si="4"/>
        <v>4.2760180708542898E-3</v>
      </c>
      <c r="Q40" s="2">
        <f t="shared" si="5"/>
        <v>25610.997499999998</v>
      </c>
      <c r="R40">
        <f t="shared" si="6"/>
        <v>2.7860056154921104E-4</v>
      </c>
      <c r="S40" s="69">
        <v>8</v>
      </c>
      <c r="T40">
        <f t="shared" si="7"/>
        <v>2.2288044923936884E-3</v>
      </c>
    </row>
    <row r="41" spans="1:37">
      <c r="A41" s="69" t="s">
        <v>41</v>
      </c>
      <c r="B41" s="65" t="s">
        <v>31</v>
      </c>
      <c r="C41" s="64">
        <v>40655.394999999997</v>
      </c>
      <c r="D41" s="64"/>
      <c r="E41">
        <f t="shared" si="1"/>
        <v>-29.563643559371098</v>
      </c>
      <c r="F41">
        <f t="shared" si="8"/>
        <v>-29.5</v>
      </c>
      <c r="G41">
        <f t="shared" si="2"/>
        <v>-3.9334449997113552E-2</v>
      </c>
      <c r="N41">
        <f t="shared" si="3"/>
        <v>-3.9334449997113552E-2</v>
      </c>
      <c r="P41">
        <f t="shared" si="4"/>
        <v>4.3094385475142905E-3</v>
      </c>
      <c r="Q41" s="2">
        <f t="shared" si="5"/>
        <v>25636.894999999997</v>
      </c>
      <c r="R41">
        <f t="shared" si="6"/>
        <v>1.9047890072958974E-3</v>
      </c>
      <c r="S41">
        <v>1</v>
      </c>
      <c r="T41">
        <f t="shared" si="7"/>
        <v>1.9047890072958974E-3</v>
      </c>
      <c r="AB41">
        <v>11</v>
      </c>
      <c r="AD41" t="s">
        <v>40</v>
      </c>
      <c r="AF41" t="s">
        <v>36</v>
      </c>
      <c r="AJ41">
        <v>17327.5</v>
      </c>
      <c r="AK41">
        <v>9.7383000000263564E-2</v>
      </c>
    </row>
    <row r="42" spans="1:37">
      <c r="A42" s="69" t="s">
        <v>154</v>
      </c>
      <c r="B42" s="65" t="s">
        <v>35</v>
      </c>
      <c r="C42" s="64">
        <v>40673.666599999997</v>
      </c>
      <c r="D42" s="64" t="s">
        <v>155</v>
      </c>
      <c r="E42">
        <f t="shared" si="1"/>
        <v>0</v>
      </c>
      <c r="F42">
        <f t="shared" si="8"/>
        <v>0</v>
      </c>
      <c r="G42">
        <f t="shared" si="2"/>
        <v>0</v>
      </c>
      <c r="N42">
        <f t="shared" si="3"/>
        <v>0</v>
      </c>
      <c r="P42">
        <f t="shared" si="4"/>
        <v>4.3335120529560036E-3</v>
      </c>
      <c r="Q42" s="2">
        <f t="shared" si="5"/>
        <v>25655.166599999997</v>
      </c>
      <c r="R42">
        <f t="shared" si="6"/>
        <v>1.8779326713114957E-5</v>
      </c>
      <c r="S42" s="69">
        <v>8</v>
      </c>
      <c r="T42">
        <f t="shared" si="7"/>
        <v>1.5023461370491966E-4</v>
      </c>
      <c r="W42" t="s">
        <v>157</v>
      </c>
      <c r="AJ42">
        <v>17329</v>
      </c>
      <c r="AK42">
        <v>9.9418799996783491E-2</v>
      </c>
    </row>
    <row r="43" spans="1:37">
      <c r="A43" s="69" t="s">
        <v>41</v>
      </c>
      <c r="B43" s="65"/>
      <c r="C43" s="64">
        <v>40711.362999999998</v>
      </c>
      <c r="D43" s="64"/>
      <c r="E43">
        <f t="shared" si="1"/>
        <v>60.993177010852683</v>
      </c>
      <c r="F43">
        <f t="shared" si="8"/>
        <v>61</v>
      </c>
      <c r="G43">
        <f t="shared" si="2"/>
        <v>-4.2169000007561408E-3</v>
      </c>
      <c r="N43">
        <f t="shared" si="3"/>
        <v>-4.2169000007561408E-3</v>
      </c>
      <c r="P43">
        <f t="shared" si="4"/>
        <v>4.3848604855539694E-3</v>
      </c>
      <c r="Q43" s="2">
        <f t="shared" si="5"/>
        <v>25692.862999999998</v>
      </c>
      <c r="R43">
        <f t="shared" si="6"/>
        <v>7.3990283463845944E-5</v>
      </c>
      <c r="S43">
        <v>1</v>
      </c>
      <c r="T43">
        <f t="shared" si="7"/>
        <v>7.3990283463845944E-5</v>
      </c>
      <c r="AB43">
        <v>7</v>
      </c>
      <c r="AD43" t="s">
        <v>40</v>
      </c>
      <c r="AF43" t="s">
        <v>36</v>
      </c>
      <c r="AJ43">
        <v>17329</v>
      </c>
      <c r="AK43">
        <v>0.1019187999991118</v>
      </c>
    </row>
    <row r="44" spans="1:37">
      <c r="A44" s="69" t="s">
        <v>41</v>
      </c>
      <c r="B44" s="65"/>
      <c r="C44" s="64">
        <v>40711.364999999998</v>
      </c>
      <c r="D44" s="64"/>
      <c r="E44">
        <f t="shared" si="1"/>
        <v>60.996413032171603</v>
      </c>
      <c r="F44">
        <f t="shared" si="8"/>
        <v>61</v>
      </c>
      <c r="G44">
        <f t="shared" si="2"/>
        <v>-2.2169000003486872E-3</v>
      </c>
      <c r="N44">
        <f t="shared" si="3"/>
        <v>-2.2169000003486872E-3</v>
      </c>
      <c r="P44">
        <f t="shared" si="4"/>
        <v>4.3848604855539694E-3</v>
      </c>
      <c r="Q44" s="2">
        <f t="shared" si="5"/>
        <v>25692.864999999998</v>
      </c>
      <c r="R44">
        <f t="shared" si="6"/>
        <v>4.3583241513225677E-5</v>
      </c>
      <c r="S44" s="69">
        <v>1</v>
      </c>
      <c r="T44">
        <f t="shared" si="7"/>
        <v>4.3583241513225677E-5</v>
      </c>
      <c r="AB44">
        <v>5</v>
      </c>
      <c r="AD44" t="s">
        <v>42</v>
      </c>
      <c r="AF44" t="s">
        <v>36</v>
      </c>
      <c r="AJ44">
        <v>17332</v>
      </c>
      <c r="AK44">
        <v>9.6390399994561449E-2</v>
      </c>
    </row>
    <row r="45" spans="1:37">
      <c r="A45" s="69" t="s">
        <v>43</v>
      </c>
      <c r="B45" s="65" t="s">
        <v>31</v>
      </c>
      <c r="C45" s="64">
        <v>41024.387000000002</v>
      </c>
      <c r="D45" s="64"/>
      <c r="E45">
        <f t="shared" si="1"/>
        <v>567.46934557456393</v>
      </c>
      <c r="F45">
        <f t="shared" si="8"/>
        <v>567.5</v>
      </c>
      <c r="G45">
        <f t="shared" si="2"/>
        <v>-1.8945749994600192E-2</v>
      </c>
      <c r="N45">
        <f t="shared" si="3"/>
        <v>-1.8945749994600192E-2</v>
      </c>
      <c r="P45">
        <f t="shared" si="4"/>
        <v>4.892931415592933E-3</v>
      </c>
      <c r="Q45" s="2">
        <f t="shared" si="5"/>
        <v>26005.887000000002</v>
      </c>
      <c r="R45">
        <f t="shared" si="6"/>
        <v>5.6828273137668722E-4</v>
      </c>
      <c r="S45">
        <v>1</v>
      </c>
      <c r="T45">
        <f t="shared" si="7"/>
        <v>5.6828273137668722E-4</v>
      </c>
      <c r="AB45">
        <v>9</v>
      </c>
      <c r="AD45" t="s">
        <v>40</v>
      </c>
      <c r="AF45" t="s">
        <v>36</v>
      </c>
      <c r="AJ45">
        <v>17332</v>
      </c>
      <c r="AK45">
        <v>9.7190399996179622E-2</v>
      </c>
    </row>
    <row r="46" spans="1:37">
      <c r="A46" s="69" t="s">
        <v>45</v>
      </c>
      <c r="B46" s="65"/>
      <c r="C46" s="64">
        <v>41057.466</v>
      </c>
      <c r="D46" s="64"/>
      <c r="E46">
        <f t="shared" si="1"/>
        <v>620.99152016794233</v>
      </c>
      <c r="F46">
        <f t="shared" si="8"/>
        <v>621</v>
      </c>
      <c r="G46">
        <f t="shared" si="2"/>
        <v>-5.2408999981707893E-3</v>
      </c>
      <c r="N46">
        <f t="shared" si="3"/>
        <v>-5.2408999981707893E-3</v>
      </c>
      <c r="P46">
        <f t="shared" si="4"/>
        <v>4.95511411580319E-3</v>
      </c>
      <c r="Q46" s="2">
        <f t="shared" si="5"/>
        <v>26038.966</v>
      </c>
      <c r="R46">
        <f t="shared" si="6"/>
        <v>1.0395870381235659E-4</v>
      </c>
      <c r="S46" s="69">
        <v>1</v>
      </c>
      <c r="T46">
        <f t="shared" si="7"/>
        <v>1.0395870381235659E-4</v>
      </c>
      <c r="AB46">
        <v>11</v>
      </c>
      <c r="AD46" t="s">
        <v>44</v>
      </c>
      <c r="AF46" t="s">
        <v>36</v>
      </c>
      <c r="AJ46">
        <v>17379</v>
      </c>
      <c r="AK46">
        <v>0.10077879999880679</v>
      </c>
    </row>
    <row r="47" spans="1:37">
      <c r="A47" s="69" t="s">
        <v>166</v>
      </c>
      <c r="B47" s="65" t="s">
        <v>35</v>
      </c>
      <c r="C47" s="64">
        <v>41059.330800000003</v>
      </c>
      <c r="D47" s="69" t="s">
        <v>165</v>
      </c>
      <c r="E47">
        <f t="shared" si="1"/>
        <v>624.00878644509396</v>
      </c>
      <c r="F47">
        <f t="shared" si="8"/>
        <v>624</v>
      </c>
      <c r="G47">
        <f t="shared" si="2"/>
        <v>5.430400007753633E-3</v>
      </c>
      <c r="N47">
        <f t="shared" si="3"/>
        <v>5.430400007753633E-3</v>
      </c>
      <c r="P47">
        <f t="shared" si="4"/>
        <v>4.9586491801722902E-3</v>
      </c>
      <c r="Q47" s="2">
        <f t="shared" si="5"/>
        <v>26040.830800000003</v>
      </c>
      <c r="R47">
        <f t="shared" si="6"/>
        <v>2.2254884332368184E-7</v>
      </c>
      <c r="S47">
        <v>8</v>
      </c>
      <c r="T47">
        <f t="shared" si="7"/>
        <v>1.7803907465894547E-6</v>
      </c>
    </row>
    <row r="48" spans="1:37">
      <c r="A48" s="69" t="s">
        <v>45</v>
      </c>
      <c r="B48" s="65"/>
      <c r="C48" s="64">
        <v>41062.415000000001</v>
      </c>
      <c r="D48" s="64"/>
      <c r="E48">
        <f t="shared" si="1"/>
        <v>628.99905491998061</v>
      </c>
      <c r="F48">
        <f t="shared" si="8"/>
        <v>629</v>
      </c>
      <c r="G48">
        <f t="shared" si="2"/>
        <v>-5.8409999473951757E-4</v>
      </c>
      <c r="N48">
        <f t="shared" si="3"/>
        <v>-5.8409999473951757E-4</v>
      </c>
      <c r="P48">
        <f t="shared" si="4"/>
        <v>4.9645523249723491E-3</v>
      </c>
      <c r="Q48" s="2">
        <f t="shared" si="5"/>
        <v>26043.915000000001</v>
      </c>
      <c r="R48">
        <f t="shared" si="6"/>
        <v>3.0787542565043879E-5</v>
      </c>
      <c r="S48" s="69">
        <v>1</v>
      </c>
      <c r="T48">
        <f t="shared" si="7"/>
        <v>3.0787542565043879E-5</v>
      </c>
      <c r="AB48">
        <v>10</v>
      </c>
      <c r="AD48" t="s">
        <v>44</v>
      </c>
      <c r="AF48" t="s">
        <v>36</v>
      </c>
      <c r="AJ48">
        <v>18545.5</v>
      </c>
      <c r="AK48">
        <v>0.11255260000325507</v>
      </c>
    </row>
    <row r="49" spans="1:37">
      <c r="A49" s="69" t="s">
        <v>45</v>
      </c>
      <c r="B49" s="65"/>
      <c r="C49" s="64">
        <v>41062.425000000003</v>
      </c>
      <c r="D49" s="64"/>
      <c r="E49">
        <f t="shared" si="1"/>
        <v>629.01523502657517</v>
      </c>
      <c r="F49">
        <f t="shared" si="8"/>
        <v>629</v>
      </c>
      <c r="G49">
        <f t="shared" si="2"/>
        <v>9.4159000072977506E-3</v>
      </c>
      <c r="N49">
        <f t="shared" si="3"/>
        <v>9.4159000072977506E-3</v>
      </c>
      <c r="P49">
        <f t="shared" si="4"/>
        <v>4.9645523249723491E-3</v>
      </c>
      <c r="Q49" s="2">
        <f t="shared" si="5"/>
        <v>26043.925000000003</v>
      </c>
      <c r="R49">
        <f t="shared" si="6"/>
        <v>1.9814496188943723E-5</v>
      </c>
      <c r="S49">
        <v>1</v>
      </c>
      <c r="T49">
        <f t="shared" si="7"/>
        <v>1.9814496188943723E-5</v>
      </c>
      <c r="AB49">
        <v>9</v>
      </c>
      <c r="AD49" t="s">
        <v>46</v>
      </c>
      <c r="AF49" t="s">
        <v>36</v>
      </c>
      <c r="AJ49">
        <v>20980.5</v>
      </c>
      <c r="AK49">
        <v>0.14663460000156192</v>
      </c>
    </row>
    <row r="50" spans="1:37">
      <c r="A50" s="69" t="s">
        <v>45</v>
      </c>
      <c r="B50" s="65"/>
      <c r="C50" s="64">
        <v>41070.455999999998</v>
      </c>
      <c r="D50" s="64"/>
      <c r="E50">
        <f t="shared" si="1"/>
        <v>642.00947863004581</v>
      </c>
      <c r="F50">
        <f t="shared" si="8"/>
        <v>642</v>
      </c>
      <c r="G50">
        <f t="shared" si="2"/>
        <v>5.8581999983289279E-3</v>
      </c>
      <c r="N50">
        <f t="shared" si="3"/>
        <v>5.8581999983289279E-3</v>
      </c>
      <c r="P50">
        <f t="shared" si="4"/>
        <v>4.9799670209341191E-3</v>
      </c>
      <c r="Q50" s="2">
        <f t="shared" si="5"/>
        <v>26051.955999999998</v>
      </c>
      <c r="R50">
        <f t="shared" si="6"/>
        <v>7.7129316258375076E-7</v>
      </c>
      <c r="S50" s="69">
        <v>1</v>
      </c>
      <c r="T50">
        <f t="shared" si="7"/>
        <v>7.7129316258375076E-7</v>
      </c>
      <c r="AB50">
        <v>10</v>
      </c>
      <c r="AD50" t="s">
        <v>46</v>
      </c>
      <c r="AF50" t="s">
        <v>36</v>
      </c>
      <c r="AJ50">
        <v>21010</v>
      </c>
      <c r="AK50">
        <v>0.14587200000096345</v>
      </c>
    </row>
    <row r="51" spans="1:37">
      <c r="A51" s="69" t="s">
        <v>47</v>
      </c>
      <c r="B51" s="65" t="s">
        <v>31</v>
      </c>
      <c r="C51" s="64">
        <v>41363.341999999997</v>
      </c>
      <c r="D51" s="64"/>
      <c r="E51">
        <f t="shared" si="1"/>
        <v>1115.9021485401743</v>
      </c>
      <c r="F51">
        <f t="shared" si="8"/>
        <v>1116</v>
      </c>
      <c r="G51">
        <f t="shared" si="2"/>
        <v>-6.0476400001789443E-2</v>
      </c>
      <c r="N51">
        <f t="shared" si="3"/>
        <v>-6.0476400001789443E-2</v>
      </c>
      <c r="P51">
        <f t="shared" si="4"/>
        <v>5.6076311664177121E-3</v>
      </c>
      <c r="Q51" s="2">
        <f t="shared" si="5"/>
        <v>26344.841999999997</v>
      </c>
      <c r="R51">
        <f t="shared" si="6"/>
        <v>4.3670991754405754E-3</v>
      </c>
      <c r="S51" s="69">
        <v>1</v>
      </c>
      <c r="T51">
        <f t="shared" si="7"/>
        <v>4.3670991754405754E-3</v>
      </c>
      <c r="AB51">
        <v>5</v>
      </c>
      <c r="AD51" t="s">
        <v>40</v>
      </c>
      <c r="AF51" t="s">
        <v>36</v>
      </c>
      <c r="AJ51">
        <v>21480.5</v>
      </c>
      <c r="AK51">
        <v>0.15183460000116611</v>
      </c>
    </row>
    <row r="52" spans="1:37">
      <c r="A52" s="69" t="s">
        <v>48</v>
      </c>
      <c r="B52" s="65" t="s">
        <v>31</v>
      </c>
      <c r="C52" s="64">
        <v>41762.341</v>
      </c>
      <c r="D52" s="64"/>
      <c r="E52">
        <f t="shared" si="1"/>
        <v>1761.4867835226382</v>
      </c>
      <c r="F52">
        <f t="shared" si="8"/>
        <v>1761.5</v>
      </c>
      <c r="G52">
        <f t="shared" si="2"/>
        <v>-8.1683499956852756E-3</v>
      </c>
      <c r="N52">
        <f t="shared" si="3"/>
        <v>-8.1683499956852756E-3</v>
      </c>
      <c r="P52">
        <f t="shared" si="4"/>
        <v>6.6678182267087549E-3</v>
      </c>
      <c r="Q52" s="2">
        <f t="shared" si="5"/>
        <v>26743.841</v>
      </c>
      <c r="R52">
        <f t="shared" si="6"/>
        <v>2.2011188752317444E-4</v>
      </c>
      <c r="S52" s="69">
        <v>1</v>
      </c>
      <c r="T52">
        <f t="shared" si="7"/>
        <v>2.2011188752317444E-4</v>
      </c>
      <c r="AB52">
        <v>8</v>
      </c>
      <c r="AD52" t="s">
        <v>40</v>
      </c>
      <c r="AF52" t="s">
        <v>36</v>
      </c>
      <c r="AJ52">
        <v>22014.5</v>
      </c>
      <c r="AK52">
        <v>0.15877940000063973</v>
      </c>
    </row>
    <row r="53" spans="1:37">
      <c r="A53" s="69" t="s">
        <v>48</v>
      </c>
      <c r="B53" s="65"/>
      <c r="C53" s="64">
        <v>41766.351999999999</v>
      </c>
      <c r="D53" s="64"/>
      <c r="E53">
        <f t="shared" ref="E53:E84" si="9">+(C53-C$7)/C$8</f>
        <v>1767.976624276409</v>
      </c>
      <c r="F53">
        <f t="shared" si="8"/>
        <v>1768</v>
      </c>
      <c r="G53">
        <f t="shared" ref="G53:G84" si="10">+C53-(C$7+F53*C$8)</f>
        <v>-1.4447199995629489E-2</v>
      </c>
      <c r="N53">
        <f t="shared" ref="N53:N84" si="11">+G53</f>
        <v>-1.4447199995629489E-2</v>
      </c>
      <c r="P53">
        <f t="shared" ref="P53:P84" si="12">+D$11+D$12*F53+D$13*F53^2</f>
        <v>6.679698748279372E-3</v>
      </c>
      <c r="Q53" s="2">
        <f t="shared" ref="Q53:Q84" si="13">+C53-15018.5</f>
        <v>26747.851999999999</v>
      </c>
      <c r="R53">
        <f t="shared" ref="R53:R84" si="14">+(P53-G53)^2</f>
        <v>4.4634585053537792E-4</v>
      </c>
      <c r="S53" s="69">
        <v>1</v>
      </c>
      <c r="T53">
        <f t="shared" ref="T53:T84" si="15">+S53*R53</f>
        <v>4.4634585053537792E-4</v>
      </c>
      <c r="AB53">
        <v>11</v>
      </c>
      <c r="AD53" t="s">
        <v>40</v>
      </c>
      <c r="AF53" t="s">
        <v>36</v>
      </c>
      <c r="AJ53">
        <v>22023</v>
      </c>
      <c r="AK53">
        <v>0.15791560000070604</v>
      </c>
    </row>
    <row r="54" spans="1:37">
      <c r="A54" s="69" t="s">
        <v>166</v>
      </c>
      <c r="B54" s="65" t="s">
        <v>35</v>
      </c>
      <c r="C54" s="64">
        <v>41767.606</v>
      </c>
      <c r="D54" s="69" t="s">
        <v>163</v>
      </c>
      <c r="E54">
        <f t="shared" si="9"/>
        <v>1770.0056096429601</v>
      </c>
      <c r="F54">
        <f t="shared" ref="F54:F85" si="16">ROUND(2*E54,0)/2</f>
        <v>1770</v>
      </c>
      <c r="G54">
        <f t="shared" si="10"/>
        <v>3.4670000022742897E-3</v>
      </c>
      <c r="N54">
        <f t="shared" si="11"/>
        <v>3.4670000022742897E-3</v>
      </c>
      <c r="P54">
        <f t="shared" si="12"/>
        <v>6.6833591259899371E-3</v>
      </c>
      <c r="Q54" s="2">
        <f t="shared" si="13"/>
        <v>26749.106</v>
      </c>
      <c r="R54">
        <f t="shared" si="14"/>
        <v>1.0344966012708886E-5</v>
      </c>
      <c r="S54" s="69">
        <v>8</v>
      </c>
      <c r="T54">
        <f t="shared" si="15"/>
        <v>8.2759728101671089E-5</v>
      </c>
      <c r="AJ54">
        <v>22029.5</v>
      </c>
      <c r="AK54">
        <v>0.15293740000197431</v>
      </c>
    </row>
    <row r="55" spans="1:37">
      <c r="A55" s="69" t="s">
        <v>50</v>
      </c>
      <c r="B55" s="65" t="s">
        <v>31</v>
      </c>
      <c r="C55" s="64">
        <v>41830.381000000001</v>
      </c>
      <c r="D55" s="64"/>
      <c r="E55">
        <f t="shared" si="9"/>
        <v>1871.5762287698872</v>
      </c>
      <c r="F55">
        <f t="shared" si="16"/>
        <v>1871.5</v>
      </c>
      <c r="G55">
        <f t="shared" si="10"/>
        <v>4.7112650005146861E-2</v>
      </c>
      <c r="N55">
        <f t="shared" si="11"/>
        <v>4.7112650005146861E-2</v>
      </c>
      <c r="P55">
        <f t="shared" si="12"/>
        <v>6.872109635759396E-3</v>
      </c>
      <c r="Q55" s="2">
        <f t="shared" si="13"/>
        <v>26811.881000000001</v>
      </c>
      <c r="R55">
        <f t="shared" si="14"/>
        <v>1.6193010892203022E-3</v>
      </c>
      <c r="S55" s="69">
        <v>1</v>
      </c>
      <c r="T55">
        <f t="shared" si="15"/>
        <v>1.6193010892203022E-3</v>
      </c>
      <c r="AB55">
        <v>6</v>
      </c>
      <c r="AD55" t="s">
        <v>49</v>
      </c>
      <c r="AF55" t="s">
        <v>36</v>
      </c>
      <c r="AJ55">
        <v>22033</v>
      </c>
      <c r="AK55">
        <v>0.16268760000093607</v>
      </c>
    </row>
    <row r="56" spans="1:37">
      <c r="A56" s="69" t="s">
        <v>51</v>
      </c>
      <c r="B56" s="65"/>
      <c r="C56" s="64">
        <v>42100.425999999999</v>
      </c>
      <c r="D56" s="64"/>
      <c r="E56">
        <f t="shared" si="9"/>
        <v>2308.5119172148129</v>
      </c>
      <c r="F56">
        <f t="shared" si="16"/>
        <v>2308.5</v>
      </c>
      <c r="G56">
        <f t="shared" si="10"/>
        <v>7.365350000327453E-3</v>
      </c>
      <c r="N56">
        <f t="shared" si="11"/>
        <v>7.365350000327453E-3</v>
      </c>
      <c r="P56">
        <f t="shared" si="12"/>
        <v>7.7516556127201226E-3</v>
      </c>
      <c r="Q56" s="2">
        <f t="shared" si="13"/>
        <v>27081.925999999999</v>
      </c>
      <c r="R56">
        <f t="shared" si="14"/>
        <v>1.4923202616607543E-7</v>
      </c>
      <c r="S56" s="69">
        <v>1</v>
      </c>
      <c r="T56">
        <f t="shared" si="15"/>
        <v>1.4923202616607543E-7</v>
      </c>
      <c r="AB56">
        <v>10</v>
      </c>
      <c r="AD56" t="s">
        <v>44</v>
      </c>
      <c r="AF56" t="s">
        <v>36</v>
      </c>
      <c r="AJ56">
        <v>22036</v>
      </c>
      <c r="AK56">
        <v>0.1619591999988188</v>
      </c>
    </row>
    <row r="57" spans="1:37">
      <c r="A57" s="69" t="s">
        <v>51</v>
      </c>
      <c r="B57" s="65" t="s">
        <v>31</v>
      </c>
      <c r="C57" s="64">
        <v>42122.345000000001</v>
      </c>
      <c r="D57" s="64"/>
      <c r="E57">
        <f t="shared" si="9"/>
        <v>2343.9770928522994</v>
      </c>
      <c r="F57">
        <f t="shared" si="16"/>
        <v>2344</v>
      </c>
      <c r="G57">
        <f t="shared" si="10"/>
        <v>-1.4157599995087367E-2</v>
      </c>
      <c r="N57">
        <f t="shared" si="11"/>
        <v>-1.4157599995087367E-2</v>
      </c>
      <c r="P57">
        <f t="shared" si="12"/>
        <v>7.8278744395624579E-3</v>
      </c>
      <c r="Q57" s="2">
        <f t="shared" si="13"/>
        <v>27103.845000000001</v>
      </c>
      <c r="R57">
        <f t="shared" si="14"/>
        <v>4.8336108611664102E-4</v>
      </c>
      <c r="S57">
        <v>1</v>
      </c>
      <c r="T57">
        <f t="shared" si="15"/>
        <v>4.8336108611664102E-4</v>
      </c>
      <c r="AB57">
        <v>7</v>
      </c>
      <c r="AD57" t="s">
        <v>49</v>
      </c>
      <c r="AF57" t="s">
        <v>36</v>
      </c>
      <c r="AJ57">
        <v>22057</v>
      </c>
      <c r="AK57">
        <v>0.1602603999999701</v>
      </c>
    </row>
    <row r="58" spans="1:37">
      <c r="A58" s="69" t="s">
        <v>51</v>
      </c>
      <c r="B58" s="65"/>
      <c r="C58" s="64">
        <v>42131.347999999998</v>
      </c>
      <c r="D58" s="64"/>
      <c r="E58">
        <f t="shared" si="9"/>
        <v>2358.5440428164475</v>
      </c>
      <c r="F58">
        <f t="shared" si="16"/>
        <v>2358.5</v>
      </c>
      <c r="G58">
        <f t="shared" si="10"/>
        <v>2.722034999897005E-2</v>
      </c>
      <c r="N58">
        <f t="shared" si="11"/>
        <v>2.722034999897005E-2</v>
      </c>
      <c r="P58">
        <f t="shared" si="12"/>
        <v>7.8592121697459334E-3</v>
      </c>
      <c r="Q58" s="2">
        <f t="shared" si="13"/>
        <v>27112.847999999998</v>
      </c>
      <c r="R58">
        <f t="shared" si="14"/>
        <v>3.7485365804221314E-4</v>
      </c>
      <c r="S58" s="69">
        <v>1</v>
      </c>
      <c r="T58">
        <f t="shared" si="15"/>
        <v>3.7485365804221314E-4</v>
      </c>
      <c r="AB58">
        <v>7</v>
      </c>
      <c r="AD58" t="s">
        <v>49</v>
      </c>
      <c r="AF58" t="s">
        <v>36</v>
      </c>
      <c r="AJ58">
        <v>22079.5</v>
      </c>
      <c r="AK58">
        <v>0.16219740000087768</v>
      </c>
    </row>
    <row r="59" spans="1:37">
      <c r="A59" s="69" t="s">
        <v>52</v>
      </c>
      <c r="B59" s="65"/>
      <c r="C59" s="64">
        <v>42139.353000000003</v>
      </c>
      <c r="D59" s="64"/>
      <c r="E59">
        <f t="shared" si="9"/>
        <v>2371.4962181427959</v>
      </c>
      <c r="F59">
        <f t="shared" si="16"/>
        <v>2371.5</v>
      </c>
      <c r="G59">
        <f t="shared" si="10"/>
        <v>-2.3373499934677966E-3</v>
      </c>
      <c r="N59">
        <f t="shared" si="11"/>
        <v>-2.3373499934677966E-3</v>
      </c>
      <c r="P59">
        <f t="shared" si="12"/>
        <v>7.8874096927583001E-3</v>
      </c>
      <c r="Q59" s="2">
        <f t="shared" si="13"/>
        <v>27120.853000000003</v>
      </c>
      <c r="R59">
        <f t="shared" si="14"/>
        <v>1.0454571064107438E-4</v>
      </c>
      <c r="S59" s="69">
        <v>1</v>
      </c>
      <c r="T59">
        <f t="shared" si="15"/>
        <v>1.0454571064107438E-4</v>
      </c>
      <c r="AB59">
        <v>8</v>
      </c>
      <c r="AD59" t="s">
        <v>40</v>
      </c>
      <c r="AF59" t="s">
        <v>36</v>
      </c>
      <c r="AJ59">
        <v>22105</v>
      </c>
      <c r="AK59">
        <v>0.16490600000543054</v>
      </c>
    </row>
    <row r="60" spans="1:37">
      <c r="A60" s="69" t="s">
        <v>52</v>
      </c>
      <c r="B60" s="65"/>
      <c r="C60" s="64">
        <v>42139.375999999997</v>
      </c>
      <c r="D60" s="64"/>
      <c r="E60">
        <f t="shared" si="9"/>
        <v>2371.5334323879456</v>
      </c>
      <c r="F60">
        <f t="shared" si="16"/>
        <v>2371.5</v>
      </c>
      <c r="G60">
        <f t="shared" si="10"/>
        <v>2.0662650000303984E-2</v>
      </c>
      <c r="N60">
        <f t="shared" si="11"/>
        <v>2.0662650000303984E-2</v>
      </c>
      <c r="P60">
        <f t="shared" si="12"/>
        <v>7.8874096927583001E-3</v>
      </c>
      <c r="Q60" s="2">
        <f t="shared" si="13"/>
        <v>27120.875999999997</v>
      </c>
      <c r="R60">
        <f t="shared" si="14"/>
        <v>1.6320676491553992E-4</v>
      </c>
      <c r="S60">
        <v>1</v>
      </c>
      <c r="T60">
        <f t="shared" si="15"/>
        <v>1.6320676491553992E-4</v>
      </c>
      <c r="AB60">
        <v>7</v>
      </c>
      <c r="AD60" t="s">
        <v>49</v>
      </c>
      <c r="AF60" t="s">
        <v>36</v>
      </c>
      <c r="AJ60">
        <v>22105</v>
      </c>
      <c r="AK60">
        <v>0.16970600000058766</v>
      </c>
    </row>
    <row r="61" spans="1:37">
      <c r="A61" s="69" t="s">
        <v>52</v>
      </c>
      <c r="B61" s="65" t="s">
        <v>31</v>
      </c>
      <c r="C61" s="64">
        <v>42146.46</v>
      </c>
      <c r="D61" s="64"/>
      <c r="E61">
        <f t="shared" si="9"/>
        <v>2382.9954198972309</v>
      </c>
      <c r="F61">
        <f t="shared" si="16"/>
        <v>2383</v>
      </c>
      <c r="G61">
        <f t="shared" si="10"/>
        <v>-2.8306999956839718E-3</v>
      </c>
      <c r="N61">
        <f t="shared" si="11"/>
        <v>-2.8306999956839718E-3</v>
      </c>
      <c r="P61">
        <f t="shared" si="12"/>
        <v>7.9124337488587528E-3</v>
      </c>
      <c r="Q61" s="2">
        <f t="shared" si="13"/>
        <v>27127.96</v>
      </c>
      <c r="R61">
        <f t="shared" si="14"/>
        <v>1.1541492265313258E-4</v>
      </c>
      <c r="S61" s="69">
        <v>1</v>
      </c>
      <c r="T61">
        <f t="shared" si="15"/>
        <v>1.1541492265313258E-4</v>
      </c>
      <c r="AB61">
        <v>7</v>
      </c>
      <c r="AD61" t="s">
        <v>49</v>
      </c>
      <c r="AF61" t="s">
        <v>36</v>
      </c>
      <c r="AJ61">
        <v>22137.5</v>
      </c>
      <c r="AK61">
        <v>0.16281499999604421</v>
      </c>
    </row>
    <row r="62" spans="1:37">
      <c r="A62" s="69" t="s">
        <v>52</v>
      </c>
      <c r="B62" s="65" t="s">
        <v>31</v>
      </c>
      <c r="C62" s="64">
        <v>42148.353000000003</v>
      </c>
      <c r="D62" s="64"/>
      <c r="E62">
        <f t="shared" si="9"/>
        <v>2386.0583140749713</v>
      </c>
      <c r="F62">
        <f t="shared" si="16"/>
        <v>2386</v>
      </c>
      <c r="G62">
        <f t="shared" si="10"/>
        <v>3.6040600003616419E-2</v>
      </c>
      <c r="N62">
        <f t="shared" si="11"/>
        <v>3.6040600003616419E-2</v>
      </c>
      <c r="P62">
        <f t="shared" si="12"/>
        <v>7.918974129294723E-3</v>
      </c>
      <c r="Q62" s="2">
        <f t="shared" si="13"/>
        <v>27129.853000000003</v>
      </c>
      <c r="R62">
        <f t="shared" si="14"/>
        <v>7.9082584181531948E-4</v>
      </c>
      <c r="S62" s="69">
        <v>1</v>
      </c>
      <c r="T62">
        <f t="shared" si="15"/>
        <v>7.9082584181531948E-4</v>
      </c>
      <c r="AB62">
        <v>7</v>
      </c>
      <c r="AD62" t="s">
        <v>49</v>
      </c>
      <c r="AF62" t="s">
        <v>36</v>
      </c>
      <c r="AJ62">
        <v>22139</v>
      </c>
      <c r="AK62">
        <v>0.16485079999984009</v>
      </c>
    </row>
    <row r="63" spans="1:37">
      <c r="A63" s="69" t="s">
        <v>52</v>
      </c>
      <c r="B63" s="65"/>
      <c r="C63" s="64">
        <v>42177.4</v>
      </c>
      <c r="D63" s="64"/>
      <c r="E63">
        <f t="shared" si="9"/>
        <v>2433.0566696907363</v>
      </c>
      <c r="F63">
        <f t="shared" si="16"/>
        <v>2433</v>
      </c>
      <c r="G63">
        <f t="shared" si="10"/>
        <v>3.5024300006625708E-2</v>
      </c>
      <c r="N63">
        <f t="shared" si="11"/>
        <v>3.5024300006625708E-2</v>
      </c>
      <c r="P63">
        <f t="shared" si="12"/>
        <v>8.0221081269873061E-3</v>
      </c>
      <c r="Q63" s="2">
        <f t="shared" si="13"/>
        <v>27158.9</v>
      </c>
      <c r="R63">
        <f t="shared" si="14"/>
        <v>7.2911836630481011E-4</v>
      </c>
      <c r="S63">
        <v>1</v>
      </c>
      <c r="T63">
        <f t="shared" si="15"/>
        <v>7.2911836630481011E-4</v>
      </c>
      <c r="AB63">
        <v>7</v>
      </c>
      <c r="AD63" t="s">
        <v>49</v>
      </c>
      <c r="AF63" t="s">
        <v>36</v>
      </c>
      <c r="AJ63">
        <v>23310.5</v>
      </c>
      <c r="AK63">
        <v>0.18071059999783756</v>
      </c>
    </row>
    <row r="64" spans="1:37">
      <c r="A64" s="69" t="s">
        <v>53</v>
      </c>
      <c r="B64" s="65"/>
      <c r="C64" s="64">
        <v>42445.534</v>
      </c>
      <c r="D64" s="64"/>
      <c r="E64">
        <f t="shared" si="9"/>
        <v>2866.9003397660631</v>
      </c>
      <c r="F64">
        <f t="shared" si="16"/>
        <v>2867</v>
      </c>
      <c r="G64">
        <f t="shared" si="10"/>
        <v>-6.1594299993885215E-2</v>
      </c>
      <c r="N64">
        <f t="shared" si="11"/>
        <v>-6.1594299993885215E-2</v>
      </c>
      <c r="P64">
        <f t="shared" si="12"/>
        <v>9.0337946190166152E-3</v>
      </c>
      <c r="Q64" s="2">
        <f t="shared" si="13"/>
        <v>27427.034</v>
      </c>
      <c r="R64">
        <f t="shared" si="14"/>
        <v>4.9883277486490124E-3</v>
      </c>
      <c r="S64" s="69">
        <v>1</v>
      </c>
      <c r="T64">
        <f t="shared" si="15"/>
        <v>4.9883277486490124E-3</v>
      </c>
      <c r="AB64">
        <v>7</v>
      </c>
      <c r="AD64" t="s">
        <v>44</v>
      </c>
      <c r="AF64" t="s">
        <v>36</v>
      </c>
      <c r="AJ64">
        <v>23325</v>
      </c>
      <c r="AK64">
        <v>0.18218999999953667</v>
      </c>
    </row>
    <row r="65" spans="1:37">
      <c r="A65" s="69" t="s">
        <v>53</v>
      </c>
      <c r="B65" s="65" t="s">
        <v>31</v>
      </c>
      <c r="C65" s="64">
        <v>42448.358999999997</v>
      </c>
      <c r="D65" s="64"/>
      <c r="E65">
        <f t="shared" si="9"/>
        <v>2871.4712198781026</v>
      </c>
      <c r="F65">
        <f t="shared" si="16"/>
        <v>2871.5</v>
      </c>
      <c r="G65">
        <f t="shared" si="10"/>
        <v>-1.7787349999707658E-2</v>
      </c>
      <c r="N65">
        <f t="shared" si="11"/>
        <v>-1.7787349999707658E-2</v>
      </c>
      <c r="P65">
        <f t="shared" si="12"/>
        <v>9.0448453942364743E-3</v>
      </c>
      <c r="Q65" s="2">
        <f t="shared" si="13"/>
        <v>27429.858999999997</v>
      </c>
      <c r="R65">
        <f t="shared" si="14"/>
        <v>7.1996670965879662E-4</v>
      </c>
      <c r="S65">
        <v>1</v>
      </c>
      <c r="T65">
        <f t="shared" si="15"/>
        <v>7.1996670965879662E-4</v>
      </c>
      <c r="AB65">
        <v>6</v>
      </c>
      <c r="AD65" t="s">
        <v>40</v>
      </c>
      <c r="AF65" t="s">
        <v>36</v>
      </c>
      <c r="AJ65">
        <v>23388</v>
      </c>
      <c r="AK65">
        <v>0.18209360000037123</v>
      </c>
    </row>
    <row r="66" spans="1:37">
      <c r="A66" s="69" t="s">
        <v>53</v>
      </c>
      <c r="B66" s="65" t="s">
        <v>31</v>
      </c>
      <c r="C66" s="64">
        <v>42464.428999999996</v>
      </c>
      <c r="D66" s="64"/>
      <c r="E66">
        <f t="shared" si="9"/>
        <v>2897.4726511703311</v>
      </c>
      <c r="F66">
        <f t="shared" si="16"/>
        <v>2897.5</v>
      </c>
      <c r="G66">
        <f t="shared" si="10"/>
        <v>-1.6902750001463573E-2</v>
      </c>
      <c r="N66">
        <f t="shared" si="11"/>
        <v>-1.6902750001463573E-2</v>
      </c>
      <c r="P66">
        <f t="shared" si="12"/>
        <v>9.1089197448611364E-3</v>
      </c>
      <c r="Q66" s="2">
        <f t="shared" si="13"/>
        <v>27445.928999999996</v>
      </c>
      <c r="R66">
        <f t="shared" si="14"/>
        <v>6.7660696299186426E-4</v>
      </c>
      <c r="S66" s="69">
        <v>1</v>
      </c>
      <c r="T66">
        <f t="shared" si="15"/>
        <v>6.7660696299186426E-4</v>
      </c>
      <c r="AB66">
        <v>8</v>
      </c>
      <c r="AD66" t="s">
        <v>40</v>
      </c>
      <c r="AF66" t="s">
        <v>36</v>
      </c>
      <c r="AJ66">
        <v>24371</v>
      </c>
      <c r="AK66">
        <v>0.20002119999844581</v>
      </c>
    </row>
    <row r="67" spans="1:37">
      <c r="A67" s="69" t="s">
        <v>54</v>
      </c>
      <c r="B67" s="65" t="s">
        <v>31</v>
      </c>
      <c r="C67" s="64">
        <v>42524.419000000002</v>
      </c>
      <c r="D67" s="64"/>
      <c r="E67">
        <f t="shared" si="9"/>
        <v>2994.5371106115854</v>
      </c>
      <c r="F67">
        <f t="shared" si="16"/>
        <v>2994.5</v>
      </c>
      <c r="G67">
        <f t="shared" si="10"/>
        <v>2.2935950008104555E-2</v>
      </c>
      <c r="N67">
        <f t="shared" si="11"/>
        <v>2.2935950008104555E-2</v>
      </c>
      <c r="P67">
        <f t="shared" si="12"/>
        <v>9.3513580014017092E-3</v>
      </c>
      <c r="Q67" s="2">
        <f t="shared" si="13"/>
        <v>27505.919000000002</v>
      </c>
      <c r="R67">
        <f t="shared" si="14"/>
        <v>1.8454113998857486E-4</v>
      </c>
      <c r="S67" s="69">
        <v>1</v>
      </c>
      <c r="T67">
        <f t="shared" si="15"/>
        <v>1.8454113998857486E-4</v>
      </c>
      <c r="AB67">
        <v>9</v>
      </c>
      <c r="AD67" t="s">
        <v>46</v>
      </c>
      <c r="AF67" t="s">
        <v>36</v>
      </c>
    </row>
    <row r="68" spans="1:37">
      <c r="A68" s="69" t="s">
        <v>54</v>
      </c>
      <c r="B68" s="65" t="s">
        <v>31</v>
      </c>
      <c r="C68" s="64">
        <v>42529.360999999997</v>
      </c>
      <c r="D68" s="64"/>
      <c r="E68">
        <f t="shared" si="9"/>
        <v>3002.5333192890016</v>
      </c>
      <c r="F68">
        <f t="shared" si="16"/>
        <v>3002.5</v>
      </c>
      <c r="G68">
        <f t="shared" si="10"/>
        <v>2.0592749999195803E-2</v>
      </c>
      <c r="N68">
        <f t="shared" si="11"/>
        <v>2.0592749999195803E-2</v>
      </c>
      <c r="P68">
        <f t="shared" si="12"/>
        <v>9.371591697040358E-3</v>
      </c>
      <c r="Q68" s="2">
        <f t="shared" si="13"/>
        <v>27510.860999999997</v>
      </c>
      <c r="R68">
        <f t="shared" si="14"/>
        <v>1.2591439364203206E-4</v>
      </c>
      <c r="S68">
        <v>1</v>
      </c>
      <c r="T68">
        <f t="shared" si="15"/>
        <v>1.2591439364203206E-4</v>
      </c>
      <c r="AB68">
        <v>9</v>
      </c>
      <c r="AD68" t="s">
        <v>46</v>
      </c>
      <c r="AF68" t="s">
        <v>36</v>
      </c>
    </row>
    <row r="69" spans="1:37">
      <c r="A69" s="69" t="s">
        <v>54</v>
      </c>
      <c r="B69" s="65"/>
      <c r="C69" s="64">
        <v>42546.366999999998</v>
      </c>
      <c r="D69" s="64"/>
      <c r="E69">
        <f t="shared" si="9"/>
        <v>3030.0492085581791</v>
      </c>
      <c r="F69">
        <f t="shared" si="16"/>
        <v>3030</v>
      </c>
      <c r="G69">
        <f t="shared" si="10"/>
        <v>3.0413000000407919E-2</v>
      </c>
      <c r="N69">
        <f t="shared" si="11"/>
        <v>3.0413000000407919E-2</v>
      </c>
      <c r="P69">
        <f t="shared" si="12"/>
        <v>9.4414225456440591E-3</v>
      </c>
      <c r="Q69" s="2">
        <f t="shared" si="13"/>
        <v>27527.866999999998</v>
      </c>
      <c r="R69">
        <f t="shared" si="14"/>
        <v>4.3980706094115985E-4</v>
      </c>
      <c r="S69" s="69">
        <v>1</v>
      </c>
      <c r="T69">
        <f t="shared" si="15"/>
        <v>4.3980706094115985E-4</v>
      </c>
      <c r="AB69">
        <v>9</v>
      </c>
      <c r="AD69" t="s">
        <v>46</v>
      </c>
      <c r="AF69" t="s">
        <v>36</v>
      </c>
    </row>
    <row r="70" spans="1:37">
      <c r="A70" s="69" t="s">
        <v>166</v>
      </c>
      <c r="B70" s="65" t="s">
        <v>35</v>
      </c>
      <c r="C70" s="64">
        <v>43222.485000000001</v>
      </c>
      <c r="D70" s="69" t="s">
        <v>164</v>
      </c>
      <c r="E70">
        <f t="shared" si="9"/>
        <v>4124.0153393882592</v>
      </c>
      <c r="F70">
        <f t="shared" si="16"/>
        <v>4124</v>
      </c>
      <c r="G70">
        <f t="shared" si="10"/>
        <v>9.4804000036674552E-3</v>
      </c>
      <c r="N70">
        <f t="shared" si="11"/>
        <v>9.4804000036674552E-3</v>
      </c>
      <c r="P70">
        <f t="shared" si="12"/>
        <v>1.2568199082398842E-2</v>
      </c>
      <c r="Q70" s="2">
        <f t="shared" si="13"/>
        <v>28203.985000000001</v>
      </c>
      <c r="R70">
        <f t="shared" si="14"/>
        <v>9.5345031506143993E-6</v>
      </c>
      <c r="S70" s="69">
        <v>8</v>
      </c>
      <c r="T70">
        <f t="shared" si="15"/>
        <v>7.6276025204915194E-5</v>
      </c>
    </row>
    <row r="71" spans="1:37">
      <c r="A71" s="69" t="s">
        <v>166</v>
      </c>
      <c r="B71" s="65" t="s">
        <v>35</v>
      </c>
      <c r="C71" s="64">
        <v>43232.364999999998</v>
      </c>
      <c r="D71" s="69" t="s">
        <v>164</v>
      </c>
      <c r="E71">
        <f t="shared" si="9"/>
        <v>4140.0012847004655</v>
      </c>
      <c r="F71">
        <f t="shared" si="16"/>
        <v>4140</v>
      </c>
      <c r="G71">
        <f t="shared" si="10"/>
        <v>7.9399999958695844E-4</v>
      </c>
      <c r="N71">
        <f t="shared" si="11"/>
        <v>7.9399999958695844E-4</v>
      </c>
      <c r="P71">
        <f t="shared" si="12"/>
        <v>1.2618977561869242E-2</v>
      </c>
      <c r="Q71" s="2">
        <f t="shared" si="13"/>
        <v>28213.864999999998</v>
      </c>
      <c r="R71">
        <f t="shared" si="14"/>
        <v>1.3983009434847946E-4</v>
      </c>
      <c r="S71">
        <v>8</v>
      </c>
      <c r="T71">
        <f t="shared" si="15"/>
        <v>1.1186407547878357E-3</v>
      </c>
    </row>
    <row r="72" spans="1:37">
      <c r="A72" s="69" t="s">
        <v>166</v>
      </c>
      <c r="B72" s="65" t="s">
        <v>35</v>
      </c>
      <c r="C72" s="64">
        <v>43931.387300000002</v>
      </c>
      <c r="D72" s="69" t="s">
        <v>165</v>
      </c>
      <c r="E72">
        <f t="shared" si="9"/>
        <v>5271.0268170704749</v>
      </c>
      <c r="F72">
        <f t="shared" si="16"/>
        <v>5271</v>
      </c>
      <c r="G72">
        <f t="shared" si="10"/>
        <v>1.6574100009165704E-2</v>
      </c>
      <c r="N72">
        <f t="shared" si="11"/>
        <v>1.6574100009165704E-2</v>
      </c>
      <c r="P72">
        <f t="shared" si="12"/>
        <v>1.6577154248933718E-2</v>
      </c>
      <c r="Q72" s="2">
        <f t="shared" si="13"/>
        <v>28912.887300000002</v>
      </c>
      <c r="R72">
        <f t="shared" si="14"/>
        <v>9.3283805605141431E-12</v>
      </c>
      <c r="S72" s="69">
        <v>8</v>
      </c>
      <c r="T72">
        <f t="shared" si="15"/>
        <v>7.4627044484113145E-11</v>
      </c>
    </row>
    <row r="73" spans="1:37">
      <c r="A73" s="69" t="s">
        <v>166</v>
      </c>
      <c r="B73" s="65" t="s">
        <v>35</v>
      </c>
      <c r="C73" s="64">
        <v>43931.387300000002</v>
      </c>
      <c r="D73" s="69" t="s">
        <v>165</v>
      </c>
      <c r="E73">
        <f t="shared" si="9"/>
        <v>5271.0268170704749</v>
      </c>
      <c r="F73">
        <f t="shared" si="16"/>
        <v>5271</v>
      </c>
      <c r="G73">
        <f t="shared" si="10"/>
        <v>1.6574100009165704E-2</v>
      </c>
      <c r="N73">
        <f t="shared" si="11"/>
        <v>1.6574100009165704E-2</v>
      </c>
      <c r="P73">
        <f t="shared" si="12"/>
        <v>1.6577154248933718E-2</v>
      </c>
      <c r="Q73" s="2">
        <f t="shared" si="13"/>
        <v>28912.887300000002</v>
      </c>
      <c r="R73">
        <f t="shared" si="14"/>
        <v>9.3283805605141431E-12</v>
      </c>
      <c r="S73">
        <v>8</v>
      </c>
      <c r="T73">
        <f t="shared" si="15"/>
        <v>7.4627044484113145E-11</v>
      </c>
    </row>
    <row r="74" spans="1:37">
      <c r="A74" s="69" t="s">
        <v>166</v>
      </c>
      <c r="B74" s="65" t="s">
        <v>35</v>
      </c>
      <c r="C74" s="64">
        <v>44638.432099999998</v>
      </c>
      <c r="D74" s="69" t="s">
        <v>163</v>
      </c>
      <c r="E74">
        <f t="shared" si="9"/>
        <v>6415.0328399533455</v>
      </c>
      <c r="F74">
        <f t="shared" si="16"/>
        <v>6415</v>
      </c>
      <c r="G74">
        <f t="shared" si="10"/>
        <v>2.0296499998949002E-2</v>
      </c>
      <c r="N74">
        <f t="shared" si="11"/>
        <v>2.0296499998949002E-2</v>
      </c>
      <c r="P74">
        <f t="shared" si="12"/>
        <v>2.1320671676401046E-2</v>
      </c>
      <c r="Q74" s="2">
        <f t="shared" si="13"/>
        <v>29619.932099999998</v>
      </c>
      <c r="R74">
        <f t="shared" si="14"/>
        <v>1.0489276248949319E-6</v>
      </c>
      <c r="S74" s="69">
        <v>8</v>
      </c>
      <c r="T74">
        <f t="shared" si="15"/>
        <v>8.3914209991594551E-6</v>
      </c>
    </row>
    <row r="75" spans="1:37">
      <c r="A75" s="69" t="s">
        <v>166</v>
      </c>
      <c r="B75" s="65" t="s">
        <v>31</v>
      </c>
      <c r="C75" s="64">
        <v>45021.309000000001</v>
      </c>
      <c r="D75" s="69" t="s">
        <v>164</v>
      </c>
      <c r="E75">
        <f t="shared" si="9"/>
        <v>7034.5317452882391</v>
      </c>
      <c r="F75">
        <f t="shared" si="16"/>
        <v>7034.5</v>
      </c>
      <c r="G75">
        <f t="shared" si="10"/>
        <v>1.9619950006017461E-2</v>
      </c>
      <c r="N75">
        <f t="shared" si="11"/>
        <v>1.9619950006017461E-2</v>
      </c>
      <c r="P75">
        <f t="shared" si="12"/>
        <v>2.4199948920725779E-2</v>
      </c>
      <c r="Q75" s="2">
        <f t="shared" si="13"/>
        <v>30002.809000000001</v>
      </c>
      <c r="R75">
        <f t="shared" si="14"/>
        <v>2.0976390058729369E-5</v>
      </c>
      <c r="S75">
        <v>8</v>
      </c>
      <c r="T75">
        <f t="shared" si="15"/>
        <v>1.6781112046983495E-4</v>
      </c>
    </row>
    <row r="76" spans="1:37">
      <c r="A76" s="69" t="s">
        <v>166</v>
      </c>
      <c r="B76" s="65" t="s">
        <v>31</v>
      </c>
      <c r="C76" s="64">
        <v>45022.54</v>
      </c>
      <c r="D76" s="69" t="s">
        <v>164</v>
      </c>
      <c r="E76">
        <f t="shared" si="9"/>
        <v>7036.5235164096284</v>
      </c>
      <c r="F76">
        <f t="shared" si="16"/>
        <v>7036.5</v>
      </c>
      <c r="G76">
        <f t="shared" si="10"/>
        <v>1.4534150002873503E-2</v>
      </c>
      <c r="N76">
        <f t="shared" si="11"/>
        <v>1.4534150002873503E-2</v>
      </c>
      <c r="P76">
        <f t="shared" si="12"/>
        <v>2.4209597757409544E-2</v>
      </c>
      <c r="Q76" s="2">
        <f t="shared" si="13"/>
        <v>30004.04</v>
      </c>
      <c r="R76">
        <f t="shared" si="14"/>
        <v>9.3614289250756527E-5</v>
      </c>
      <c r="S76" s="69">
        <v>8</v>
      </c>
      <c r="T76">
        <f t="shared" si="15"/>
        <v>7.4891431400605222E-4</v>
      </c>
    </row>
    <row r="77" spans="1:37">
      <c r="A77" s="69" t="s">
        <v>166</v>
      </c>
      <c r="B77" s="65" t="s">
        <v>31</v>
      </c>
      <c r="C77" s="64">
        <v>45061.471400000002</v>
      </c>
      <c r="D77" s="69" t="s">
        <v>163</v>
      </c>
      <c r="E77">
        <f t="shared" si="9"/>
        <v>7099.5149365845082</v>
      </c>
      <c r="F77">
        <f t="shared" si="16"/>
        <v>7099.5</v>
      </c>
      <c r="G77">
        <f t="shared" si="10"/>
        <v>9.231450007064268E-3</v>
      </c>
      <c r="N77">
        <f t="shared" si="11"/>
        <v>9.231450007064268E-3</v>
      </c>
      <c r="P77">
        <f t="shared" si="12"/>
        <v>2.4514700203876416E-2</v>
      </c>
      <c r="Q77" s="2">
        <f t="shared" si="13"/>
        <v>30042.971400000002</v>
      </c>
      <c r="R77">
        <f t="shared" si="14"/>
        <v>2.3357773657835856E-4</v>
      </c>
      <c r="S77">
        <v>8</v>
      </c>
      <c r="T77">
        <f t="shared" si="15"/>
        <v>1.8686218926268685E-3</v>
      </c>
    </row>
    <row r="78" spans="1:37">
      <c r="A78" s="69" t="s">
        <v>56</v>
      </c>
      <c r="B78" s="65" t="s">
        <v>31</v>
      </c>
      <c r="C78" s="64">
        <v>45079.402000000002</v>
      </c>
      <c r="D78" s="64"/>
      <c r="E78">
        <f t="shared" si="9"/>
        <v>7128.5268385091158</v>
      </c>
      <c r="F78">
        <f t="shared" si="16"/>
        <v>7128.5</v>
      </c>
      <c r="G78">
        <f t="shared" si="10"/>
        <v>1.6587350008194335E-2</v>
      </c>
      <c r="N78">
        <f t="shared" si="11"/>
        <v>1.6587350008194335E-2</v>
      </c>
      <c r="P78">
        <f t="shared" si="12"/>
        <v>2.4655902622969631E-2</v>
      </c>
      <c r="Q78" s="2">
        <f t="shared" si="13"/>
        <v>30060.902000000002</v>
      </c>
      <c r="R78">
        <f t="shared" si="14"/>
        <v>6.5101541297397271E-5</v>
      </c>
      <c r="S78" s="69">
        <v>1</v>
      </c>
      <c r="T78">
        <f t="shared" si="15"/>
        <v>6.5101541297397271E-5</v>
      </c>
      <c r="AB78">
        <v>10</v>
      </c>
      <c r="AD78" t="s">
        <v>40</v>
      </c>
      <c r="AF78" t="s">
        <v>36</v>
      </c>
    </row>
    <row r="79" spans="1:37">
      <c r="A79" s="69" t="s">
        <v>166</v>
      </c>
      <c r="B79" s="65" t="s">
        <v>31</v>
      </c>
      <c r="C79" s="64">
        <v>45406.36</v>
      </c>
      <c r="D79" s="69" t="s">
        <v>164</v>
      </c>
      <c r="E79">
        <f t="shared" si="9"/>
        <v>7657.5483675971427</v>
      </c>
      <c r="F79">
        <f t="shared" si="16"/>
        <v>7657.5</v>
      </c>
      <c r="G79">
        <f t="shared" si="10"/>
        <v>2.9893250000895932E-2</v>
      </c>
      <c r="N79">
        <f t="shared" si="11"/>
        <v>2.9893250000895932E-2</v>
      </c>
      <c r="P79">
        <f t="shared" si="12"/>
        <v>2.7315541276804602E-2</v>
      </c>
      <c r="Q79" s="2">
        <f t="shared" si="13"/>
        <v>30387.86</v>
      </c>
      <c r="R79">
        <f t="shared" si="14"/>
        <v>6.6445822662565524E-6</v>
      </c>
      <c r="S79">
        <v>8</v>
      </c>
      <c r="T79">
        <f t="shared" si="15"/>
        <v>5.3156658130052419E-5</v>
      </c>
    </row>
    <row r="80" spans="1:37">
      <c r="A80" s="69" t="s">
        <v>166</v>
      </c>
      <c r="B80" s="65" t="s">
        <v>31</v>
      </c>
      <c r="C80" s="64">
        <v>45406.364000000001</v>
      </c>
      <c r="D80" s="69" t="s">
        <v>164</v>
      </c>
      <c r="E80">
        <f t="shared" si="9"/>
        <v>7657.5548396397808</v>
      </c>
      <c r="F80">
        <f t="shared" si="16"/>
        <v>7657.5</v>
      </c>
      <c r="G80">
        <f t="shared" si="10"/>
        <v>3.389325000171084E-2</v>
      </c>
      <c r="N80">
        <f t="shared" si="11"/>
        <v>3.389325000171084E-2</v>
      </c>
      <c r="P80">
        <f t="shared" si="12"/>
        <v>2.7315541276804602E-2</v>
      </c>
      <c r="Q80" s="2">
        <f t="shared" si="13"/>
        <v>30387.864000000001</v>
      </c>
      <c r="R80">
        <f t="shared" si="14"/>
        <v>4.3266252069707638E-5</v>
      </c>
      <c r="S80" s="69">
        <v>8</v>
      </c>
      <c r="T80">
        <f t="shared" si="15"/>
        <v>3.4613001655766111E-4</v>
      </c>
    </row>
    <row r="81" spans="1:32">
      <c r="A81" s="69" t="s">
        <v>166</v>
      </c>
      <c r="B81" s="65" t="s">
        <v>35</v>
      </c>
      <c r="C81" s="64">
        <v>45714.476999999999</v>
      </c>
      <c r="D81" s="69" t="s">
        <v>164</v>
      </c>
      <c r="E81">
        <f t="shared" si="9"/>
        <v>8156.0849578564894</v>
      </c>
      <c r="F81">
        <f t="shared" si="16"/>
        <v>8156</v>
      </c>
      <c r="G81">
        <f t="shared" si="10"/>
        <v>5.2507600004901178E-2</v>
      </c>
      <c r="N81">
        <f t="shared" si="11"/>
        <v>5.2507600004901178E-2</v>
      </c>
      <c r="P81">
        <f t="shared" si="12"/>
        <v>2.9967442166656533E-2</v>
      </c>
      <c r="Q81" s="2">
        <f t="shared" si="13"/>
        <v>30695.976999999999</v>
      </c>
      <c r="R81">
        <f t="shared" si="14"/>
        <v>5.0805871537298148E-4</v>
      </c>
      <c r="S81">
        <v>8</v>
      </c>
      <c r="T81">
        <f t="shared" si="15"/>
        <v>4.0644697229838518E-3</v>
      </c>
    </row>
    <row r="82" spans="1:32">
      <c r="A82" s="69" t="s">
        <v>166</v>
      </c>
      <c r="B82" s="65" t="s">
        <v>31</v>
      </c>
      <c r="C82" s="64">
        <v>45757.3943</v>
      </c>
      <c r="D82" s="69" t="s">
        <v>165</v>
      </c>
      <c r="E82">
        <f t="shared" si="9"/>
        <v>8225.5256067175978</v>
      </c>
      <c r="F82">
        <f t="shared" si="16"/>
        <v>8225.5</v>
      </c>
      <c r="G82">
        <f t="shared" si="10"/>
        <v>1.5826050002942793E-2</v>
      </c>
      <c r="N82">
        <f t="shared" si="11"/>
        <v>1.5826050002942793E-2</v>
      </c>
      <c r="P82">
        <f t="shared" si="12"/>
        <v>3.0348387453930495E-2</v>
      </c>
      <c r="Q82" s="2">
        <f t="shared" si="13"/>
        <v>30738.8943</v>
      </c>
      <c r="R82">
        <f t="shared" si="14"/>
        <v>2.1089828504035997E-4</v>
      </c>
      <c r="S82" s="69">
        <v>8</v>
      </c>
      <c r="T82">
        <f t="shared" si="15"/>
        <v>1.6871862803228797E-3</v>
      </c>
    </row>
    <row r="83" spans="1:32">
      <c r="A83" s="69" t="s">
        <v>166</v>
      </c>
      <c r="B83" s="65" t="s">
        <v>35</v>
      </c>
      <c r="C83" s="64">
        <v>45769.46</v>
      </c>
      <c r="D83" s="69" t="s">
        <v>165</v>
      </c>
      <c r="E83">
        <f t="shared" si="9"/>
        <v>8245.0480379274686</v>
      </c>
      <c r="F83">
        <f t="shared" si="16"/>
        <v>8245</v>
      </c>
      <c r="G83">
        <f t="shared" si="10"/>
        <v>2.968949999922188E-2</v>
      </c>
      <c r="N83">
        <f t="shared" si="11"/>
        <v>2.968949999922188E-2</v>
      </c>
      <c r="P83">
        <f t="shared" si="12"/>
        <v>3.0455764736275395E-2</v>
      </c>
      <c r="Q83" s="2">
        <f t="shared" si="13"/>
        <v>30750.959999999999</v>
      </c>
      <c r="R83">
        <f t="shared" si="14"/>
        <v>5.8716164725169189E-7</v>
      </c>
      <c r="S83">
        <v>8</v>
      </c>
      <c r="T83">
        <f t="shared" si="15"/>
        <v>4.6972931780135351E-6</v>
      </c>
    </row>
    <row r="84" spans="1:32">
      <c r="A84" s="69" t="s">
        <v>166</v>
      </c>
      <c r="B84" s="65" t="s">
        <v>35</v>
      </c>
      <c r="C84" s="64">
        <v>45774.404000000002</v>
      </c>
      <c r="D84" s="69" t="s">
        <v>165</v>
      </c>
      <c r="E84">
        <f t="shared" si="9"/>
        <v>8253.0474826262162</v>
      </c>
      <c r="F84">
        <f t="shared" si="16"/>
        <v>8253</v>
      </c>
      <c r="G84">
        <f t="shared" si="10"/>
        <v>2.9346300005272496E-2</v>
      </c>
      <c r="N84">
        <f t="shared" si="11"/>
        <v>2.9346300005272496E-2</v>
      </c>
      <c r="P84">
        <f t="shared" si="12"/>
        <v>3.0499879494356869E-2</v>
      </c>
      <c r="Q84" s="2">
        <f t="shared" si="13"/>
        <v>30755.904000000002</v>
      </c>
      <c r="R84">
        <f t="shared" si="14"/>
        <v>1.3307456376361608E-6</v>
      </c>
      <c r="S84" s="69">
        <v>8</v>
      </c>
      <c r="T84">
        <f t="shared" si="15"/>
        <v>1.0645965101089286E-5</v>
      </c>
    </row>
    <row r="85" spans="1:32">
      <c r="A85" s="69" t="s">
        <v>57</v>
      </c>
      <c r="B85" s="65" t="s">
        <v>31</v>
      </c>
      <c r="C85" s="64">
        <v>46121.438000000002</v>
      </c>
      <c r="D85" s="64"/>
      <c r="E85">
        <f t="shared" ref="E85:E107" si="17">+(C85-C$7)/C$8</f>
        <v>8814.5521937069498</v>
      </c>
      <c r="F85">
        <f t="shared" si="16"/>
        <v>8814.5</v>
      </c>
      <c r="G85">
        <f t="shared" ref="G85:G107" si="18">+C85-(C$7+F85*C$8)</f>
        <v>3.2257950006169267E-2</v>
      </c>
      <c r="N85">
        <f t="shared" ref="N85:N107" si="19">+G85</f>
        <v>3.2257950006169267E-2</v>
      </c>
      <c r="P85">
        <f t="shared" ref="P85:P107" si="20">+D$11+D$12*F85+D$13*F85^2</f>
        <v>3.3687086715423809E-2</v>
      </c>
      <c r="Q85" s="2">
        <f t="shared" ref="Q85:Q107" si="21">+C85-15018.5</f>
        <v>31102.938000000002</v>
      </c>
      <c r="R85">
        <f t="shared" ref="R85:R107" si="22">+(P85-G85)^2</f>
        <v>2.0424317337388998E-6</v>
      </c>
      <c r="S85">
        <v>1</v>
      </c>
      <c r="T85">
        <f t="shared" ref="T85:T107" si="23">+S85*R85</f>
        <v>2.0424317337388998E-6</v>
      </c>
      <c r="AB85">
        <v>8</v>
      </c>
      <c r="AD85" t="s">
        <v>40</v>
      </c>
      <c r="AF85" t="s">
        <v>36</v>
      </c>
    </row>
    <row r="86" spans="1:32">
      <c r="A86" s="69" t="s">
        <v>166</v>
      </c>
      <c r="B86" s="65" t="s">
        <v>31</v>
      </c>
      <c r="C86" s="64">
        <v>46914.387000000002</v>
      </c>
      <c r="D86" s="69" t="s">
        <v>164</v>
      </c>
      <c r="E86">
        <f t="shared" si="17"/>
        <v>10097.552127853918</v>
      </c>
      <c r="F86">
        <f t="shared" ref="F86:F107" si="24">ROUND(2*E86,0)/2</f>
        <v>10097.5</v>
      </c>
      <c r="G86">
        <f t="shared" si="18"/>
        <v>3.2217250009125564E-2</v>
      </c>
      <c r="N86">
        <f t="shared" si="19"/>
        <v>3.2217250009125564E-2</v>
      </c>
      <c r="P86">
        <f t="shared" si="20"/>
        <v>4.1642425276594133E-2</v>
      </c>
      <c r="Q86" s="2">
        <f t="shared" si="21"/>
        <v>31895.887000000002</v>
      </c>
      <c r="R86">
        <f t="shared" si="22"/>
        <v>8.8833928822501206E-5</v>
      </c>
      <c r="S86" s="69">
        <v>8</v>
      </c>
      <c r="T86">
        <f t="shared" si="23"/>
        <v>7.1067143058000965E-4</v>
      </c>
    </row>
    <row r="87" spans="1:32">
      <c r="A87" s="69" t="s">
        <v>166</v>
      </c>
      <c r="B87" s="65" t="s">
        <v>35</v>
      </c>
      <c r="C87" s="64">
        <v>47240.420700000002</v>
      </c>
      <c r="D87" s="69" t="s">
        <v>163</v>
      </c>
      <c r="E87">
        <f t="shared" si="17"/>
        <v>10625.078129689713</v>
      </c>
      <c r="F87">
        <f t="shared" si="24"/>
        <v>10625</v>
      </c>
      <c r="G87">
        <f t="shared" si="18"/>
        <v>4.8287500008882489E-2</v>
      </c>
      <c r="N87">
        <f t="shared" si="19"/>
        <v>4.8287500008882489E-2</v>
      </c>
      <c r="P87">
        <f t="shared" si="20"/>
        <v>4.5184719029349861E-2</v>
      </c>
      <c r="Q87" s="2">
        <f t="shared" si="21"/>
        <v>32221.920700000002</v>
      </c>
      <c r="R87">
        <f t="shared" si="22"/>
        <v>9.6272498069494549E-6</v>
      </c>
      <c r="S87">
        <v>8</v>
      </c>
      <c r="T87">
        <f t="shared" si="23"/>
        <v>7.7017998455595639E-5</v>
      </c>
    </row>
    <row r="88" spans="1:32">
      <c r="A88" s="69" t="s">
        <v>166</v>
      </c>
      <c r="B88" s="65" t="s">
        <v>31</v>
      </c>
      <c r="C88" s="64">
        <v>47265.442799999997</v>
      </c>
      <c r="D88" s="69" t="s">
        <v>163</v>
      </c>
      <c r="E88">
        <f t="shared" si="17"/>
        <v>10665.564154203536</v>
      </c>
      <c r="F88">
        <f t="shared" si="24"/>
        <v>10665.5</v>
      </c>
      <c r="G88">
        <f t="shared" si="18"/>
        <v>3.9650049999181647E-2</v>
      </c>
      <c r="N88">
        <f t="shared" si="19"/>
        <v>3.9650049999181647E-2</v>
      </c>
      <c r="P88">
        <f t="shared" si="20"/>
        <v>4.5463225983306856E-2</v>
      </c>
      <c r="Q88" s="2">
        <f t="shared" si="21"/>
        <v>32246.942799999997</v>
      </c>
      <c r="R88">
        <f t="shared" si="22"/>
        <v>3.3793015022410087E-5</v>
      </c>
      <c r="S88" s="69">
        <v>8</v>
      </c>
      <c r="T88">
        <f t="shared" si="23"/>
        <v>2.703441201792807E-4</v>
      </c>
    </row>
    <row r="89" spans="1:32">
      <c r="A89" s="69" t="s">
        <v>166</v>
      </c>
      <c r="B89" s="65" t="s">
        <v>35</v>
      </c>
      <c r="C89" s="64">
        <v>47266.3773</v>
      </c>
      <c r="D89" s="69" t="s">
        <v>163</v>
      </c>
      <c r="E89">
        <f t="shared" si="17"/>
        <v>10667.076185164498</v>
      </c>
      <c r="F89">
        <f t="shared" si="24"/>
        <v>10667</v>
      </c>
      <c r="G89">
        <f t="shared" si="18"/>
        <v>4.7085700003663078E-2</v>
      </c>
      <c r="N89">
        <f t="shared" si="19"/>
        <v>4.7085700003663078E-2</v>
      </c>
      <c r="P89">
        <f t="shared" si="20"/>
        <v>4.5473558964766833E-2</v>
      </c>
      <c r="Q89" s="2">
        <f t="shared" si="21"/>
        <v>32247.8773</v>
      </c>
      <c r="R89">
        <f t="shared" si="22"/>
        <v>2.5989987292934634E-6</v>
      </c>
      <c r="S89">
        <v>8</v>
      </c>
      <c r="T89">
        <f t="shared" si="23"/>
        <v>2.0791989834347707E-5</v>
      </c>
    </row>
    <row r="90" spans="1:32">
      <c r="A90" s="69" t="s">
        <v>166</v>
      </c>
      <c r="B90" s="65" t="s">
        <v>35</v>
      </c>
      <c r="C90" s="64">
        <v>47266.379300000001</v>
      </c>
      <c r="D90" s="69" t="s">
        <v>163</v>
      </c>
      <c r="E90">
        <f t="shared" si="17"/>
        <v>10667.079421185817</v>
      </c>
      <c r="F90">
        <f t="shared" si="24"/>
        <v>10667</v>
      </c>
      <c r="G90">
        <f t="shared" si="18"/>
        <v>4.9085700004070532E-2</v>
      </c>
      <c r="N90">
        <f t="shared" si="19"/>
        <v>4.9085700004070532E-2</v>
      </c>
      <c r="P90">
        <f t="shared" si="20"/>
        <v>4.5473558964766833E-2</v>
      </c>
      <c r="Q90" s="2">
        <f t="shared" si="21"/>
        <v>32247.879300000001</v>
      </c>
      <c r="R90">
        <f t="shared" si="22"/>
        <v>1.3047562887822003E-5</v>
      </c>
      <c r="S90" s="69">
        <v>8</v>
      </c>
      <c r="T90">
        <f t="shared" si="23"/>
        <v>1.0438050310257602E-4</v>
      </c>
    </row>
    <row r="91" spans="1:32">
      <c r="A91" s="69" t="s">
        <v>58</v>
      </c>
      <c r="B91" s="65" t="s">
        <v>31</v>
      </c>
      <c r="C91" s="64">
        <v>47270.391900000002</v>
      </c>
      <c r="D91" s="64"/>
      <c r="E91">
        <f t="shared" si="17"/>
        <v>10673.571850756649</v>
      </c>
      <c r="F91">
        <f t="shared" si="24"/>
        <v>10673.5</v>
      </c>
      <c r="G91">
        <f t="shared" si="18"/>
        <v>4.4406850007362664E-2</v>
      </c>
      <c r="N91">
        <f t="shared" si="19"/>
        <v>4.4406850007362664E-2</v>
      </c>
      <c r="P91">
        <f t="shared" si="20"/>
        <v>4.5518349999867119E-2</v>
      </c>
      <c r="Q91" s="2">
        <f t="shared" si="21"/>
        <v>32251.891900000002</v>
      </c>
      <c r="R91">
        <f t="shared" si="22"/>
        <v>1.2354322333374048E-6</v>
      </c>
      <c r="S91">
        <v>1</v>
      </c>
      <c r="T91">
        <f t="shared" si="23"/>
        <v>1.2354322333374048E-6</v>
      </c>
      <c r="AB91">
        <v>6</v>
      </c>
      <c r="AD91" t="s">
        <v>40</v>
      </c>
      <c r="AF91" t="s">
        <v>36</v>
      </c>
    </row>
    <row r="92" spans="1:32">
      <c r="A92" s="69" t="s">
        <v>166</v>
      </c>
      <c r="B92" s="65" t="s">
        <v>31</v>
      </c>
      <c r="C92" s="64">
        <v>47942.837</v>
      </c>
      <c r="D92" s="69" t="s">
        <v>163</v>
      </c>
      <c r="E92">
        <f t="shared" si="17"/>
        <v>11761.5951902368</v>
      </c>
      <c r="F92">
        <f t="shared" si="24"/>
        <v>11761.5</v>
      </c>
      <c r="G92">
        <f t="shared" si="18"/>
        <v>5.8831650007050484E-2</v>
      </c>
      <c r="N92">
        <f t="shared" si="19"/>
        <v>5.8831650007050484E-2</v>
      </c>
      <c r="P92">
        <f t="shared" si="20"/>
        <v>5.3354194982038985E-2</v>
      </c>
      <c r="Q92" s="2">
        <f t="shared" si="21"/>
        <v>32924.337</v>
      </c>
      <c r="R92">
        <f t="shared" si="22"/>
        <v>3.0002513551023719E-5</v>
      </c>
      <c r="S92" s="69">
        <v>8</v>
      </c>
      <c r="T92">
        <f t="shared" si="23"/>
        <v>2.4002010840818976E-4</v>
      </c>
    </row>
    <row r="93" spans="1:32">
      <c r="A93" s="69" t="s">
        <v>166</v>
      </c>
      <c r="B93" s="65" t="s">
        <v>31</v>
      </c>
      <c r="C93" s="64">
        <v>47942.841699999997</v>
      </c>
      <c r="D93" s="69" t="s">
        <v>163</v>
      </c>
      <c r="E93">
        <f t="shared" si="17"/>
        <v>11761.602794886894</v>
      </c>
      <c r="F93">
        <f t="shared" si="24"/>
        <v>11761.5</v>
      </c>
      <c r="G93">
        <f t="shared" si="18"/>
        <v>6.353165000473382E-2</v>
      </c>
      <c r="N93">
        <f t="shared" si="19"/>
        <v>6.353165000473382E-2</v>
      </c>
      <c r="P93">
        <f t="shared" si="20"/>
        <v>5.3354194982038985E-2</v>
      </c>
      <c r="Q93" s="2">
        <f t="shared" si="21"/>
        <v>32924.341699999997</v>
      </c>
      <c r="R93">
        <f t="shared" si="22"/>
        <v>1.035805907389763E-4</v>
      </c>
      <c r="S93">
        <v>8</v>
      </c>
      <c r="T93">
        <f t="shared" si="23"/>
        <v>8.2864472591181039E-4</v>
      </c>
    </row>
    <row r="94" spans="1:32">
      <c r="A94" s="69" t="s">
        <v>166</v>
      </c>
      <c r="B94" s="65" t="s">
        <v>31</v>
      </c>
      <c r="C94" s="64">
        <v>48359.395700000001</v>
      </c>
      <c r="D94" s="69" t="s">
        <v>163</v>
      </c>
      <c r="E94">
        <f t="shared" si="17"/>
        <v>12435.591606990396</v>
      </c>
      <c r="F94">
        <f t="shared" si="24"/>
        <v>12435.5</v>
      </c>
      <c r="G94">
        <f t="shared" si="18"/>
        <v>5.6617050002387259E-2</v>
      </c>
      <c r="N94">
        <f t="shared" si="19"/>
        <v>5.6617050002387259E-2</v>
      </c>
      <c r="P94">
        <f t="shared" si="20"/>
        <v>5.8545982886991699E-2</v>
      </c>
      <c r="Q94" s="2">
        <f t="shared" si="21"/>
        <v>33340.895700000001</v>
      </c>
      <c r="R94">
        <f t="shared" si="22"/>
        <v>3.7207820733084044E-6</v>
      </c>
      <c r="S94" s="69">
        <v>8</v>
      </c>
      <c r="T94">
        <f t="shared" si="23"/>
        <v>2.9766256586467235E-5</v>
      </c>
    </row>
    <row r="95" spans="1:32">
      <c r="A95" s="69" t="s">
        <v>166</v>
      </c>
      <c r="B95" s="65" t="s">
        <v>31</v>
      </c>
      <c r="C95" s="64">
        <v>48359.401299999998</v>
      </c>
      <c r="D95" s="69" t="s">
        <v>163</v>
      </c>
      <c r="E95">
        <f t="shared" si="17"/>
        <v>12435.600667850082</v>
      </c>
      <c r="F95">
        <f t="shared" si="24"/>
        <v>12435.5</v>
      </c>
      <c r="G95">
        <f t="shared" si="18"/>
        <v>6.2217049999162555E-2</v>
      </c>
      <c r="N95">
        <f t="shared" si="19"/>
        <v>6.2217049999162555E-2</v>
      </c>
      <c r="P95">
        <f t="shared" si="20"/>
        <v>5.8545982886991699E-2</v>
      </c>
      <c r="Q95" s="2">
        <f t="shared" si="21"/>
        <v>33340.901299999998</v>
      </c>
      <c r="R95">
        <f t="shared" si="22"/>
        <v>1.3476733742062468E-5</v>
      </c>
      <c r="S95">
        <v>8</v>
      </c>
      <c r="T95">
        <f t="shared" si="23"/>
        <v>1.0781386993649974E-4</v>
      </c>
    </row>
    <row r="96" spans="1:32">
      <c r="A96" s="69" t="s">
        <v>59</v>
      </c>
      <c r="B96" s="65" t="s">
        <v>31</v>
      </c>
      <c r="C96" s="64">
        <v>48359.402999999998</v>
      </c>
      <c r="D96" s="64">
        <v>6.0000000000000001E-3</v>
      </c>
      <c r="E96">
        <f t="shared" si="17"/>
        <v>12435.603418468203</v>
      </c>
      <c r="F96">
        <f t="shared" si="24"/>
        <v>12435.5</v>
      </c>
      <c r="G96">
        <f t="shared" si="18"/>
        <v>6.3917049999872688E-2</v>
      </c>
      <c r="N96">
        <f t="shared" si="19"/>
        <v>6.3917049999872688E-2</v>
      </c>
      <c r="P96">
        <f t="shared" si="20"/>
        <v>5.8545982886991699E-2</v>
      </c>
      <c r="Q96" s="2">
        <f t="shared" si="21"/>
        <v>33340.902999999998</v>
      </c>
      <c r="R96">
        <f t="shared" si="22"/>
        <v>2.8848361931071727E-5</v>
      </c>
      <c r="S96" s="69">
        <v>1</v>
      </c>
      <c r="T96">
        <f t="shared" si="23"/>
        <v>2.8848361931071727E-5</v>
      </c>
      <c r="AB96">
        <v>14</v>
      </c>
      <c r="AD96" t="s">
        <v>40</v>
      </c>
      <c r="AF96" t="s">
        <v>36</v>
      </c>
    </row>
    <row r="97" spans="1:20">
      <c r="A97" s="94" t="s">
        <v>206</v>
      </c>
      <c r="C97" s="64">
        <v>49734.568599999999</v>
      </c>
      <c r="D97" s="64"/>
      <c r="E97">
        <f t="shared" si="17"/>
        <v>14660.63601733796</v>
      </c>
      <c r="F97">
        <f t="shared" si="24"/>
        <v>14660.5</v>
      </c>
      <c r="G97">
        <f t="shared" si="18"/>
        <v>8.4064549999311566E-2</v>
      </c>
      <c r="N97">
        <f t="shared" si="19"/>
        <v>8.4064549999311566E-2</v>
      </c>
      <c r="P97">
        <f t="shared" si="20"/>
        <v>7.7518673321253784E-2</v>
      </c>
      <c r="Q97" s="2">
        <f t="shared" si="21"/>
        <v>34716.068599999999</v>
      </c>
      <c r="R97">
        <f t="shared" si="22"/>
        <v>4.2848501484340789E-5</v>
      </c>
      <c r="S97">
        <v>8</v>
      </c>
      <c r="T97">
        <f t="shared" si="23"/>
        <v>3.4278801187472631E-4</v>
      </c>
    </row>
    <row r="98" spans="1:20">
      <c r="A98" s="94" t="s">
        <v>206</v>
      </c>
      <c r="B98" s="65"/>
      <c r="C98" s="64">
        <v>49778.45</v>
      </c>
      <c r="D98" s="64">
        <v>2E-3</v>
      </c>
      <c r="E98">
        <f t="shared" si="17"/>
        <v>14731.636590275531</v>
      </c>
      <c r="F98">
        <f t="shared" si="24"/>
        <v>14731.5</v>
      </c>
      <c r="G98">
        <f t="shared" si="18"/>
        <v>8.4418650003499351E-2</v>
      </c>
      <c r="N98">
        <f t="shared" si="19"/>
        <v>8.4418650003499351E-2</v>
      </c>
      <c r="P98">
        <f t="shared" si="20"/>
        <v>7.817043477321492E-2</v>
      </c>
      <c r="Q98" s="2">
        <f t="shared" si="21"/>
        <v>34759.949999999997</v>
      </c>
      <c r="R98">
        <f t="shared" si="22"/>
        <v>3.9040193563958338E-5</v>
      </c>
      <c r="S98" s="69">
        <v>8</v>
      </c>
      <c r="T98">
        <f t="shared" si="23"/>
        <v>3.123215485116667E-4</v>
      </c>
    </row>
    <row r="99" spans="1:20">
      <c r="A99" s="94" t="s">
        <v>206</v>
      </c>
      <c r="B99" s="65"/>
      <c r="C99" s="64">
        <v>50507.445</v>
      </c>
      <c r="D99" s="64">
        <v>2E-3</v>
      </c>
      <c r="E99">
        <f t="shared" si="17"/>
        <v>15911.158270728462</v>
      </c>
      <c r="F99">
        <f t="shared" si="24"/>
        <v>15911</v>
      </c>
      <c r="G99">
        <f t="shared" si="18"/>
        <v>9.7818100002768915E-2</v>
      </c>
      <c r="N99">
        <f t="shared" si="19"/>
        <v>9.7818100002768915E-2</v>
      </c>
      <c r="P99">
        <f t="shared" si="20"/>
        <v>8.9417226771304731E-2</v>
      </c>
      <c r="Q99" s="2">
        <f t="shared" si="21"/>
        <v>35488.945</v>
      </c>
      <c r="R99">
        <f t="shared" si="22"/>
        <v>7.0574671051131484E-5</v>
      </c>
      <c r="S99">
        <v>8</v>
      </c>
      <c r="T99">
        <f t="shared" si="23"/>
        <v>5.6459736840905187E-4</v>
      </c>
    </row>
    <row r="100" spans="1:20">
      <c r="A100" s="94" t="s">
        <v>206</v>
      </c>
      <c r="B100" s="65"/>
      <c r="C100" s="64">
        <v>50509.606</v>
      </c>
      <c r="D100" s="64">
        <v>1E-3</v>
      </c>
      <c r="E100">
        <f t="shared" si="17"/>
        <v>15914.654791762843</v>
      </c>
      <c r="F100">
        <f t="shared" si="24"/>
        <v>15914.5</v>
      </c>
      <c r="G100">
        <f t="shared" si="18"/>
        <v>9.5667950001370627E-2</v>
      </c>
      <c r="N100">
        <f t="shared" si="19"/>
        <v>9.5667950001370627E-2</v>
      </c>
      <c r="P100">
        <f t="shared" si="20"/>
        <v>8.945177706660068E-2</v>
      </c>
      <c r="Q100" s="2">
        <f t="shared" si="21"/>
        <v>35491.106</v>
      </c>
      <c r="R100">
        <f t="shared" si="22"/>
        <v>3.864080595496643E-5</v>
      </c>
      <c r="S100" s="69">
        <v>8</v>
      </c>
      <c r="T100">
        <f t="shared" si="23"/>
        <v>3.0912644763973144E-4</v>
      </c>
    </row>
    <row r="101" spans="1:20">
      <c r="A101" s="94" t="s">
        <v>206</v>
      </c>
      <c r="B101" s="65"/>
      <c r="C101" s="64">
        <v>50509.607000000004</v>
      </c>
      <c r="D101" s="64">
        <v>1E-3</v>
      </c>
      <c r="E101">
        <f t="shared" si="17"/>
        <v>15914.656409773508</v>
      </c>
      <c r="F101">
        <f t="shared" si="24"/>
        <v>15914.5</v>
      </c>
      <c r="G101">
        <f t="shared" si="18"/>
        <v>9.6667950005212333E-2</v>
      </c>
      <c r="N101">
        <f t="shared" si="19"/>
        <v>9.6667950005212333E-2</v>
      </c>
      <c r="P101">
        <f t="shared" si="20"/>
        <v>8.945177706660068E-2</v>
      </c>
      <c r="Q101" s="2">
        <f t="shared" si="21"/>
        <v>35491.107000000004</v>
      </c>
      <c r="R101">
        <f t="shared" si="22"/>
        <v>5.2073151879951149E-5</v>
      </c>
      <c r="S101">
        <v>8</v>
      </c>
      <c r="T101">
        <f t="shared" si="23"/>
        <v>4.1658521503960919E-4</v>
      </c>
    </row>
    <row r="102" spans="1:20">
      <c r="A102" s="94" t="s">
        <v>206</v>
      </c>
      <c r="B102" s="65"/>
      <c r="C102" s="64">
        <v>50510.536099999998</v>
      </c>
      <c r="D102" s="64">
        <v>8.9999999999999998E-4</v>
      </c>
      <c r="E102">
        <f t="shared" si="17"/>
        <v>15916.159703476897</v>
      </c>
      <c r="F102">
        <f t="shared" si="24"/>
        <v>15916</v>
      </c>
      <c r="G102">
        <f t="shared" si="18"/>
        <v>9.8703600000590086E-2</v>
      </c>
      <c r="N102">
        <f t="shared" si="19"/>
        <v>9.8703600000590086E-2</v>
      </c>
      <c r="P102">
        <f t="shared" si="20"/>
        <v>8.9466586468047879E-2</v>
      </c>
      <c r="Q102" s="2">
        <f t="shared" si="21"/>
        <v>35492.036099999998</v>
      </c>
      <c r="R102">
        <f t="shared" si="22"/>
        <v>8.5322419000367856E-5</v>
      </c>
      <c r="S102" s="69">
        <v>8</v>
      </c>
      <c r="T102">
        <f t="shared" si="23"/>
        <v>6.8257935200294285E-4</v>
      </c>
    </row>
    <row r="103" spans="1:20">
      <c r="A103" s="94" t="s">
        <v>206</v>
      </c>
      <c r="B103" s="65"/>
      <c r="C103" s="64">
        <v>50510.5386</v>
      </c>
      <c r="D103" s="64">
        <v>5.9999999999999995E-4</v>
      </c>
      <c r="E103">
        <f t="shared" si="17"/>
        <v>15916.163748503548</v>
      </c>
      <c r="F103">
        <f t="shared" si="24"/>
        <v>15916</v>
      </c>
      <c r="G103">
        <f t="shared" si="18"/>
        <v>0.10120360000291839</v>
      </c>
      <c r="N103">
        <f t="shared" si="19"/>
        <v>0.10120360000291839</v>
      </c>
      <c r="P103">
        <f t="shared" si="20"/>
        <v>8.9466586468047879E-2</v>
      </c>
      <c r="Q103" s="2">
        <f t="shared" si="21"/>
        <v>35492.0386</v>
      </c>
      <c r="R103">
        <f t="shared" si="22"/>
        <v>1.3775748671773362E-4</v>
      </c>
      <c r="S103">
        <v>8</v>
      </c>
      <c r="T103">
        <f t="shared" si="23"/>
        <v>1.102059893741869E-3</v>
      </c>
    </row>
    <row r="104" spans="1:20">
      <c r="A104" s="94" t="s">
        <v>206</v>
      </c>
      <c r="C104" s="64">
        <v>50512.387199999997</v>
      </c>
      <c r="D104" s="64">
        <v>1E-4</v>
      </c>
      <c r="E104">
        <f t="shared" si="17"/>
        <v>15919.154803008014</v>
      </c>
      <c r="F104">
        <f t="shared" si="24"/>
        <v>15919</v>
      </c>
      <c r="G104">
        <f t="shared" si="18"/>
        <v>9.5674900003359653E-2</v>
      </c>
      <c r="N104">
        <f t="shared" si="19"/>
        <v>9.5674900003359653E-2</v>
      </c>
      <c r="P104">
        <f t="shared" si="20"/>
        <v>8.9496209108604716E-2</v>
      </c>
      <c r="Q104" s="2">
        <f t="shared" si="21"/>
        <v>35493.887199999997</v>
      </c>
      <c r="R104">
        <f t="shared" si="22"/>
        <v>3.8176221172927569E-5</v>
      </c>
      <c r="S104" s="69">
        <v>8</v>
      </c>
      <c r="T104">
        <f t="shared" si="23"/>
        <v>3.0540976938342056E-4</v>
      </c>
    </row>
    <row r="105" spans="1:20">
      <c r="A105" s="94" t="s">
        <v>206</v>
      </c>
      <c r="B105" s="65"/>
      <c r="C105" s="64">
        <v>50512.387999999999</v>
      </c>
      <c r="D105" s="64">
        <v>1E-3</v>
      </c>
      <c r="E105">
        <f t="shared" si="17"/>
        <v>15919.156097416544</v>
      </c>
      <c r="F105">
        <f t="shared" si="24"/>
        <v>15919</v>
      </c>
      <c r="G105">
        <f t="shared" si="18"/>
        <v>9.6474900004977826E-2</v>
      </c>
      <c r="N105">
        <f t="shared" si="19"/>
        <v>9.6474900004977826E-2</v>
      </c>
      <c r="P105">
        <f t="shared" si="20"/>
        <v>8.9496209108604716E-2</v>
      </c>
      <c r="Q105" s="2">
        <f t="shared" si="21"/>
        <v>35493.887999999999</v>
      </c>
      <c r="R105">
        <f t="shared" si="22"/>
        <v>4.8702126627120928E-5</v>
      </c>
      <c r="S105">
        <v>8</v>
      </c>
      <c r="T105">
        <f t="shared" si="23"/>
        <v>3.8961701301696742E-4</v>
      </c>
    </row>
    <row r="106" spans="1:20">
      <c r="A106" s="94" t="s">
        <v>206</v>
      </c>
      <c r="B106" s="65"/>
      <c r="C106" s="70">
        <v>50541.439599999998</v>
      </c>
      <c r="D106" s="70">
        <v>6.9999999999999999E-4</v>
      </c>
      <c r="E106">
        <f t="shared" si="17"/>
        <v>15966.161895881341</v>
      </c>
      <c r="F106">
        <f t="shared" si="24"/>
        <v>15966</v>
      </c>
      <c r="G106">
        <f t="shared" si="18"/>
        <v>0.10005860000092071</v>
      </c>
      <c r="N106">
        <f t="shared" si="19"/>
        <v>0.10005860000092071</v>
      </c>
      <c r="P106">
        <f t="shared" si="20"/>
        <v>8.9960965181524022E-2</v>
      </c>
      <c r="Q106" s="2">
        <f t="shared" si="21"/>
        <v>35522.939599999998</v>
      </c>
      <c r="R106">
        <f t="shared" si="22"/>
        <v>1.019622289458923E-4</v>
      </c>
      <c r="S106" s="69">
        <v>8</v>
      </c>
      <c r="T106">
        <f t="shared" si="23"/>
        <v>8.1569783156713838E-4</v>
      </c>
    </row>
    <row r="107" spans="1:20">
      <c r="A107" s="94" t="s">
        <v>206</v>
      </c>
      <c r="B107" s="65"/>
      <c r="C107" s="64">
        <v>51262.398300000001</v>
      </c>
      <c r="D107" s="64">
        <v>8.0000000000000004E-4</v>
      </c>
      <c r="E107">
        <f t="shared" si="17"/>
        <v>17132.680757274302</v>
      </c>
      <c r="F107">
        <f t="shared" si="24"/>
        <v>17132.5</v>
      </c>
      <c r="G107">
        <f t="shared" si="18"/>
        <v>0.11171575000480516</v>
      </c>
      <c r="N107">
        <f t="shared" si="19"/>
        <v>0.11171575000480516</v>
      </c>
      <c r="P107">
        <f t="shared" si="20"/>
        <v>0.10189821495777292</v>
      </c>
      <c r="Q107" s="2">
        <f t="shared" si="21"/>
        <v>36243.898300000001</v>
      </c>
      <c r="R107">
        <f t="shared" si="22"/>
        <v>9.6383994399706351E-5</v>
      </c>
      <c r="S107">
        <v>8</v>
      </c>
      <c r="T107">
        <f t="shared" si="23"/>
        <v>7.7107195519765081E-4</v>
      </c>
    </row>
    <row r="108" spans="1:20">
      <c r="A108" s="69"/>
      <c r="B108" s="65"/>
      <c r="C108" s="64"/>
      <c r="D108" s="64"/>
    </row>
    <row r="109" spans="1:20">
      <c r="A109" s="69"/>
      <c r="B109" s="65"/>
      <c r="C109" s="93"/>
      <c r="D109" s="93"/>
    </row>
    <row r="110" spans="1:20">
      <c r="A110" s="69"/>
      <c r="B110" s="65"/>
      <c r="C110" s="64"/>
      <c r="D110" s="64"/>
    </row>
    <row r="111" spans="1:20">
      <c r="A111" s="69"/>
      <c r="B111" s="65"/>
      <c r="C111" s="81"/>
      <c r="D111" s="81"/>
    </row>
    <row r="112" spans="1:20">
      <c r="A112" s="69"/>
      <c r="B112" s="65"/>
      <c r="C112" s="70"/>
      <c r="D112" s="64"/>
    </row>
    <row r="113" spans="1:4">
      <c r="A113" s="69"/>
      <c r="B113" s="65"/>
      <c r="C113" s="70"/>
      <c r="D113" s="70"/>
    </row>
    <row r="114" spans="1:4">
      <c r="A114" s="69"/>
      <c r="B114" s="65"/>
      <c r="C114" s="63"/>
      <c r="D114" s="64"/>
    </row>
    <row r="115" spans="1:4">
      <c r="A115" s="69"/>
      <c r="B115" s="65"/>
      <c r="C115" s="81"/>
      <c r="D115" s="64"/>
    </row>
    <row r="116" spans="1:4">
      <c r="A116" s="69"/>
      <c r="B116" s="65"/>
      <c r="C116" s="64"/>
      <c r="D116" s="64"/>
    </row>
    <row r="117" spans="1:4">
      <c r="A117" s="69"/>
      <c r="B117" s="65"/>
      <c r="C117" s="64"/>
      <c r="D117" s="64"/>
    </row>
    <row r="118" spans="1:4">
      <c r="A118" s="69"/>
      <c r="B118" s="65"/>
      <c r="C118" s="64"/>
      <c r="D118" s="64"/>
    </row>
    <row r="119" spans="1:4">
      <c r="A119" s="69"/>
      <c r="B119" s="65"/>
      <c r="C119" s="64"/>
      <c r="D119" s="64"/>
    </row>
    <row r="120" spans="1:4">
      <c r="A120" s="69"/>
      <c r="B120" s="65"/>
      <c r="C120" s="64"/>
      <c r="D120" s="64"/>
    </row>
    <row r="121" spans="1:4">
      <c r="A121" s="69"/>
      <c r="B121" s="65"/>
      <c r="C121" s="64"/>
      <c r="D121" s="64"/>
    </row>
    <row r="122" spans="1:4">
      <c r="A122" s="69"/>
      <c r="B122" s="65"/>
      <c r="C122" s="81"/>
      <c r="D122" s="81"/>
    </row>
    <row r="123" spans="1:4">
      <c r="A123" s="69"/>
      <c r="B123" s="65"/>
      <c r="C123" s="84"/>
      <c r="D123" s="81"/>
    </row>
    <row r="124" spans="1:4">
      <c r="A124" s="69"/>
      <c r="B124" s="65"/>
      <c r="C124" s="81"/>
      <c r="D124" s="81"/>
    </row>
    <row r="125" spans="1:4">
      <c r="A125" s="69"/>
      <c r="B125" s="65"/>
      <c r="C125" s="81"/>
      <c r="D125" s="81"/>
    </row>
    <row r="126" spans="1:4">
      <c r="A126" s="69"/>
      <c r="B126" s="65"/>
      <c r="C126" s="81"/>
      <c r="D126" s="81"/>
    </row>
    <row r="127" spans="1:4">
      <c r="A127" s="69"/>
      <c r="B127" s="65"/>
      <c r="C127" s="81"/>
      <c r="D127" s="81"/>
    </row>
    <row r="128" spans="1:4">
      <c r="A128" s="69"/>
      <c r="B128" s="65"/>
      <c r="C128" s="84"/>
      <c r="D128" s="84"/>
    </row>
    <row r="129" spans="1:4">
      <c r="A129" s="69"/>
      <c r="B129" s="65"/>
      <c r="C129" s="93"/>
      <c r="D129" s="93"/>
    </row>
    <row r="130" spans="1:4">
      <c r="A130" s="69"/>
      <c r="B130" s="65"/>
      <c r="C130" s="64"/>
      <c r="D130" s="64"/>
    </row>
    <row r="131" spans="1:4">
      <c r="A131" s="69"/>
      <c r="B131" s="65"/>
      <c r="C131" s="93"/>
      <c r="D131" s="93"/>
    </row>
    <row r="132" spans="1:4">
      <c r="A132" s="69"/>
      <c r="B132" s="65"/>
      <c r="C132" s="93"/>
      <c r="D132" s="93"/>
    </row>
    <row r="133" spans="1:4">
      <c r="A133" s="69"/>
      <c r="B133" s="65"/>
      <c r="C133" s="93"/>
      <c r="D133" s="93"/>
    </row>
    <row r="134" spans="1:4">
      <c r="A134" s="69"/>
      <c r="B134" s="65"/>
      <c r="C134" s="86"/>
      <c r="D134" s="86"/>
    </row>
    <row r="135" spans="1:4">
      <c r="A135" s="69"/>
      <c r="B135" s="65"/>
      <c r="C135" s="90"/>
      <c r="D135" s="90"/>
    </row>
    <row r="136" spans="1:4">
      <c r="A136" s="69"/>
      <c r="B136" s="65"/>
      <c r="C136" s="90"/>
      <c r="D136" s="90"/>
    </row>
    <row r="137" spans="1:4">
      <c r="A137" s="69"/>
      <c r="B137" s="65"/>
      <c r="C137" s="93"/>
      <c r="D137" s="93"/>
    </row>
    <row r="138" spans="1:4">
      <c r="A138" s="69"/>
      <c r="B138" s="65"/>
      <c r="C138" s="88"/>
      <c r="D138" s="88"/>
    </row>
    <row r="139" spans="1:4">
      <c r="A139" s="69"/>
      <c r="B139" s="65"/>
      <c r="C139" s="93"/>
      <c r="D139" s="93"/>
    </row>
    <row r="140" spans="1:4">
      <c r="A140" s="69"/>
      <c r="B140" s="65"/>
      <c r="C140" s="93"/>
      <c r="D140" s="93"/>
    </row>
    <row r="141" spans="1:4">
      <c r="A141" s="69"/>
      <c r="B141" s="65"/>
      <c r="C141" s="64"/>
      <c r="D141" s="69"/>
    </row>
    <row r="142" spans="1:4">
      <c r="A142" s="69"/>
      <c r="B142" s="65"/>
      <c r="C142" s="64"/>
      <c r="D142" s="69"/>
    </row>
    <row r="143" spans="1:4">
      <c r="A143" s="69"/>
      <c r="B143" s="65"/>
      <c r="C143" s="64"/>
      <c r="D143" s="69"/>
    </row>
    <row r="144" spans="1:4">
      <c r="A144" s="69"/>
      <c r="B144" s="65"/>
      <c r="C144" s="64"/>
      <c r="D144" s="64"/>
    </row>
    <row r="145" spans="1:4">
      <c r="A145" s="69"/>
      <c r="B145" s="65"/>
      <c r="C145" s="64"/>
      <c r="D145" s="69"/>
    </row>
    <row r="146" spans="1:4">
      <c r="A146" s="69"/>
      <c r="B146" s="65"/>
      <c r="C146" s="64"/>
      <c r="D146" s="69"/>
    </row>
    <row r="147" spans="1:4">
      <c r="A147" s="69"/>
      <c r="B147" s="65"/>
      <c r="C147" s="64"/>
      <c r="D147" s="64"/>
    </row>
    <row r="148" spans="1:4">
      <c r="A148" s="69"/>
      <c r="B148" s="65"/>
      <c r="C148" s="64"/>
      <c r="D148" s="64"/>
    </row>
    <row r="149" spans="1:4">
      <c r="A149" s="69"/>
      <c r="B149" s="65"/>
      <c r="C149" s="64"/>
      <c r="D149" s="64"/>
    </row>
    <row r="150" spans="1:4">
      <c r="A150" s="69"/>
      <c r="B150" s="65"/>
      <c r="C150" s="64"/>
      <c r="D150" s="64"/>
    </row>
    <row r="151" spans="1:4">
      <c r="A151" s="69"/>
      <c r="B151" s="65"/>
      <c r="C151" s="64"/>
      <c r="D151" s="64"/>
    </row>
    <row r="152" spans="1:4">
      <c r="A152" s="64"/>
      <c r="B152" s="65"/>
      <c r="C152" s="64"/>
      <c r="D152" s="64"/>
    </row>
    <row r="153" spans="1:4">
      <c r="A153" s="69"/>
      <c r="B153" s="65"/>
      <c r="C153" s="64"/>
      <c r="D153" s="64"/>
    </row>
    <row r="154" spans="1:4">
      <c r="A154" s="69"/>
      <c r="B154" s="65"/>
      <c r="C154" s="64"/>
      <c r="D154" s="64"/>
    </row>
    <row r="155" spans="1:4">
      <c r="A155" s="69"/>
      <c r="B155" s="65"/>
      <c r="C155" s="64"/>
      <c r="D155" s="64"/>
    </row>
    <row r="156" spans="1:4">
      <c r="A156" s="69"/>
      <c r="B156" s="65"/>
      <c r="C156" s="64"/>
      <c r="D156" s="64"/>
    </row>
    <row r="157" spans="1:4">
      <c r="A157" s="69"/>
      <c r="B157" s="65"/>
      <c r="C157" s="64"/>
      <c r="D157" s="64"/>
    </row>
    <row r="158" spans="1:4">
      <c r="A158" s="69"/>
      <c r="B158" s="65"/>
      <c r="C158" s="64"/>
      <c r="D158" s="64"/>
    </row>
    <row r="159" spans="1:4">
      <c r="A159" s="69"/>
      <c r="B159" s="65"/>
      <c r="C159" s="70"/>
      <c r="D159" s="70"/>
    </row>
    <row r="160" spans="1:4">
      <c r="A160" s="69"/>
      <c r="B160" s="65"/>
      <c r="C160" s="64"/>
      <c r="D160" s="64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AB342"/>
  <sheetViews>
    <sheetView workbookViewId="0">
      <selection activeCell="F10" sqref="F10"/>
    </sheetView>
  </sheetViews>
  <sheetFormatPr defaultRowHeight="12.75"/>
  <cols>
    <col min="1" max="1" width="9.140625" style="31"/>
    <col min="2" max="2" width="10.7109375" style="31" customWidth="1"/>
    <col min="3" max="4" width="9.140625" style="31"/>
    <col min="5" max="5" width="10.28515625" style="31" bestFit="1" customWidth="1"/>
    <col min="6" max="6" width="10" style="31" customWidth="1"/>
    <col min="7" max="7" width="10.7109375" style="31" customWidth="1"/>
    <col min="8" max="13" width="9.140625" style="31"/>
    <col min="14" max="14" width="12.140625" style="31" customWidth="1"/>
    <col min="15" max="15" width="11" style="31" customWidth="1"/>
    <col min="16" max="16384" width="9.140625" style="31"/>
  </cols>
  <sheetData>
    <row r="1" spans="1:28" ht="18.75" thickBot="1">
      <c r="A1" s="30" t="s">
        <v>83</v>
      </c>
      <c r="D1" s="32" t="s">
        <v>84</v>
      </c>
      <c r="M1" s="33" t="s">
        <v>85</v>
      </c>
      <c r="N1" s="31" t="s">
        <v>86</v>
      </c>
      <c r="O1" s="31">
        <f ca="1">H18*J18-I18*I18</f>
        <v>12143.579515648711</v>
      </c>
      <c r="P1" s="31" t="s">
        <v>179</v>
      </c>
      <c r="U1" s="9" t="s">
        <v>142</v>
      </c>
      <c r="V1" s="60" t="s">
        <v>144</v>
      </c>
      <c r="AA1" s="31">
        <v>1</v>
      </c>
      <c r="AB1" s="31" t="s">
        <v>87</v>
      </c>
    </row>
    <row r="2" spans="1:28">
      <c r="A2" s="12" t="s">
        <v>204</v>
      </c>
      <c r="M2" s="33" t="s">
        <v>88</v>
      </c>
      <c r="N2" s="31" t="s">
        <v>89</v>
      </c>
      <c r="O2" s="31">
        <f ca="1">+F18*J18-H18*I18</f>
        <v>2416.4498095006643</v>
      </c>
      <c r="P2" s="31" t="s">
        <v>180</v>
      </c>
      <c r="U2" s="31">
        <v>-2.5</v>
      </c>
      <c r="V2" s="31">
        <f t="shared" ref="V2:V22" ca="1" si="0">+E$4+E$5*U2+E$6*U2^2</f>
        <v>0.17001433921044451</v>
      </c>
      <c r="AA2" s="31">
        <v>2</v>
      </c>
      <c r="AB2" s="31" t="s">
        <v>36</v>
      </c>
    </row>
    <row r="3" spans="1:28" ht="13.5" thickBot="1">
      <c r="A3" s="31" t="s">
        <v>90</v>
      </c>
      <c r="B3" s="31" t="s">
        <v>91</v>
      </c>
      <c r="E3" s="34" t="s">
        <v>92</v>
      </c>
      <c r="F3" s="34" t="s">
        <v>93</v>
      </c>
      <c r="G3" s="34" t="s">
        <v>94</v>
      </c>
      <c r="H3" s="34" t="s">
        <v>95</v>
      </c>
      <c r="M3" s="33" t="s">
        <v>96</v>
      </c>
      <c r="N3" s="31" t="s">
        <v>97</v>
      </c>
      <c r="O3" s="31">
        <f ca="1">+F18*I18-H18*H18</f>
        <v>-5077.5485086453064</v>
      </c>
      <c r="P3" s="31" t="s">
        <v>181</v>
      </c>
      <c r="U3" s="31">
        <v>-2.25</v>
      </c>
      <c r="V3" s="31">
        <f t="shared" ca="1" si="0"/>
        <v>0.13542928077957994</v>
      </c>
      <c r="AA3" s="31">
        <v>3</v>
      </c>
      <c r="AB3" s="31" t="s">
        <v>98</v>
      </c>
    </row>
    <row r="4" spans="1:28">
      <c r="A4" s="31" t="s">
        <v>99</v>
      </c>
      <c r="B4" s="31" t="s">
        <v>100</v>
      </c>
      <c r="D4" s="35" t="s">
        <v>101</v>
      </c>
      <c r="E4" s="36">
        <f ca="1">(G18*O1-K18*O2+L18*O3)/O7</f>
        <v>7.5169142641944587E-5</v>
      </c>
      <c r="F4" s="37">
        <f ca="1">+E7/O7*O18</f>
        <v>2.2934663023839491E-3</v>
      </c>
      <c r="G4" s="38">
        <f>+B18</f>
        <v>1</v>
      </c>
      <c r="H4" s="39">
        <f ca="1">ABS(F4/E4)</f>
        <v>30.510741798778859</v>
      </c>
      <c r="M4" s="33" t="s">
        <v>102</v>
      </c>
      <c r="N4" s="31" t="s">
        <v>103</v>
      </c>
      <c r="O4" s="31">
        <f ca="1">+C18*J18-H18*H18</f>
        <v>8664.2998148352162</v>
      </c>
      <c r="P4" s="31" t="s">
        <v>182</v>
      </c>
      <c r="U4" s="31">
        <v>-2</v>
      </c>
      <c r="V4" s="31">
        <f t="shared" ca="1" si="0"/>
        <v>0.10475336488740077</v>
      </c>
      <c r="AA4" s="31">
        <v>4</v>
      </c>
      <c r="AB4" s="31" t="s">
        <v>104</v>
      </c>
    </row>
    <row r="5" spans="1:28">
      <c r="A5" s="31" t="s">
        <v>105</v>
      </c>
      <c r="B5" s="40">
        <v>40323</v>
      </c>
      <c r="D5" s="41" t="s">
        <v>106</v>
      </c>
      <c r="E5" s="42">
        <f ca="1">+(-G18*O2+K18*O4-L18*O5)/O7</f>
        <v>1.020718274658703E-2</v>
      </c>
      <c r="F5" s="43">
        <f ca="1">P18*E7/O7</f>
        <v>1.9422925076590389E-3</v>
      </c>
      <c r="G5" s="44">
        <f>+B18/A18</f>
        <v>1E-4</v>
      </c>
      <c r="H5" s="39">
        <f ca="1">ABS(F5/E5)</f>
        <v>0.19028683583709541</v>
      </c>
      <c r="M5" s="33" t="s">
        <v>107</v>
      </c>
      <c r="N5" s="31" t="s">
        <v>108</v>
      </c>
      <c r="O5" s="31">
        <f ca="1">+C18*I18-F18*H18</f>
        <v>191.15032980909291</v>
      </c>
      <c r="P5" s="31" t="s">
        <v>183</v>
      </c>
      <c r="U5" s="31">
        <v>-1.75</v>
      </c>
      <c r="V5" s="31">
        <f t="shared" ca="1" si="0"/>
        <v>7.798659153390701E-2</v>
      </c>
      <c r="AA5" s="31">
        <v>5</v>
      </c>
      <c r="AB5" s="31" t="s">
        <v>109</v>
      </c>
    </row>
    <row r="6" spans="1:28" ht="13.5" thickBot="1">
      <c r="D6" s="45" t="s">
        <v>110</v>
      </c>
      <c r="E6" s="46">
        <f ca="1">+(G18*O3-K18*O5+L18*O6)/O7</f>
        <v>3.1273140309483222E-2</v>
      </c>
      <c r="F6" s="47">
        <f ca="1">Q18*E7/O7</f>
        <v>1.5864818553956905E-3</v>
      </c>
      <c r="G6" s="48">
        <f>+B18/A18^2</f>
        <v>1E-8</v>
      </c>
      <c r="H6" s="39">
        <f ca="1">ABS(F6/E6)</f>
        <v>5.0729854427654264E-2</v>
      </c>
      <c r="M6" s="49" t="s">
        <v>111</v>
      </c>
      <c r="N6" s="50" t="s">
        <v>112</v>
      </c>
      <c r="O6" s="50">
        <f ca="1">+C18*H18-F18*F18</f>
        <v>5783.8635262742491</v>
      </c>
      <c r="P6" s="31" t="s">
        <v>184</v>
      </c>
      <c r="U6" s="31">
        <v>-1.5</v>
      </c>
      <c r="V6" s="31">
        <f t="shared" ca="1" si="0"/>
        <v>5.5128960719098653E-2</v>
      </c>
      <c r="AA6" s="31">
        <v>6</v>
      </c>
      <c r="AB6" s="31" t="s">
        <v>113</v>
      </c>
    </row>
    <row r="7" spans="1:28">
      <c r="D7" s="32" t="s">
        <v>114</v>
      </c>
      <c r="E7" s="51">
        <f ca="1">SQRT(N18/(B15-3))</f>
        <v>1.6017257942029423E-2</v>
      </c>
      <c r="G7" s="52">
        <f>+B22</f>
        <v>9.2234449999523349E-2</v>
      </c>
      <c r="M7" s="33" t="s">
        <v>115</v>
      </c>
      <c r="N7" s="31" t="s">
        <v>116</v>
      </c>
      <c r="O7" s="31">
        <f ca="1">+C18*O1-F18*O2+H18*O3</f>
        <v>588444.05677019991</v>
      </c>
      <c r="U7" s="31">
        <v>-1.25</v>
      </c>
      <c r="V7" s="31">
        <f t="shared" ca="1" si="0"/>
        <v>3.6180472442975689E-2</v>
      </c>
      <c r="AA7" s="31">
        <v>7</v>
      </c>
      <c r="AB7" s="31" t="s">
        <v>117</v>
      </c>
    </row>
    <row r="8" spans="1:28">
      <c r="A8" s="55">
        <v>21</v>
      </c>
      <c r="B8" s="31" t="s">
        <v>122</v>
      </c>
      <c r="C8" s="71">
        <v>21</v>
      </c>
      <c r="D8" s="32" t="s">
        <v>118</v>
      </c>
      <c r="F8" s="72">
        <f ca="1">CORREL(INDIRECT(E12):INDIRECT(E13),INDIRECT(M12):INDIRECT(M13))</f>
        <v>0.91222362412298696</v>
      </c>
      <c r="G8" s="51"/>
      <c r="K8" s="52"/>
      <c r="U8" s="31">
        <v>-1</v>
      </c>
      <c r="V8" s="31">
        <f t="shared" ca="1" si="0"/>
        <v>2.1141126705538138E-2</v>
      </c>
      <c r="AA8" s="31">
        <v>8</v>
      </c>
      <c r="AB8" s="31" t="s">
        <v>119</v>
      </c>
    </row>
    <row r="9" spans="1:28">
      <c r="A9" s="55">
        <f>20+COUNT(A21:A1449)</f>
        <v>107</v>
      </c>
      <c r="B9" s="31" t="s">
        <v>124</v>
      </c>
      <c r="C9" s="71">
        <f>A9</f>
        <v>107</v>
      </c>
      <c r="E9" s="92">
        <f ca="1">E6*G6</f>
        <v>3.127314030948322E-10</v>
      </c>
      <c r="F9" s="53">
        <f ca="1">H6</f>
        <v>5.0729854427654264E-2</v>
      </c>
      <c r="G9" s="54">
        <f ca="1">F8</f>
        <v>0.91222362412298696</v>
      </c>
      <c r="K9" s="52"/>
      <c r="U9" s="31">
        <v>-0.75</v>
      </c>
      <c r="V9" s="31">
        <f t="shared" ca="1" si="0"/>
        <v>1.0010923506785986E-2</v>
      </c>
      <c r="AA9" s="31">
        <v>9</v>
      </c>
      <c r="AB9" s="31" t="s">
        <v>35</v>
      </c>
    </row>
    <row r="10" spans="1:28">
      <c r="A10" s="89" t="s">
        <v>6</v>
      </c>
      <c r="B10" s="90">
        <f>'Active 1'!C8</f>
        <v>0.6180428</v>
      </c>
      <c r="D10" s="31" t="s">
        <v>173</v>
      </c>
      <c r="E10" s="31">
        <f ca="1">2*E9*365.2422/B10</f>
        <v>3.6962717040128399E-7</v>
      </c>
      <c r="F10" s="31">
        <f ca="1">+F9*E10</f>
        <v>1.8751132546962893E-8</v>
      </c>
      <c r="G10" s="31" t="s">
        <v>174</v>
      </c>
      <c r="U10" s="31">
        <v>-0.5</v>
      </c>
      <c r="V10" s="31">
        <f t="shared" ca="1" si="0"/>
        <v>2.7898628467192344E-3</v>
      </c>
      <c r="AA10" s="31">
        <v>10</v>
      </c>
      <c r="AB10" s="31" t="s">
        <v>120</v>
      </c>
    </row>
    <row r="11" spans="1:28">
      <c r="U11" s="31">
        <v>-0.25</v>
      </c>
      <c r="V11" s="31">
        <f t="shared" ca="1" si="0"/>
        <v>-5.2205527466211163E-4</v>
      </c>
      <c r="AA11" s="31">
        <v>11</v>
      </c>
      <c r="AB11" s="31" t="s">
        <v>121</v>
      </c>
    </row>
    <row r="12" spans="1:28">
      <c r="C12" s="6" t="str">
        <f t="shared" ref="C12:F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U12" s="31">
        <v>0</v>
      </c>
      <c r="V12" s="31">
        <f t="shared" ca="1" si="0"/>
        <v>7.5169142641944587E-5</v>
      </c>
      <c r="AA12" s="31">
        <v>12</v>
      </c>
      <c r="AB12" s="31" t="s">
        <v>123</v>
      </c>
    </row>
    <row r="13" spans="1:28">
      <c r="C13" s="6" t="str">
        <f t="shared" si="1"/>
        <v>C107</v>
      </c>
      <c r="D13" s="6" t="str">
        <f t="shared" si="1"/>
        <v>D107</v>
      </c>
      <c r="E13" s="6" t="str">
        <f t="shared" si="1"/>
        <v>E107</v>
      </c>
      <c r="F13" s="6" t="str">
        <f t="shared" si="1"/>
        <v>F107</v>
      </c>
      <c r="G13" s="6" t="str">
        <f t="shared" ref="G13:Q13" si="3">G$15&amp;$C9</f>
        <v>G107</v>
      </c>
      <c r="H13" s="6" t="str">
        <f t="shared" si="3"/>
        <v>H107</v>
      </c>
      <c r="I13" s="6" t="str">
        <f t="shared" si="3"/>
        <v>I107</v>
      </c>
      <c r="J13" s="6" t="str">
        <f t="shared" si="3"/>
        <v>J107</v>
      </c>
      <c r="K13" s="6" t="str">
        <f t="shared" si="3"/>
        <v>K107</v>
      </c>
      <c r="L13" s="6" t="str">
        <f t="shared" si="3"/>
        <v>L107</v>
      </c>
      <c r="M13" s="6" t="str">
        <f t="shared" si="3"/>
        <v>M107</v>
      </c>
      <c r="N13" s="6" t="str">
        <f t="shared" si="3"/>
        <v>N107</v>
      </c>
      <c r="O13" s="6" t="str">
        <f t="shared" si="3"/>
        <v>O107</v>
      </c>
      <c r="P13" s="6" t="str">
        <f t="shared" si="3"/>
        <v>P107</v>
      </c>
      <c r="Q13" s="6" t="str">
        <f t="shared" si="3"/>
        <v>Q107</v>
      </c>
      <c r="U13" s="31">
        <v>0.25</v>
      </c>
      <c r="V13" s="31">
        <f t="shared" ca="1" si="0"/>
        <v>4.581536098631404E-3</v>
      </c>
      <c r="AA13" s="31">
        <v>13</v>
      </c>
      <c r="AB13" s="31" t="s">
        <v>125</v>
      </c>
    </row>
    <row r="14" spans="1:28">
      <c r="U14" s="31">
        <v>0.5</v>
      </c>
      <c r="V14" s="31">
        <f t="shared" ca="1" si="0"/>
        <v>1.2997045593306264E-2</v>
      </c>
      <c r="AA14" s="31">
        <v>14</v>
      </c>
      <c r="AB14" s="31" t="s">
        <v>126</v>
      </c>
    </row>
    <row r="15" spans="1:28">
      <c r="A15" s="32" t="s">
        <v>130</v>
      </c>
      <c r="B15" s="32">
        <f>C9-C8+1</f>
        <v>87</v>
      </c>
      <c r="C15" s="6" t="str">
        <f t="shared" ref="C15:Q15" si="4">VLOOKUP(C16,$AA1:$AB26,2,FALSE)</f>
        <v>C</v>
      </c>
      <c r="D15" s="6" t="str">
        <f t="shared" si="4"/>
        <v>D</v>
      </c>
      <c r="E15" s="6" t="str">
        <f t="shared" si="4"/>
        <v>E</v>
      </c>
      <c r="F15" s="6" t="str">
        <f t="shared" si="4"/>
        <v>F</v>
      </c>
      <c r="G15" s="6" t="str">
        <f t="shared" si="4"/>
        <v>G</v>
      </c>
      <c r="H15" s="6" t="str">
        <f t="shared" si="4"/>
        <v>H</v>
      </c>
      <c r="I15" s="6" t="str">
        <f t="shared" si="4"/>
        <v>I</v>
      </c>
      <c r="J15" s="6" t="str">
        <f t="shared" si="4"/>
        <v>J</v>
      </c>
      <c r="K15" s="6" t="str">
        <f t="shared" si="4"/>
        <v>K</v>
      </c>
      <c r="L15" s="6" t="str">
        <f t="shared" si="4"/>
        <v>L</v>
      </c>
      <c r="M15" s="6" t="str">
        <f t="shared" si="4"/>
        <v>M</v>
      </c>
      <c r="N15" s="6" t="str">
        <f t="shared" si="4"/>
        <v>N</v>
      </c>
      <c r="O15" s="6" t="str">
        <f t="shared" si="4"/>
        <v>O</v>
      </c>
      <c r="P15" s="6" t="str">
        <f t="shared" si="4"/>
        <v>P</v>
      </c>
      <c r="Q15" s="6" t="str">
        <f t="shared" si="4"/>
        <v>Q</v>
      </c>
      <c r="U15" s="31">
        <v>0.75</v>
      </c>
      <c r="V15" s="31">
        <f t="shared" ca="1" si="0"/>
        <v>2.5321697626666532E-2</v>
      </c>
      <c r="AA15" s="31">
        <v>15</v>
      </c>
      <c r="AB15" s="31" t="s">
        <v>127</v>
      </c>
    </row>
    <row r="16" spans="1:28">
      <c r="A16" s="6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U16" s="31">
        <v>1</v>
      </c>
      <c r="V16" s="31">
        <f t="shared" ca="1" si="0"/>
        <v>4.1555492198712199E-2</v>
      </c>
      <c r="AA16" s="31">
        <v>16</v>
      </c>
      <c r="AB16" s="31" t="s">
        <v>128</v>
      </c>
    </row>
    <row r="17" spans="1:28">
      <c r="A17" s="32" t="s">
        <v>129</v>
      </c>
      <c r="U17" s="31">
        <v>1.25</v>
      </c>
      <c r="V17" s="31">
        <f t="shared" ca="1" si="0"/>
        <v>6.1698429309443269E-2</v>
      </c>
      <c r="AA17" s="31">
        <v>17</v>
      </c>
      <c r="AB17" s="31" t="s">
        <v>131</v>
      </c>
    </row>
    <row r="18" spans="1:28">
      <c r="A18" s="56">
        <v>10000</v>
      </c>
      <c r="B18" s="56">
        <v>1</v>
      </c>
      <c r="C18" s="31">
        <f ca="1">SUM(INDIRECT(C12):INDIRECT(C13))</f>
        <v>85.1</v>
      </c>
      <c r="D18" s="73">
        <f ca="1">SUM(INDIRECT(D12):INDIRECT(D13))</f>
        <v>26.317299999999999</v>
      </c>
      <c r="E18" s="73">
        <f ca="1">SUM(INDIRECT(E12):INDIRECT(E13))</f>
        <v>2.6697783002528013</v>
      </c>
      <c r="F18" s="32">
        <f ca="1">SUM(INDIRECT(F12):INDIRECT(F13))</f>
        <v>25.400870000000001</v>
      </c>
      <c r="G18" s="32">
        <f ca="1">SUM(INDIRECT(G12):INDIRECT(G13))</f>
        <v>2.6282667702405886</v>
      </c>
      <c r="H18" s="32">
        <f ca="1">SUM(INDIRECT(H12):INDIRECT(H13))</f>
        <v>75.5472117865</v>
      </c>
      <c r="I18" s="32">
        <f ca="1">SUM(INDIRECT(I12):INDIRECT(I13))</f>
        <v>24.795713692837218</v>
      </c>
      <c r="J18" s="32">
        <f ca="1">SUM(INDIRECT(J12):INDIRECT(J13))</f>
        <v>168.87991802055816</v>
      </c>
      <c r="K18" s="32">
        <f ca="1">SUM(INDIRECT(K12):INDIRECT(K13))</f>
        <v>1.5484733917100511</v>
      </c>
      <c r="L18" s="32">
        <f ca="1">SUM(INDIRECT(L12):INDIRECT(L13))</f>
        <v>5.54017857184476</v>
      </c>
      <c r="N18" s="31">
        <f ca="1">SUM(INDIRECT(N12):INDIRECT(N13))</f>
        <v>2.1550414366446391E-2</v>
      </c>
      <c r="O18" s="31">
        <f ca="1">SQRT(SUM(INDIRECT(O12):INDIRECT(O13)))</f>
        <v>84257.656330754369</v>
      </c>
      <c r="P18" s="31">
        <f ca="1">SQRT(SUM(INDIRECT(P12):INDIRECT(P13)))</f>
        <v>71356.188854409964</v>
      </c>
      <c r="Q18" s="31">
        <f ca="1">SQRT(SUM(INDIRECT(Q12):INDIRECT(Q13)))</f>
        <v>58284.371916849464</v>
      </c>
      <c r="U18" s="31">
        <v>1.5</v>
      </c>
      <c r="V18" s="31">
        <f t="shared" ca="1" si="0"/>
        <v>8.5750508958859745E-2</v>
      </c>
      <c r="AA18" s="31">
        <v>18</v>
      </c>
      <c r="AB18" s="31" t="s">
        <v>132</v>
      </c>
    </row>
    <row r="19" spans="1:28">
      <c r="A19" s="57" t="s">
        <v>133</v>
      </c>
      <c r="F19" s="58" t="s">
        <v>134</v>
      </c>
      <c r="G19" s="58" t="s">
        <v>135</v>
      </c>
      <c r="H19" s="58" t="s">
        <v>136</v>
      </c>
      <c r="I19" s="58" t="s">
        <v>137</v>
      </c>
      <c r="J19" s="58" t="s">
        <v>138</v>
      </c>
      <c r="K19" s="58" t="s">
        <v>139</v>
      </c>
      <c r="L19" s="58" t="s">
        <v>140</v>
      </c>
      <c r="M19" s="59"/>
      <c r="N19" s="59"/>
      <c r="O19" s="59"/>
      <c r="P19" s="59"/>
      <c r="Q19" s="59"/>
      <c r="U19" s="31">
        <v>1.75</v>
      </c>
      <c r="V19" s="31">
        <f t="shared" ca="1" si="0"/>
        <v>0.11371173114696162</v>
      </c>
      <c r="AA19" s="31">
        <v>19</v>
      </c>
      <c r="AB19" s="31" t="s">
        <v>141</v>
      </c>
    </row>
    <row r="20" spans="1:28" ht="15" thickBot="1">
      <c r="A20" s="9" t="s">
        <v>142</v>
      </c>
      <c r="B20" s="9" t="s">
        <v>143</v>
      </c>
      <c r="C20" s="9" t="s">
        <v>175</v>
      </c>
      <c r="D20" s="9" t="s">
        <v>142</v>
      </c>
      <c r="E20" s="9" t="s">
        <v>143</v>
      </c>
      <c r="F20" s="9" t="s">
        <v>176</v>
      </c>
      <c r="G20" s="9" t="s">
        <v>177</v>
      </c>
      <c r="H20" s="9" t="s">
        <v>185</v>
      </c>
      <c r="I20" s="9" t="s">
        <v>186</v>
      </c>
      <c r="J20" s="9" t="s">
        <v>187</v>
      </c>
      <c r="K20" s="9" t="s">
        <v>178</v>
      </c>
      <c r="L20" s="9" t="s">
        <v>188</v>
      </c>
      <c r="M20" s="60" t="s">
        <v>144</v>
      </c>
      <c r="N20" s="9" t="s">
        <v>145</v>
      </c>
      <c r="O20" s="9" t="s">
        <v>146</v>
      </c>
      <c r="P20" s="9" t="s">
        <v>147</v>
      </c>
      <c r="Q20" s="9" t="s">
        <v>148</v>
      </c>
      <c r="R20" s="34" t="s">
        <v>149</v>
      </c>
      <c r="U20" s="31">
        <v>2</v>
      </c>
      <c r="V20" s="31">
        <f t="shared" ca="1" si="0"/>
        <v>0.1455820958737489</v>
      </c>
      <c r="AA20" s="31">
        <v>20</v>
      </c>
      <c r="AB20" s="31" t="s">
        <v>150</v>
      </c>
    </row>
    <row r="21" spans="1:28">
      <c r="A21" s="61">
        <v>-25481.5</v>
      </c>
      <c r="B21" s="61">
        <v>0.1665563500027929</v>
      </c>
      <c r="C21" s="74">
        <v>1</v>
      </c>
      <c r="D21" s="62">
        <f t="shared" ref="D21:D84" si="5">A21/A$18</f>
        <v>-2.5481500000000001</v>
      </c>
      <c r="E21" s="62">
        <f t="shared" ref="E21:E84" si="6">B21/B$18</f>
        <v>0.1665563500027929</v>
      </c>
      <c r="F21" s="55">
        <f t="shared" ref="F21:F84" si="7">$C21*D21</f>
        <v>-2.5481500000000001</v>
      </c>
      <c r="G21" s="55">
        <f t="shared" ref="G21:G84" si="8">$C21*E21</f>
        <v>0.1665563500027929</v>
      </c>
      <c r="H21" s="55">
        <f t="shared" ref="H21:H84" si="9">C21*D21*D21</f>
        <v>6.4930684225000004</v>
      </c>
      <c r="I21" s="55">
        <f t="shared" ref="I21:I84" si="10">C21*D21*D21*D21</f>
        <v>-16.545312300793377</v>
      </c>
      <c r="J21" s="55">
        <f t="shared" ref="J21:J84" si="11">C21*D21*D21*D21*D21</f>
        <v>42.159937539266643</v>
      </c>
      <c r="K21" s="55">
        <f t="shared" ref="K21:K84" si="12">C21*E21*D21</f>
        <v>-0.42441056325961674</v>
      </c>
      <c r="L21" s="55">
        <f t="shared" ref="L21:L84" si="13">C21*E21*D21*D21</f>
        <v>1.0814617767699923</v>
      </c>
      <c r="M21" s="55">
        <f t="shared" ref="M21:M84" ca="1" si="14">+E$4+E$5*D21+E$6*D21^2</f>
        <v>0.17712437624284361</v>
      </c>
      <c r="N21" s="55">
        <f t="shared" ref="N21:N84" ca="1" si="15">C21*(M21-E21)^2</f>
        <v>1.1168317861040034E-4</v>
      </c>
      <c r="O21" s="63">
        <f t="shared" ref="O21:O84" ca="1" si="16">(C21*O$1-O$2*F21+O$3*H21)^2</f>
        <v>215144761.30386505</v>
      </c>
      <c r="P21" s="55">
        <f t="shared" ref="P21:P84" ca="1" si="17">(-C21*O$2+O$4*F21-O$5*H21)^2</f>
        <v>662317893.1473757</v>
      </c>
      <c r="Q21" s="55">
        <f t="shared" ref="Q21:Q84" ca="1" si="18">+(C21*O$3-F21*O$5+H21*O$6)^2</f>
        <v>1086661743.0681558</v>
      </c>
      <c r="R21" s="31">
        <f t="shared" ref="R21:R84" ca="1" si="19">+E21-M21</f>
        <v>-1.056802624005071E-2</v>
      </c>
      <c r="U21" s="31">
        <v>2.25</v>
      </c>
      <c r="V21" s="31">
        <f t="shared" ca="1" si="0"/>
        <v>0.18136160313922156</v>
      </c>
      <c r="AA21" s="31">
        <v>21</v>
      </c>
      <c r="AB21" s="31" t="s">
        <v>151</v>
      </c>
    </row>
    <row r="22" spans="1:28">
      <c r="A22" s="61">
        <v>-18970.5</v>
      </c>
      <c r="B22" s="61">
        <v>9.2234449999523349E-2</v>
      </c>
      <c r="C22" s="61">
        <v>1</v>
      </c>
      <c r="D22" s="62">
        <f t="shared" si="5"/>
        <v>-1.8970499999999999</v>
      </c>
      <c r="E22" s="62">
        <f t="shared" si="6"/>
        <v>9.2234449999523349E-2</v>
      </c>
      <c r="F22" s="55">
        <f t="shared" si="7"/>
        <v>-1.8970499999999999</v>
      </c>
      <c r="G22" s="55">
        <f t="shared" si="8"/>
        <v>9.2234449999523349E-2</v>
      </c>
      <c r="H22" s="55">
        <f t="shared" si="9"/>
        <v>3.5987987024999994</v>
      </c>
      <c r="I22" s="55">
        <f t="shared" si="10"/>
        <v>-6.8271010785776234</v>
      </c>
      <c r="J22" s="55">
        <f t="shared" si="11"/>
        <v>12.951352101115679</v>
      </c>
      <c r="K22" s="55">
        <f t="shared" si="12"/>
        <v>-0.17497336337159575</v>
      </c>
      <c r="L22" s="55">
        <f t="shared" si="13"/>
        <v>0.33193321898408568</v>
      </c>
      <c r="M22" s="55">
        <f t="shared" ca="1" si="14"/>
        <v>9.3257369882097665E-2</v>
      </c>
      <c r="N22" s="55">
        <f t="shared" ca="1" si="15"/>
        <v>1.0463650861658531E-6</v>
      </c>
      <c r="O22" s="63">
        <f t="shared" ca="1" si="16"/>
        <v>2388166.452742964</v>
      </c>
      <c r="P22" s="55">
        <f t="shared" ca="1" si="17"/>
        <v>381849560.60325235</v>
      </c>
      <c r="Q22" s="55">
        <f t="shared" ca="1" si="18"/>
        <v>259211087.66278332</v>
      </c>
      <c r="R22" s="31">
        <f t="shared" ca="1" si="19"/>
        <v>-1.0229198825743163E-3</v>
      </c>
      <c r="U22" s="31">
        <v>2.5</v>
      </c>
      <c r="V22" s="31">
        <f t="shared" ca="1" si="0"/>
        <v>0.22105025294337965</v>
      </c>
      <c r="AA22" s="31">
        <v>22</v>
      </c>
      <c r="AB22" s="31" t="s">
        <v>152</v>
      </c>
    </row>
    <row r="23" spans="1:28">
      <c r="A23" s="61">
        <v>-17133</v>
      </c>
      <c r="B23" s="61">
        <v>6.5405700002884259E-2</v>
      </c>
      <c r="C23" s="61">
        <v>1</v>
      </c>
      <c r="D23" s="62">
        <f t="shared" si="5"/>
        <v>-1.7133</v>
      </c>
      <c r="E23" s="62">
        <f t="shared" si="6"/>
        <v>6.5405700002884259E-2</v>
      </c>
      <c r="F23" s="55">
        <f t="shared" si="7"/>
        <v>-1.7133</v>
      </c>
      <c r="G23" s="55">
        <f t="shared" si="8"/>
        <v>6.5405700002884259E-2</v>
      </c>
      <c r="H23" s="55">
        <f t="shared" si="9"/>
        <v>2.9353968900000003</v>
      </c>
      <c r="I23" s="55">
        <f t="shared" si="10"/>
        <v>-5.0292154916370002</v>
      </c>
      <c r="J23" s="55">
        <f t="shared" si="11"/>
        <v>8.6165549018216723</v>
      </c>
      <c r="K23" s="55">
        <f t="shared" si="12"/>
        <v>-0.1120595858149416</v>
      </c>
      <c r="L23" s="55">
        <f t="shared" si="13"/>
        <v>0.19199168837673947</v>
      </c>
      <c r="M23" s="55">
        <f t="shared" ca="1" si="14"/>
        <v>7.438628174790507E-2</v>
      </c>
      <c r="N23" s="55">
        <f t="shared" ca="1" si="15"/>
        <v>8.0650848479001016E-5</v>
      </c>
      <c r="O23" s="63">
        <f t="shared" ca="1" si="16"/>
        <v>1901814.4081410801</v>
      </c>
      <c r="P23" s="55">
        <f t="shared" ca="1" si="17"/>
        <v>317627133.13317204</v>
      </c>
      <c r="Q23" s="55">
        <f t="shared" ca="1" si="18"/>
        <v>149521155.88794205</v>
      </c>
      <c r="R23" s="31">
        <f t="shared" ca="1" si="19"/>
        <v>-8.9805817450208103E-3</v>
      </c>
      <c r="AA23" s="31">
        <v>23</v>
      </c>
      <c r="AB23" s="31" t="s">
        <v>153</v>
      </c>
    </row>
    <row r="24" spans="1:28">
      <c r="A24" s="61">
        <v>-12407</v>
      </c>
      <c r="B24" s="61">
        <v>3.1660300002840813E-2</v>
      </c>
      <c r="C24" s="61">
        <v>1</v>
      </c>
      <c r="D24" s="62">
        <f t="shared" si="5"/>
        <v>-1.2406999999999999</v>
      </c>
      <c r="E24" s="62">
        <f t="shared" si="6"/>
        <v>3.1660300002840813E-2</v>
      </c>
      <c r="F24" s="55">
        <f t="shared" si="7"/>
        <v>-1.2406999999999999</v>
      </c>
      <c r="G24" s="55">
        <f t="shared" si="8"/>
        <v>3.1660300002840813E-2</v>
      </c>
      <c r="H24" s="55">
        <f t="shared" si="9"/>
        <v>1.5393364899999997</v>
      </c>
      <c r="I24" s="55">
        <f t="shared" si="10"/>
        <v>-1.9098547831429995</v>
      </c>
      <c r="J24" s="55">
        <f t="shared" si="11"/>
        <v>2.3695568294455192</v>
      </c>
      <c r="K24" s="55">
        <f t="shared" si="12"/>
        <v>-3.9280934213524597E-2</v>
      </c>
      <c r="L24" s="55">
        <f t="shared" si="13"/>
        <v>4.8735855078719963E-2</v>
      </c>
      <c r="M24" s="55">
        <f t="shared" ca="1" si="14"/>
        <v>3.5551003544228826E-2</v>
      </c>
      <c r="N24" s="55">
        <f t="shared" ca="1" si="15"/>
        <v>1.5137574046969227E-5</v>
      </c>
      <c r="O24" s="63">
        <f t="shared" ca="1" si="16"/>
        <v>53664607.220468827</v>
      </c>
      <c r="P24" s="55">
        <f t="shared" ca="1" si="17"/>
        <v>181184825.16291183</v>
      </c>
      <c r="Q24" s="55">
        <f t="shared" ca="1" si="18"/>
        <v>16507350.493051481</v>
      </c>
      <c r="R24" s="31">
        <f t="shared" ca="1" si="19"/>
        <v>-3.8907035413880131E-3</v>
      </c>
      <c r="AA24" s="31">
        <v>24</v>
      </c>
      <c r="AB24" s="31" t="s">
        <v>142</v>
      </c>
    </row>
    <row r="25" spans="1:28">
      <c r="A25" s="61">
        <v>-11889.5</v>
      </c>
      <c r="B25" s="61">
        <v>2.9459550001774915E-2</v>
      </c>
      <c r="C25" s="61">
        <v>1</v>
      </c>
      <c r="D25" s="62">
        <f t="shared" si="5"/>
        <v>-1.18895</v>
      </c>
      <c r="E25" s="62">
        <f t="shared" si="6"/>
        <v>2.9459550001774915E-2</v>
      </c>
      <c r="F25" s="55">
        <f t="shared" si="7"/>
        <v>-1.18895</v>
      </c>
      <c r="G25" s="55">
        <f t="shared" si="8"/>
        <v>2.9459550001774915E-2</v>
      </c>
      <c r="H25" s="55">
        <f t="shared" si="9"/>
        <v>1.4136021024999998</v>
      </c>
      <c r="I25" s="55">
        <f t="shared" si="10"/>
        <v>-1.6807022197673747</v>
      </c>
      <c r="J25" s="55">
        <f t="shared" si="11"/>
        <v>1.99827090419242</v>
      </c>
      <c r="K25" s="55">
        <f t="shared" si="12"/>
        <v>-3.5025931974610285E-2</v>
      </c>
      <c r="L25" s="55">
        <f t="shared" si="13"/>
        <v>4.1644081821212896E-2</v>
      </c>
      <c r="M25" s="55">
        <f t="shared" ca="1" si="14"/>
        <v>3.2147116109350268E-2</v>
      </c>
      <c r="N25" s="55">
        <f t="shared" ca="1" si="15"/>
        <v>7.2230115825877375E-6</v>
      </c>
      <c r="O25" s="63">
        <f t="shared" ca="1" si="16"/>
        <v>61449674.374141298</v>
      </c>
      <c r="P25" s="55">
        <f t="shared" ca="1" si="17"/>
        <v>168690211.24033239</v>
      </c>
      <c r="Q25" s="55">
        <f t="shared" ca="1" si="18"/>
        <v>11060954.402124863</v>
      </c>
      <c r="R25" s="31">
        <f t="shared" ca="1" si="19"/>
        <v>-2.6875661075753537E-3</v>
      </c>
      <c r="AA25" s="31">
        <v>25</v>
      </c>
      <c r="AB25" s="31" t="s">
        <v>143</v>
      </c>
    </row>
    <row r="26" spans="1:28">
      <c r="A26" s="61">
        <v>-11682</v>
      </c>
      <c r="B26" s="61">
        <v>2.7457800002594013E-2</v>
      </c>
      <c r="C26" s="61">
        <v>1</v>
      </c>
      <c r="D26" s="62">
        <f t="shared" si="5"/>
        <v>-1.1681999999999999</v>
      </c>
      <c r="E26" s="62">
        <f t="shared" si="6"/>
        <v>2.7457800002594013E-2</v>
      </c>
      <c r="F26" s="55">
        <f t="shared" si="7"/>
        <v>-1.1681999999999999</v>
      </c>
      <c r="G26" s="55">
        <f t="shared" si="8"/>
        <v>2.7457800002594013E-2</v>
      </c>
      <c r="H26" s="55">
        <f t="shared" si="9"/>
        <v>1.3646912399999998</v>
      </c>
      <c r="I26" s="55">
        <f t="shared" si="10"/>
        <v>-1.5942323065679995</v>
      </c>
      <c r="J26" s="55">
        <f t="shared" si="11"/>
        <v>1.862382180532737</v>
      </c>
      <c r="K26" s="55">
        <f t="shared" si="12"/>
        <v>-3.2076201963030321E-2</v>
      </c>
      <c r="L26" s="55">
        <f t="shared" si="13"/>
        <v>3.7471419133212017E-2</v>
      </c>
      <c r="M26" s="55">
        <f t="shared" ca="1" si="14"/>
        <v>3.0829318885721612E-2</v>
      </c>
      <c r="N26" s="55">
        <f t="shared" ca="1" si="15"/>
        <v>1.1367139579285975E-5</v>
      </c>
      <c r="O26" s="63">
        <f t="shared" ca="1" si="16"/>
        <v>64596426.514864676</v>
      </c>
      <c r="P26" s="55">
        <f t="shared" ca="1" si="17"/>
        <v>163813019.57624617</v>
      </c>
      <c r="Q26" s="55">
        <f t="shared" ca="1" si="18"/>
        <v>9235163.5824113954</v>
      </c>
      <c r="R26" s="31">
        <f t="shared" ca="1" si="19"/>
        <v>-3.3715188831275993E-3</v>
      </c>
      <c r="AA26" s="31">
        <v>26</v>
      </c>
      <c r="AB26" s="31" t="s">
        <v>172</v>
      </c>
    </row>
    <row r="27" spans="1:28">
      <c r="A27" s="61">
        <v>-11172.5</v>
      </c>
      <c r="B27" s="61">
        <v>3.4200249996501952E-2</v>
      </c>
      <c r="C27" s="61">
        <v>1</v>
      </c>
      <c r="D27" s="62">
        <f t="shared" si="5"/>
        <v>-1.1172500000000001</v>
      </c>
      <c r="E27" s="62">
        <f t="shared" si="6"/>
        <v>3.4200249996501952E-2</v>
      </c>
      <c r="F27" s="55">
        <f t="shared" si="7"/>
        <v>-1.1172500000000001</v>
      </c>
      <c r="G27" s="55">
        <f t="shared" si="8"/>
        <v>3.4200249996501952E-2</v>
      </c>
      <c r="H27" s="55">
        <f t="shared" si="9"/>
        <v>1.2482475625000002</v>
      </c>
      <c r="I27" s="55">
        <f t="shared" si="10"/>
        <v>-1.3946045892031254</v>
      </c>
      <c r="J27" s="55">
        <f t="shared" si="11"/>
        <v>1.5581219772871919</v>
      </c>
      <c r="K27" s="55">
        <f t="shared" si="12"/>
        <v>-3.821022930859181E-2</v>
      </c>
      <c r="L27" s="55">
        <f t="shared" si="13"/>
        <v>4.2690378695024206E-2</v>
      </c>
      <c r="M27" s="55">
        <f t="shared" ca="1" si="14"/>
        <v>2.770781538205052E-2</v>
      </c>
      <c r="N27" s="55">
        <f t="shared" ca="1" si="15"/>
        <v>4.2151707222927123E-5</v>
      </c>
      <c r="O27" s="63">
        <f t="shared" ca="1" si="16"/>
        <v>72340477.078552008</v>
      </c>
      <c r="P27" s="55">
        <f t="shared" ca="1" si="17"/>
        <v>152158188.06584811</v>
      </c>
      <c r="Q27" s="55">
        <f t="shared" ca="1" si="18"/>
        <v>5549358.9838029891</v>
      </c>
      <c r="R27" s="31">
        <f t="shared" ca="1" si="19"/>
        <v>6.4924346144514325E-3</v>
      </c>
    </row>
    <row r="28" spans="1:28">
      <c r="A28" s="61">
        <v>-10731</v>
      </c>
      <c r="B28" s="61">
        <v>2.9459900004439987E-2</v>
      </c>
      <c r="C28" s="61">
        <v>1</v>
      </c>
      <c r="D28" s="62">
        <f t="shared" si="5"/>
        <v>-1.0730999999999999</v>
      </c>
      <c r="E28" s="62">
        <f t="shared" si="6"/>
        <v>2.9459900004439987E-2</v>
      </c>
      <c r="F28" s="55">
        <f t="shared" si="7"/>
        <v>-1.0730999999999999</v>
      </c>
      <c r="G28" s="55">
        <f t="shared" si="8"/>
        <v>2.9459900004439987E-2</v>
      </c>
      <c r="H28" s="55">
        <f t="shared" si="9"/>
        <v>1.1515436099999998</v>
      </c>
      <c r="I28" s="55">
        <f t="shared" si="10"/>
        <v>-1.2357214478909997</v>
      </c>
      <c r="J28" s="55">
        <f t="shared" si="11"/>
        <v>1.3260526857318318</v>
      </c>
      <c r="K28" s="55">
        <f t="shared" si="12"/>
        <v>-3.1613418694764549E-2</v>
      </c>
      <c r="L28" s="55">
        <f t="shared" si="13"/>
        <v>3.3924359601351838E-2</v>
      </c>
      <c r="M28" s="55">
        <f t="shared" ca="1" si="14"/>
        <v>2.5134226225298224E-2</v>
      </c>
      <c r="N28" s="55">
        <f t="shared" ca="1" si="15"/>
        <v>1.8711453643554586E-5</v>
      </c>
      <c r="O28" s="63">
        <f t="shared" ca="1" si="16"/>
        <v>79025935.200875953</v>
      </c>
      <c r="P28" s="55">
        <f t="shared" ca="1" si="17"/>
        <v>142425795.13094667</v>
      </c>
      <c r="Q28" s="55">
        <f t="shared" ca="1" si="18"/>
        <v>3196750.8812725823</v>
      </c>
      <c r="R28" s="31">
        <f t="shared" ca="1" si="19"/>
        <v>4.3256737791417636E-3</v>
      </c>
    </row>
    <row r="29" spans="1:28">
      <c r="A29" s="61">
        <v>-10024</v>
      </c>
      <c r="B29" s="61">
        <v>2.4929600003815722E-2</v>
      </c>
      <c r="C29" s="61">
        <v>1</v>
      </c>
      <c r="D29" s="62">
        <f t="shared" si="5"/>
        <v>-1.0024</v>
      </c>
      <c r="E29" s="62">
        <f t="shared" si="6"/>
        <v>2.4929600003815722E-2</v>
      </c>
      <c r="F29" s="55">
        <f t="shared" si="7"/>
        <v>-1.0024</v>
      </c>
      <c r="G29" s="55">
        <f t="shared" si="8"/>
        <v>2.4929600003815722E-2</v>
      </c>
      <c r="H29" s="55">
        <f t="shared" si="9"/>
        <v>1.00480576</v>
      </c>
      <c r="I29" s="55">
        <f t="shared" si="10"/>
        <v>-1.007217293824</v>
      </c>
      <c r="J29" s="55">
        <f t="shared" si="11"/>
        <v>1.0096346153291775</v>
      </c>
      <c r="K29" s="55">
        <f t="shared" si="12"/>
        <v>-2.4989431043824877E-2</v>
      </c>
      <c r="L29" s="55">
        <f t="shared" si="13"/>
        <v>2.5049405678330056E-2</v>
      </c>
      <c r="M29" s="55">
        <f t="shared" ca="1" si="14"/>
        <v>2.1266920673720026E-2</v>
      </c>
      <c r="N29" s="55">
        <f t="shared" ca="1" si="15"/>
        <v>1.3415219875110255E-5</v>
      </c>
      <c r="O29" s="63">
        <f t="shared" ca="1" si="16"/>
        <v>89565002.25388889</v>
      </c>
      <c r="P29" s="55">
        <f t="shared" ca="1" si="17"/>
        <v>127545692.2516896</v>
      </c>
      <c r="Q29" s="55">
        <f t="shared" ca="1" si="18"/>
        <v>856957.45954199252</v>
      </c>
      <c r="R29" s="31">
        <f t="shared" ca="1" si="19"/>
        <v>3.6626793300956959E-3</v>
      </c>
    </row>
    <row r="30" spans="1:28">
      <c r="A30" s="61">
        <v>-10011</v>
      </c>
      <c r="B30" s="61">
        <v>2.5871899997582659E-2</v>
      </c>
      <c r="C30" s="61">
        <v>1</v>
      </c>
      <c r="D30" s="62">
        <f t="shared" si="5"/>
        <v>-1.0011000000000001</v>
      </c>
      <c r="E30" s="62">
        <f t="shared" si="6"/>
        <v>2.5871899997582659E-2</v>
      </c>
      <c r="F30" s="55">
        <f t="shared" si="7"/>
        <v>-1.0011000000000001</v>
      </c>
      <c r="G30" s="55">
        <f t="shared" si="8"/>
        <v>2.5871899997582659E-2</v>
      </c>
      <c r="H30" s="55">
        <f t="shared" si="9"/>
        <v>1.0022012100000002</v>
      </c>
      <c r="I30" s="55">
        <f t="shared" si="10"/>
        <v>-1.0033036313310002</v>
      </c>
      <c r="J30" s="55">
        <f t="shared" si="11"/>
        <v>1.0044072653254643</v>
      </c>
      <c r="K30" s="55">
        <f t="shared" si="12"/>
        <v>-2.5900359087580004E-2</v>
      </c>
      <c r="L30" s="55">
        <f t="shared" si="13"/>
        <v>2.5928849482576344E-2</v>
      </c>
      <c r="M30" s="55">
        <f t="shared" ca="1" si="14"/>
        <v>2.1198737553697534E-2</v>
      </c>
      <c r="N30" s="55">
        <f t="shared" ca="1" si="15"/>
        <v>2.1838447226938391E-5</v>
      </c>
      <c r="O30" s="63">
        <f t="shared" ca="1" si="16"/>
        <v>89755959.023167521</v>
      </c>
      <c r="P30" s="55">
        <f t="shared" ca="1" si="17"/>
        <v>127280172.04868202</v>
      </c>
      <c r="Q30" s="55">
        <f t="shared" ca="1" si="18"/>
        <v>828841.10782035836</v>
      </c>
      <c r="R30" s="31">
        <f t="shared" ca="1" si="19"/>
        <v>4.6731624438851246E-3</v>
      </c>
    </row>
    <row r="31" spans="1:28">
      <c r="A31" s="61">
        <v>-9399.5</v>
      </c>
      <c r="B31" s="61">
        <v>2.4338549999811221E-2</v>
      </c>
      <c r="C31" s="61">
        <v>1</v>
      </c>
      <c r="D31" s="62">
        <f t="shared" si="5"/>
        <v>-0.93994999999999995</v>
      </c>
      <c r="E31" s="62">
        <f t="shared" si="6"/>
        <v>2.4338549999811221E-2</v>
      </c>
      <c r="F31" s="55">
        <f t="shared" si="7"/>
        <v>-0.93994999999999995</v>
      </c>
      <c r="G31" s="55">
        <f t="shared" si="8"/>
        <v>2.4338549999811221E-2</v>
      </c>
      <c r="H31" s="55">
        <f t="shared" si="9"/>
        <v>0.88350600249999989</v>
      </c>
      <c r="I31" s="55">
        <f t="shared" si="10"/>
        <v>-0.83045146704987483</v>
      </c>
      <c r="J31" s="55">
        <f t="shared" si="11"/>
        <v>0.78058285645352976</v>
      </c>
      <c r="K31" s="55">
        <f t="shared" si="12"/>
        <v>-2.2877020072322556E-2</v>
      </c>
      <c r="L31" s="55">
        <f t="shared" si="13"/>
        <v>2.1503255016979583E-2</v>
      </c>
      <c r="M31" s="55">
        <f t="shared" ca="1" si="14"/>
        <v>1.8110934900440596E-2</v>
      </c>
      <c r="N31" s="55">
        <f t="shared" ca="1" si="15"/>
        <v>3.8783189825909004E-5</v>
      </c>
      <c r="O31" s="63">
        <f t="shared" ca="1" si="16"/>
        <v>98582597.065585107</v>
      </c>
      <c r="P31" s="55">
        <f t="shared" ca="1" si="17"/>
        <v>115118755.80982082</v>
      </c>
      <c r="Q31" s="55">
        <f t="shared" ca="1" si="18"/>
        <v>45029.428628963738</v>
      </c>
      <c r="R31" s="31">
        <f t="shared" ca="1" si="19"/>
        <v>6.2276150993706252E-3</v>
      </c>
    </row>
    <row r="32" spans="1:28">
      <c r="A32" s="61">
        <v>-7766.5</v>
      </c>
      <c r="B32" s="61">
        <v>1.8582850003440399E-2</v>
      </c>
      <c r="C32" s="61">
        <v>1</v>
      </c>
      <c r="D32" s="62">
        <f t="shared" si="5"/>
        <v>-0.77664999999999995</v>
      </c>
      <c r="E32" s="62">
        <f t="shared" si="6"/>
        <v>1.8582850003440399E-2</v>
      </c>
      <c r="F32" s="55">
        <f t="shared" si="7"/>
        <v>-0.77664999999999995</v>
      </c>
      <c r="G32" s="55">
        <f t="shared" si="8"/>
        <v>1.8582850003440399E-2</v>
      </c>
      <c r="H32" s="55">
        <f t="shared" si="9"/>
        <v>0.60318522249999995</v>
      </c>
      <c r="I32" s="55">
        <f t="shared" si="10"/>
        <v>-0.46846380305462493</v>
      </c>
      <c r="J32" s="55">
        <f t="shared" si="11"/>
        <v>0.36383241264237443</v>
      </c>
      <c r="K32" s="55">
        <f t="shared" si="12"/>
        <v>-1.4432370455171985E-2</v>
      </c>
      <c r="L32" s="55">
        <f t="shared" si="13"/>
        <v>1.1208900514009322E-2</v>
      </c>
      <c r="M32" s="55">
        <f t="shared" ca="1" si="14"/>
        <v>1.1011256758354482E-2</v>
      </c>
      <c r="N32" s="55">
        <f t="shared" ca="1" si="15"/>
        <v>5.732902426903068E-5</v>
      </c>
      <c r="O32" s="63">
        <f t="shared" ca="1" si="16"/>
        <v>120069283.38657384</v>
      </c>
      <c r="P32" s="55">
        <f t="shared" ca="1" si="17"/>
        <v>85763848.641801342</v>
      </c>
      <c r="Q32" s="55">
        <f t="shared" ca="1" si="18"/>
        <v>2074609.8422601291</v>
      </c>
      <c r="R32" s="31">
        <f t="shared" ca="1" si="19"/>
        <v>7.5715932450859166E-3</v>
      </c>
    </row>
    <row r="33" spans="1:18">
      <c r="A33" s="61">
        <v>-7095.5</v>
      </c>
      <c r="B33" s="61">
        <v>2.2996949999651406E-2</v>
      </c>
      <c r="C33" s="61">
        <v>1</v>
      </c>
      <c r="D33" s="62">
        <f t="shared" si="5"/>
        <v>-0.70955000000000001</v>
      </c>
      <c r="E33" s="62">
        <f t="shared" si="6"/>
        <v>2.2996949999651406E-2</v>
      </c>
      <c r="F33" s="55">
        <f t="shared" si="7"/>
        <v>-0.70955000000000001</v>
      </c>
      <c r="G33" s="55">
        <f t="shared" si="8"/>
        <v>2.2996949999651406E-2</v>
      </c>
      <c r="H33" s="55">
        <f t="shared" si="9"/>
        <v>0.50346120250000004</v>
      </c>
      <c r="I33" s="55">
        <f t="shared" si="10"/>
        <v>-0.35723089623387505</v>
      </c>
      <c r="J33" s="55">
        <f t="shared" si="11"/>
        <v>0.25347318242274602</v>
      </c>
      <c r="K33" s="55">
        <f t="shared" si="12"/>
        <v>-1.6317485872252655E-2</v>
      </c>
      <c r="L33" s="55">
        <f t="shared" si="13"/>
        <v>1.1578072100656872E-2</v>
      </c>
      <c r="M33" s="55">
        <f t="shared" ca="1" si="14"/>
        <v>8.5774754509647614E-3</v>
      </c>
      <c r="N33" s="55">
        <f t="shared" ca="1" si="15"/>
        <v>2.0792124626022192E-4</v>
      </c>
      <c r="O33" s="63">
        <f t="shared" ca="1" si="16"/>
        <v>127731198.60407495</v>
      </c>
      <c r="P33" s="55">
        <f t="shared" ca="1" si="17"/>
        <v>75003229.966178954</v>
      </c>
      <c r="Q33" s="55">
        <f t="shared" ca="1" si="18"/>
        <v>4120765.6398422895</v>
      </c>
      <c r="R33" s="31">
        <f t="shared" ca="1" si="19"/>
        <v>1.4419474548686645E-2</v>
      </c>
    </row>
    <row r="34" spans="1:18">
      <c r="A34" s="61">
        <v>-6710</v>
      </c>
      <c r="B34" s="61">
        <v>3.245900000911206E-2</v>
      </c>
      <c r="C34" s="61">
        <v>1</v>
      </c>
      <c r="D34" s="62">
        <f t="shared" si="5"/>
        <v>-0.67100000000000004</v>
      </c>
      <c r="E34" s="62">
        <f t="shared" si="6"/>
        <v>3.245900000911206E-2</v>
      </c>
      <c r="F34" s="55">
        <f t="shared" si="7"/>
        <v>-0.67100000000000004</v>
      </c>
      <c r="G34" s="55">
        <f t="shared" si="8"/>
        <v>3.245900000911206E-2</v>
      </c>
      <c r="H34" s="55">
        <f t="shared" si="9"/>
        <v>0.45024100000000006</v>
      </c>
      <c r="I34" s="55">
        <f t="shared" si="10"/>
        <v>-0.30211171100000006</v>
      </c>
      <c r="J34" s="55">
        <f t="shared" si="11"/>
        <v>0.20271695808100004</v>
      </c>
      <c r="K34" s="55">
        <f t="shared" si="12"/>
        <v>-2.1779989006114192E-2</v>
      </c>
      <c r="L34" s="55">
        <f t="shared" si="13"/>
        <v>1.4614372623102624E-2</v>
      </c>
      <c r="M34" s="55">
        <f t="shared" ca="1" si="14"/>
        <v>7.3065994857640839E-3</v>
      </c>
      <c r="N34" s="55">
        <f t="shared" ca="1" si="15"/>
        <v>6.3264325208691548E-4</v>
      </c>
      <c r="O34" s="63">
        <f t="shared" ca="1" si="16"/>
        <v>131765072.19829874</v>
      </c>
      <c r="P34" s="55">
        <f t="shared" ca="1" si="17"/>
        <v>69160158.780272841</v>
      </c>
      <c r="Q34" s="55">
        <f t="shared" ca="1" si="18"/>
        <v>5499747.9375926126</v>
      </c>
      <c r="R34" s="31">
        <f t="shared" ca="1" si="19"/>
        <v>2.5152400523347974E-2</v>
      </c>
    </row>
    <row r="35" spans="1:18">
      <c r="A35" s="61">
        <v>-6008</v>
      </c>
      <c r="B35" s="61">
        <v>2.1743199999036733E-2</v>
      </c>
      <c r="C35" s="61">
        <v>1</v>
      </c>
      <c r="D35" s="62">
        <f t="shared" si="5"/>
        <v>-0.6008</v>
      </c>
      <c r="E35" s="62">
        <f t="shared" si="6"/>
        <v>2.1743199999036733E-2</v>
      </c>
      <c r="F35" s="55">
        <f t="shared" si="7"/>
        <v>-0.6008</v>
      </c>
      <c r="G35" s="55">
        <f t="shared" si="8"/>
        <v>2.1743199999036733E-2</v>
      </c>
      <c r="H35" s="55">
        <f t="shared" si="9"/>
        <v>0.36096064</v>
      </c>
      <c r="I35" s="55">
        <f t="shared" si="10"/>
        <v>-0.216865152512</v>
      </c>
      <c r="J35" s="55">
        <f t="shared" si="11"/>
        <v>0.13029258362920959</v>
      </c>
      <c r="K35" s="55">
        <f t="shared" si="12"/>
        <v>-1.3063314559421269E-2</v>
      </c>
      <c r="L35" s="55">
        <f t="shared" si="13"/>
        <v>7.8484393873002982E-3</v>
      </c>
      <c r="M35" s="55">
        <f t="shared" ca="1" si="14"/>
        <v>5.2310664894133184E-3</v>
      </c>
      <c r="N35" s="55">
        <f t="shared" ca="1" si="15"/>
        <v>2.7265055303962846E-4</v>
      </c>
      <c r="O35" s="63">
        <f t="shared" ca="1" si="16"/>
        <v>138358462.38698497</v>
      </c>
      <c r="P35" s="55">
        <f t="shared" ca="1" si="17"/>
        <v>59150848.549806632</v>
      </c>
      <c r="Q35" s="55">
        <f t="shared" ca="1" si="18"/>
        <v>8265385.2864195369</v>
      </c>
      <c r="R35" s="31">
        <f t="shared" ca="1" si="19"/>
        <v>1.6512133509623415E-2</v>
      </c>
    </row>
    <row r="36" spans="1:18">
      <c r="A36" s="61">
        <v>-5299.5</v>
      </c>
      <c r="B36" s="61">
        <v>7.2485499986214563E-3</v>
      </c>
      <c r="C36" s="61">
        <v>1</v>
      </c>
      <c r="D36" s="62">
        <f t="shared" si="5"/>
        <v>-0.52995000000000003</v>
      </c>
      <c r="E36" s="62">
        <f t="shared" si="6"/>
        <v>7.2485499986214563E-3</v>
      </c>
      <c r="F36" s="55">
        <f t="shared" si="7"/>
        <v>-0.52995000000000003</v>
      </c>
      <c r="G36" s="55">
        <f t="shared" si="8"/>
        <v>7.2485499986214563E-3</v>
      </c>
      <c r="H36" s="55">
        <f t="shared" si="9"/>
        <v>0.28084700250000005</v>
      </c>
      <c r="I36" s="55">
        <f t="shared" si="10"/>
        <v>-0.14883486897487505</v>
      </c>
      <c r="J36" s="55">
        <f t="shared" si="11"/>
        <v>7.8875038813235043E-2</v>
      </c>
      <c r="K36" s="55">
        <f t="shared" si="12"/>
        <v>-3.8413690717694409E-3</v>
      </c>
      <c r="L36" s="55">
        <f t="shared" si="13"/>
        <v>2.0357335395842155E-3</v>
      </c>
      <c r="M36" s="55">
        <f t="shared" ca="1" si="14"/>
        <v>3.4488403607684332E-3</v>
      </c>
      <c r="N36" s="55">
        <f t="shared" ca="1" si="15"/>
        <v>1.4437793331993153E-5</v>
      </c>
      <c r="O36" s="63">
        <f t="shared" ca="1" si="16"/>
        <v>143955910.89906725</v>
      </c>
      <c r="P36" s="55">
        <f t="shared" ca="1" si="17"/>
        <v>49868729.615189373</v>
      </c>
      <c r="Q36" s="55">
        <f t="shared" ca="1" si="18"/>
        <v>11235016.790979682</v>
      </c>
      <c r="R36" s="31">
        <f t="shared" ca="1" si="19"/>
        <v>3.7997096378530231E-3</v>
      </c>
    </row>
    <row r="37" spans="1:18">
      <c r="A37" s="61">
        <v>-4717</v>
      </c>
      <c r="B37" s="61">
        <v>9.7593000027700327E-3</v>
      </c>
      <c r="C37" s="61">
        <v>1</v>
      </c>
      <c r="D37" s="62">
        <f t="shared" si="5"/>
        <v>-0.47170000000000001</v>
      </c>
      <c r="E37" s="62">
        <f t="shared" si="6"/>
        <v>9.7593000027700327E-3</v>
      </c>
      <c r="F37" s="55">
        <f t="shared" si="7"/>
        <v>-0.47170000000000001</v>
      </c>
      <c r="G37" s="55">
        <f t="shared" si="8"/>
        <v>9.7593000027700327E-3</v>
      </c>
      <c r="H37" s="55">
        <f t="shared" si="9"/>
        <v>0.22250089000000001</v>
      </c>
      <c r="I37" s="55">
        <f t="shared" si="10"/>
        <v>-0.104953669813</v>
      </c>
      <c r="J37" s="55">
        <f t="shared" si="11"/>
        <v>4.9506646050792101E-2</v>
      </c>
      <c r="K37" s="55">
        <f t="shared" si="12"/>
        <v>-4.6034618113066248E-3</v>
      </c>
      <c r="L37" s="55">
        <f t="shared" si="13"/>
        <v>2.1714529363933348E-3</v>
      </c>
      <c r="M37" s="55">
        <f t="shared" ca="1" si="14"/>
        <v>2.2187425930317341E-3</v>
      </c>
      <c r="N37" s="55">
        <f t="shared" ca="1" si="15"/>
        <v>5.6860006049559163E-5</v>
      </c>
      <c r="O37" s="63">
        <f t="shared" ca="1" si="16"/>
        <v>147711447.22928697</v>
      </c>
      <c r="P37" s="55">
        <f t="shared" ca="1" si="17"/>
        <v>42849214.629243165</v>
      </c>
      <c r="Q37" s="55">
        <f t="shared" ca="1" si="18"/>
        <v>13693464.276346952</v>
      </c>
      <c r="R37" s="31">
        <f t="shared" ca="1" si="19"/>
        <v>7.5405574097382987E-3</v>
      </c>
    </row>
    <row r="38" spans="1:18">
      <c r="A38" s="61">
        <v>-4681.5</v>
      </c>
      <c r="B38" s="61">
        <v>6.936350000614766E-3</v>
      </c>
      <c r="C38" s="61">
        <v>1</v>
      </c>
      <c r="D38" s="62">
        <f t="shared" si="5"/>
        <v>-0.46815000000000001</v>
      </c>
      <c r="E38" s="62">
        <f t="shared" si="6"/>
        <v>6.936350000614766E-3</v>
      </c>
      <c r="F38" s="55">
        <f t="shared" si="7"/>
        <v>-0.46815000000000001</v>
      </c>
      <c r="G38" s="55">
        <f t="shared" si="8"/>
        <v>6.936350000614766E-3</v>
      </c>
      <c r="H38" s="55">
        <f t="shared" si="9"/>
        <v>0.21916442250000001</v>
      </c>
      <c r="I38" s="55">
        <f t="shared" si="10"/>
        <v>-0.10260182439337501</v>
      </c>
      <c r="J38" s="55">
        <f t="shared" si="11"/>
        <v>4.803304408975851E-2</v>
      </c>
      <c r="K38" s="55">
        <f t="shared" si="12"/>
        <v>-3.2472522527878028E-3</v>
      </c>
      <c r="L38" s="55">
        <f t="shared" si="13"/>
        <v>1.5202011421426099E-3</v>
      </c>
      <c r="M38" s="55">
        <f t="shared" ca="1" si="14"/>
        <v>2.150636275516587E-3</v>
      </c>
      <c r="N38" s="55">
        <f t="shared" ca="1" si="15"/>
        <v>2.2903055858593088E-5</v>
      </c>
      <c r="O38" s="63">
        <f t="shared" ca="1" si="16"/>
        <v>147914791.46937218</v>
      </c>
      <c r="P38" s="55">
        <f t="shared" ca="1" si="17"/>
        <v>42439167.822665535</v>
      </c>
      <c r="Q38" s="55">
        <f t="shared" ca="1" si="18"/>
        <v>13841706.32656374</v>
      </c>
      <c r="R38" s="31">
        <f t="shared" ca="1" si="19"/>
        <v>4.785713725098179E-3</v>
      </c>
    </row>
    <row r="39" spans="1:18">
      <c r="A39" s="61">
        <v>-2941.5</v>
      </c>
      <c r="B39" s="61">
        <v>-2.0964999566785991E-4</v>
      </c>
      <c r="C39" s="61">
        <v>1</v>
      </c>
      <c r="D39" s="62">
        <f t="shared" si="5"/>
        <v>-0.29415000000000002</v>
      </c>
      <c r="E39" s="62">
        <f t="shared" si="6"/>
        <v>-2.0964999566785991E-4</v>
      </c>
      <c r="F39" s="55">
        <f t="shared" si="7"/>
        <v>-0.29415000000000002</v>
      </c>
      <c r="G39" s="55">
        <f t="shared" si="8"/>
        <v>-2.0964999566785991E-4</v>
      </c>
      <c r="H39" s="55">
        <f t="shared" si="9"/>
        <v>8.6524222500000011E-2</v>
      </c>
      <c r="I39" s="55">
        <f t="shared" si="10"/>
        <v>-2.5451100048375006E-2</v>
      </c>
      <c r="J39" s="55">
        <f t="shared" si="11"/>
        <v>7.4864410792295083E-3</v>
      </c>
      <c r="K39" s="55">
        <f t="shared" si="12"/>
        <v>6.1668546225701002E-5</v>
      </c>
      <c r="L39" s="55">
        <f t="shared" si="13"/>
        <v>-1.8139802872289953E-5</v>
      </c>
      <c r="M39" s="55">
        <f t="shared" ca="1" si="14"/>
        <v>-2.2138951185518519E-4</v>
      </c>
      <c r="N39" s="55">
        <f t="shared" ca="1" si="15"/>
        <v>1.3781624031247233E-10</v>
      </c>
      <c r="O39" s="63">
        <f t="shared" ca="1" si="16"/>
        <v>154133399.21782199</v>
      </c>
      <c r="P39" s="55">
        <f t="shared" ca="1" si="17"/>
        <v>24816266.164470512</v>
      </c>
      <c r="Q39" s="55">
        <f t="shared" ca="1" si="18"/>
        <v>20438331.963787094</v>
      </c>
      <c r="R39" s="31">
        <f t="shared" ca="1" si="19"/>
        <v>1.1739516187325282E-5</v>
      </c>
    </row>
    <row r="40" spans="1:18">
      <c r="A40" s="61">
        <v>-71.5</v>
      </c>
      <c r="B40" s="61">
        <v>2.0967349999409635E-2</v>
      </c>
      <c r="C40" s="61">
        <v>1</v>
      </c>
      <c r="D40" s="62">
        <f t="shared" si="5"/>
        <v>-7.1500000000000001E-3</v>
      </c>
      <c r="E40" s="62">
        <f t="shared" si="6"/>
        <v>2.0967349999409635E-2</v>
      </c>
      <c r="F40" s="55">
        <f t="shared" si="7"/>
        <v>-7.1500000000000001E-3</v>
      </c>
      <c r="G40" s="55">
        <f t="shared" si="8"/>
        <v>2.0967349999409635E-2</v>
      </c>
      <c r="H40" s="55">
        <f t="shared" si="9"/>
        <v>5.1122500000000004E-5</v>
      </c>
      <c r="I40" s="55">
        <f t="shared" si="10"/>
        <v>-3.6552587500000004E-7</v>
      </c>
      <c r="J40" s="55">
        <f t="shared" si="11"/>
        <v>2.6135100062500001E-9</v>
      </c>
      <c r="K40" s="55">
        <f t="shared" si="12"/>
        <v>-1.4991655249577888E-4</v>
      </c>
      <c r="L40" s="55">
        <f t="shared" si="13"/>
        <v>1.071903350344819E-6</v>
      </c>
      <c r="M40" s="55">
        <f t="shared" ca="1" si="14"/>
        <v>3.7865471193188762E-6</v>
      </c>
      <c r="N40" s="55">
        <f t="shared" ca="1" si="15"/>
        <v>4.3947099261820233E-4</v>
      </c>
      <c r="O40" s="63">
        <f t="shared" ca="1" si="16"/>
        <v>147880132.89012411</v>
      </c>
      <c r="P40" s="55">
        <f t="shared" ca="1" si="17"/>
        <v>6142512.7835331094</v>
      </c>
      <c r="Q40" s="55">
        <f t="shared" ca="1" si="18"/>
        <v>25764619.682144165</v>
      </c>
      <c r="R40" s="31">
        <f t="shared" ca="1" si="19"/>
        <v>2.0963563452290317E-2</v>
      </c>
    </row>
    <row r="41" spans="1:18">
      <c r="A41" s="61">
        <v>-29.5</v>
      </c>
      <c r="B41" s="61">
        <v>-3.9334449997113552E-2</v>
      </c>
      <c r="C41" s="61">
        <v>1</v>
      </c>
      <c r="D41" s="62">
        <f t="shared" si="5"/>
        <v>-2.9499999999999999E-3</v>
      </c>
      <c r="E41" s="62">
        <f t="shared" si="6"/>
        <v>-3.9334449997113552E-2</v>
      </c>
      <c r="F41" s="55">
        <f t="shared" si="7"/>
        <v>-2.9499999999999999E-3</v>
      </c>
      <c r="G41" s="55">
        <f t="shared" si="8"/>
        <v>-3.9334449997113552E-2</v>
      </c>
      <c r="H41" s="55">
        <f t="shared" si="9"/>
        <v>8.7025000000000001E-6</v>
      </c>
      <c r="I41" s="55">
        <f t="shared" si="10"/>
        <v>-2.5672375E-8</v>
      </c>
      <c r="J41" s="55">
        <f t="shared" si="11"/>
        <v>7.573350625E-11</v>
      </c>
      <c r="K41" s="55">
        <f t="shared" si="12"/>
        <v>1.1603662749148497E-4</v>
      </c>
      <c r="L41" s="55">
        <f t="shared" si="13"/>
        <v>-3.4230805109988067E-7</v>
      </c>
      <c r="M41" s="55">
        <f t="shared" ca="1" si="14"/>
        <v>4.5330108043056132E-5</v>
      </c>
      <c r="N41" s="55">
        <f t="shared" ca="1" si="15"/>
        <v>1.5507670811304882E-3</v>
      </c>
      <c r="O41" s="63">
        <f t="shared" ca="1" si="16"/>
        <v>147638632.12257022</v>
      </c>
      <c r="P41" s="55">
        <f t="shared" ca="1" si="17"/>
        <v>5963418.493062296</v>
      </c>
      <c r="Q41" s="55">
        <f t="shared" ca="1" si="18"/>
        <v>25775261.694608703</v>
      </c>
      <c r="R41" s="31">
        <f t="shared" ca="1" si="19"/>
        <v>-3.9379780105156609E-2</v>
      </c>
    </row>
    <row r="42" spans="1:18">
      <c r="A42" s="61">
        <v>0</v>
      </c>
      <c r="B42" s="61">
        <v>0</v>
      </c>
      <c r="C42" s="61">
        <v>1</v>
      </c>
      <c r="D42" s="62">
        <f t="shared" si="5"/>
        <v>0</v>
      </c>
      <c r="E42" s="62">
        <f t="shared" si="6"/>
        <v>0</v>
      </c>
      <c r="F42" s="55">
        <f t="shared" si="7"/>
        <v>0</v>
      </c>
      <c r="G42" s="55">
        <f t="shared" si="8"/>
        <v>0</v>
      </c>
      <c r="H42" s="55">
        <f t="shared" si="9"/>
        <v>0</v>
      </c>
      <c r="I42" s="55">
        <f t="shared" si="10"/>
        <v>0</v>
      </c>
      <c r="J42" s="55">
        <f t="shared" si="11"/>
        <v>0</v>
      </c>
      <c r="K42" s="55">
        <f t="shared" si="12"/>
        <v>0</v>
      </c>
      <c r="L42" s="55">
        <f t="shared" si="13"/>
        <v>0</v>
      </c>
      <c r="M42" s="55">
        <f t="shared" ca="1" si="14"/>
        <v>7.5169142641944587E-5</v>
      </c>
      <c r="N42" s="55">
        <f t="shared" ca="1" si="15"/>
        <v>5.6504000055250117E-9</v>
      </c>
      <c r="O42" s="63">
        <f t="shared" ca="1" si="16"/>
        <v>147466523.45288298</v>
      </c>
      <c r="P42" s="55">
        <f t="shared" ca="1" si="17"/>
        <v>5839229.6818357967</v>
      </c>
      <c r="Q42" s="55">
        <f t="shared" ca="1" si="18"/>
        <v>25781498.857646175</v>
      </c>
      <c r="R42" s="31">
        <f t="shared" ca="1" si="19"/>
        <v>-7.5169142641944587E-5</v>
      </c>
    </row>
    <row r="43" spans="1:18">
      <c r="A43" s="61">
        <v>61</v>
      </c>
      <c r="B43" s="61">
        <v>-4.2169000007561408E-3</v>
      </c>
      <c r="C43" s="61">
        <v>1</v>
      </c>
      <c r="D43" s="62">
        <f t="shared" si="5"/>
        <v>6.1000000000000004E-3</v>
      </c>
      <c r="E43" s="62">
        <f t="shared" si="6"/>
        <v>-4.2169000007561408E-3</v>
      </c>
      <c r="F43" s="55">
        <f t="shared" si="7"/>
        <v>6.1000000000000004E-3</v>
      </c>
      <c r="G43" s="55">
        <f t="shared" si="8"/>
        <v>-4.2169000007561408E-3</v>
      </c>
      <c r="H43" s="55">
        <f t="shared" si="9"/>
        <v>3.7210000000000005E-5</v>
      </c>
      <c r="I43" s="55">
        <f t="shared" si="10"/>
        <v>2.2698100000000004E-7</v>
      </c>
      <c r="J43" s="55">
        <f t="shared" si="11"/>
        <v>1.3845841000000003E-9</v>
      </c>
      <c r="K43" s="55">
        <f t="shared" si="12"/>
        <v>-2.5723090004612461E-5</v>
      </c>
      <c r="L43" s="55">
        <f t="shared" si="13"/>
        <v>-1.5691084902813603E-7</v>
      </c>
      <c r="M43" s="55">
        <f t="shared" ca="1" si="14"/>
        <v>1.3859663094704136E-4</v>
      </c>
      <c r="N43" s="55">
        <f t="shared" ca="1" si="15"/>
        <v>1.8970350908777767E-5</v>
      </c>
      <c r="O43" s="63">
        <f t="shared" ca="1" si="16"/>
        <v>147104156.55282027</v>
      </c>
      <c r="P43" s="55">
        <f t="shared" ca="1" si="17"/>
        <v>5586627.1463502366</v>
      </c>
      <c r="Q43" s="55">
        <f t="shared" ca="1" si="18"/>
        <v>25791155.222324736</v>
      </c>
      <c r="R43" s="31">
        <f t="shared" ca="1" si="19"/>
        <v>-4.3554966317031823E-3</v>
      </c>
    </row>
    <row r="44" spans="1:18">
      <c r="A44" s="61">
        <v>61</v>
      </c>
      <c r="B44" s="61">
        <v>-2.2169000003486872E-3</v>
      </c>
      <c r="C44" s="61">
        <v>1</v>
      </c>
      <c r="D44" s="62">
        <f t="shared" si="5"/>
        <v>6.1000000000000004E-3</v>
      </c>
      <c r="E44" s="62">
        <f t="shared" si="6"/>
        <v>-2.2169000003486872E-3</v>
      </c>
      <c r="F44" s="55">
        <f t="shared" si="7"/>
        <v>6.1000000000000004E-3</v>
      </c>
      <c r="G44" s="55">
        <f t="shared" si="8"/>
        <v>-2.2169000003486872E-3</v>
      </c>
      <c r="H44" s="55">
        <f t="shared" si="9"/>
        <v>3.7210000000000005E-5</v>
      </c>
      <c r="I44" s="55">
        <f t="shared" si="10"/>
        <v>2.2698100000000004E-7</v>
      </c>
      <c r="J44" s="55">
        <f t="shared" si="11"/>
        <v>1.3845841000000003E-9</v>
      </c>
      <c r="K44" s="55">
        <f t="shared" si="12"/>
        <v>-1.3523090002126993E-5</v>
      </c>
      <c r="L44" s="55">
        <f t="shared" si="13"/>
        <v>-8.2490849012974668E-8</v>
      </c>
      <c r="M44" s="55">
        <f t="shared" ca="1" si="14"/>
        <v>1.3859663094704136E-4</v>
      </c>
      <c r="N44" s="55">
        <f t="shared" ca="1" si="15"/>
        <v>5.5483643800455264E-6</v>
      </c>
      <c r="O44" s="63">
        <f t="shared" ca="1" si="16"/>
        <v>147104156.55282027</v>
      </c>
      <c r="P44" s="55">
        <f t="shared" ca="1" si="17"/>
        <v>5586627.1463502366</v>
      </c>
      <c r="Q44" s="55">
        <f t="shared" ca="1" si="18"/>
        <v>25791155.222324736</v>
      </c>
      <c r="R44" s="31">
        <f t="shared" ca="1" si="19"/>
        <v>-2.3554966312957287E-3</v>
      </c>
    </row>
    <row r="45" spans="1:18">
      <c r="A45" s="61">
        <v>567.5</v>
      </c>
      <c r="B45" s="61">
        <v>-1.8945749994600192E-2</v>
      </c>
      <c r="C45" s="61">
        <v>1</v>
      </c>
      <c r="D45" s="62">
        <f t="shared" si="5"/>
        <v>5.6750000000000002E-2</v>
      </c>
      <c r="E45" s="62">
        <f t="shared" si="6"/>
        <v>-1.8945749994600192E-2</v>
      </c>
      <c r="F45" s="55">
        <f t="shared" si="7"/>
        <v>5.6750000000000002E-2</v>
      </c>
      <c r="G45" s="55">
        <f t="shared" si="8"/>
        <v>-1.8945749994600192E-2</v>
      </c>
      <c r="H45" s="55">
        <f t="shared" si="9"/>
        <v>3.2205625000000003E-3</v>
      </c>
      <c r="I45" s="55">
        <f t="shared" si="10"/>
        <v>1.8276692187500003E-4</v>
      </c>
      <c r="J45" s="55">
        <f t="shared" si="11"/>
        <v>1.0372022816406252E-5</v>
      </c>
      <c r="K45" s="55">
        <f t="shared" si="12"/>
        <v>-1.0751713121935609E-3</v>
      </c>
      <c r="L45" s="55">
        <f t="shared" si="13"/>
        <v>-6.1015971966984584E-5</v>
      </c>
      <c r="M45" s="55">
        <f t="shared" ca="1" si="14"/>
        <v>7.5514386644871866E-4</v>
      </c>
      <c r="N45" s="55">
        <f t="shared" ca="1" si="15"/>
        <v>3.8812521892431462E-4</v>
      </c>
      <c r="O45" s="63">
        <f t="shared" ca="1" si="16"/>
        <v>143762340.37957191</v>
      </c>
      <c r="P45" s="55">
        <f t="shared" ca="1" si="17"/>
        <v>3707035.7996361153</v>
      </c>
      <c r="Q45" s="55">
        <f t="shared" ca="1" si="18"/>
        <v>25702557.671628036</v>
      </c>
      <c r="R45" s="31">
        <f t="shared" ca="1" si="19"/>
        <v>-1.970089386104891E-2</v>
      </c>
    </row>
    <row r="46" spans="1:18">
      <c r="A46" s="61">
        <v>621</v>
      </c>
      <c r="B46" s="61">
        <v>-5.2408999981707893E-3</v>
      </c>
      <c r="C46" s="61">
        <v>1</v>
      </c>
      <c r="D46" s="62">
        <f t="shared" si="5"/>
        <v>6.2100000000000002E-2</v>
      </c>
      <c r="E46" s="62">
        <f t="shared" si="6"/>
        <v>-5.2408999981707893E-3</v>
      </c>
      <c r="F46" s="55">
        <f t="shared" si="7"/>
        <v>6.2100000000000002E-2</v>
      </c>
      <c r="G46" s="55">
        <f t="shared" si="8"/>
        <v>-5.2408999981707893E-3</v>
      </c>
      <c r="H46" s="55">
        <f t="shared" si="9"/>
        <v>3.8564100000000002E-3</v>
      </c>
      <c r="I46" s="55">
        <f t="shared" si="10"/>
        <v>2.3948306100000002E-4</v>
      </c>
      <c r="J46" s="55">
        <f t="shared" si="11"/>
        <v>1.4871898088100002E-5</v>
      </c>
      <c r="K46" s="55">
        <f t="shared" si="12"/>
        <v>-3.2545988988640605E-4</v>
      </c>
      <c r="L46" s="55">
        <f t="shared" si="13"/>
        <v>-2.0211059161945816E-5</v>
      </c>
      <c r="M46" s="55">
        <f t="shared" ca="1" si="14"/>
        <v>8.2963724222589346E-4</v>
      </c>
      <c r="N46" s="55">
        <f t="shared" ca="1" si="15"/>
        <v>3.6851422387042968E-5</v>
      </c>
      <c r="O46" s="63">
        <f t="shared" ca="1" si="16"/>
        <v>143375164.25378382</v>
      </c>
      <c r="P46" s="55">
        <f t="shared" ca="1" si="17"/>
        <v>3531144.3834120287</v>
      </c>
      <c r="Q46" s="55">
        <f t="shared" ca="1" si="18"/>
        <v>25675644.238173772</v>
      </c>
      <c r="R46" s="31">
        <f t="shared" ca="1" si="19"/>
        <v>-6.0705372403966826E-3</v>
      </c>
    </row>
    <row r="47" spans="1:18">
      <c r="A47" s="61">
        <v>624</v>
      </c>
      <c r="B47" s="61">
        <v>5.430400007753633E-3</v>
      </c>
      <c r="C47" s="61">
        <v>1</v>
      </c>
      <c r="D47" s="62">
        <f t="shared" si="5"/>
        <v>6.2399999999999997E-2</v>
      </c>
      <c r="E47" s="62">
        <f t="shared" si="6"/>
        <v>5.430400007753633E-3</v>
      </c>
      <c r="F47" s="55">
        <f t="shared" si="7"/>
        <v>6.2399999999999997E-2</v>
      </c>
      <c r="G47" s="55">
        <f t="shared" si="8"/>
        <v>5.430400007753633E-3</v>
      </c>
      <c r="H47" s="55">
        <f t="shared" si="9"/>
        <v>3.8937599999999996E-3</v>
      </c>
      <c r="I47" s="55">
        <f t="shared" si="10"/>
        <v>2.4297062399999996E-4</v>
      </c>
      <c r="J47" s="55">
        <f t="shared" si="11"/>
        <v>1.5161366937599998E-5</v>
      </c>
      <c r="K47" s="55">
        <f t="shared" si="12"/>
        <v>3.3885696048382671E-4</v>
      </c>
      <c r="L47" s="55">
        <f t="shared" si="13"/>
        <v>2.1144674334190784E-5</v>
      </c>
      <c r="M47" s="55">
        <f t="shared" ca="1" si="14"/>
        <v>8.3386744884042865E-4</v>
      </c>
      <c r="N47" s="55">
        <f t="shared" ca="1" si="15"/>
        <v>2.112811156514917E-5</v>
      </c>
      <c r="O47" s="63">
        <f t="shared" ca="1" si="16"/>
        <v>143353262.81083152</v>
      </c>
      <c r="P47" s="55">
        <f t="shared" ca="1" si="17"/>
        <v>3521409.1067422652</v>
      </c>
      <c r="Q47" s="55">
        <f t="shared" ca="1" si="18"/>
        <v>25674036.141722925</v>
      </c>
      <c r="R47" s="31">
        <f t="shared" ca="1" si="19"/>
        <v>4.5965325589132043E-3</v>
      </c>
    </row>
    <row r="48" spans="1:18">
      <c r="A48" s="61">
        <v>629</v>
      </c>
      <c r="B48" s="61">
        <v>-5.8409999473951757E-4</v>
      </c>
      <c r="C48" s="61">
        <v>1</v>
      </c>
      <c r="D48" s="62">
        <f t="shared" si="5"/>
        <v>6.2899999999999998E-2</v>
      </c>
      <c r="E48" s="62">
        <f t="shared" si="6"/>
        <v>-5.8409999473951757E-4</v>
      </c>
      <c r="F48" s="55">
        <f t="shared" si="7"/>
        <v>6.2899999999999998E-2</v>
      </c>
      <c r="G48" s="55">
        <f t="shared" si="8"/>
        <v>-5.8409999473951757E-4</v>
      </c>
      <c r="H48" s="55">
        <f t="shared" si="9"/>
        <v>3.9564099999999996E-3</v>
      </c>
      <c r="I48" s="55">
        <f t="shared" si="10"/>
        <v>2.4885818899999997E-4</v>
      </c>
      <c r="J48" s="55">
        <f t="shared" si="11"/>
        <v>1.5653180088099998E-5</v>
      </c>
      <c r="K48" s="55">
        <f t="shared" si="12"/>
        <v>-3.6739889669115656E-5</v>
      </c>
      <c r="L48" s="55">
        <f t="shared" si="13"/>
        <v>-2.3109390601873747E-6</v>
      </c>
      <c r="M48" s="55">
        <f t="shared" ca="1" si="14"/>
        <v>8.4093030245411138E-4</v>
      </c>
      <c r="N48" s="55">
        <f t="shared" ca="1" si="15"/>
        <v>2.0307113479197627E-6</v>
      </c>
      <c r="O48" s="63">
        <f t="shared" ca="1" si="16"/>
        <v>143316715.4948217</v>
      </c>
      <c r="P48" s="55">
        <f t="shared" ca="1" si="17"/>
        <v>3505213.7952337647</v>
      </c>
      <c r="Q48" s="55">
        <f t="shared" ca="1" si="18"/>
        <v>25671332.648849465</v>
      </c>
      <c r="R48" s="31">
        <f t="shared" ca="1" si="19"/>
        <v>-1.425030297193629E-3</v>
      </c>
    </row>
    <row r="49" spans="1:18">
      <c r="A49" s="61">
        <v>629</v>
      </c>
      <c r="B49" s="61">
        <v>9.4159000072977506E-3</v>
      </c>
      <c r="C49" s="61">
        <v>1</v>
      </c>
      <c r="D49" s="62">
        <f t="shared" si="5"/>
        <v>6.2899999999999998E-2</v>
      </c>
      <c r="E49" s="62">
        <f t="shared" si="6"/>
        <v>9.4159000072977506E-3</v>
      </c>
      <c r="F49" s="55">
        <f t="shared" si="7"/>
        <v>6.2899999999999998E-2</v>
      </c>
      <c r="G49" s="55">
        <f t="shared" si="8"/>
        <v>9.4159000072977506E-3</v>
      </c>
      <c r="H49" s="55">
        <f t="shared" si="9"/>
        <v>3.9564099999999996E-3</v>
      </c>
      <c r="I49" s="55">
        <f t="shared" si="10"/>
        <v>2.4885818899999997E-4</v>
      </c>
      <c r="J49" s="55">
        <f t="shared" si="11"/>
        <v>1.5653180088099998E-5</v>
      </c>
      <c r="K49" s="55">
        <f t="shared" si="12"/>
        <v>5.9226011045902848E-4</v>
      </c>
      <c r="L49" s="55">
        <f t="shared" si="13"/>
        <v>3.7253160947872892E-5</v>
      </c>
      <c r="M49" s="55">
        <f t="shared" ca="1" si="14"/>
        <v>8.4093030245411138E-4</v>
      </c>
      <c r="N49" s="55">
        <f t="shared" ca="1" si="15"/>
        <v>7.3530105438986219E-5</v>
      </c>
      <c r="O49" s="63">
        <f t="shared" ca="1" si="16"/>
        <v>143316715.4948217</v>
      </c>
      <c r="P49" s="55">
        <f t="shared" ca="1" si="17"/>
        <v>3505213.7952337647</v>
      </c>
      <c r="Q49" s="55">
        <f t="shared" ca="1" si="18"/>
        <v>25671332.648849465</v>
      </c>
      <c r="R49" s="31">
        <f t="shared" ca="1" si="19"/>
        <v>8.57496970484364E-3</v>
      </c>
    </row>
    <row r="50" spans="1:18">
      <c r="A50" s="61">
        <v>642</v>
      </c>
      <c r="B50" s="61">
        <v>5.8581999983289279E-3</v>
      </c>
      <c r="C50" s="61">
        <v>1</v>
      </c>
      <c r="D50" s="62">
        <f t="shared" si="5"/>
        <v>6.4199999999999993E-2</v>
      </c>
      <c r="E50" s="62">
        <f t="shared" si="6"/>
        <v>5.8581999983289279E-3</v>
      </c>
      <c r="F50" s="55">
        <f t="shared" si="7"/>
        <v>6.4199999999999993E-2</v>
      </c>
      <c r="G50" s="55">
        <f t="shared" si="8"/>
        <v>5.8581999983289279E-3</v>
      </c>
      <c r="H50" s="55">
        <f t="shared" si="9"/>
        <v>4.1216399999999993E-3</v>
      </c>
      <c r="I50" s="55">
        <f t="shared" si="10"/>
        <v>2.6460928799999995E-4</v>
      </c>
      <c r="J50" s="55">
        <f t="shared" si="11"/>
        <v>1.6987916289599996E-5</v>
      </c>
      <c r="K50" s="55">
        <f t="shared" si="12"/>
        <v>3.7609643989271711E-4</v>
      </c>
      <c r="L50" s="55">
        <f t="shared" si="13"/>
        <v>2.4145391441112438E-5</v>
      </c>
      <c r="M50" s="55">
        <f t="shared" ca="1" si="14"/>
        <v>8.5936690099801033E-4</v>
      </c>
      <c r="N50" s="55">
        <f t="shared" ca="1" si="15"/>
        <v>2.4988332334971017E-5</v>
      </c>
      <c r="O50" s="63">
        <f t="shared" ca="1" si="16"/>
        <v>143221429.89578515</v>
      </c>
      <c r="P50" s="55">
        <f t="shared" ca="1" si="17"/>
        <v>3463282.3442853154</v>
      </c>
      <c r="Q50" s="55">
        <f t="shared" ca="1" si="18"/>
        <v>25664167.104958963</v>
      </c>
      <c r="R50" s="31">
        <f t="shared" ca="1" si="19"/>
        <v>4.9988330973309179E-3</v>
      </c>
    </row>
    <row r="51" spans="1:18">
      <c r="A51" s="61">
        <v>1116</v>
      </c>
      <c r="B51" s="61">
        <v>-6.0476400001789443E-2</v>
      </c>
      <c r="C51" s="61">
        <v>1</v>
      </c>
      <c r="D51" s="62">
        <f t="shared" si="5"/>
        <v>0.1116</v>
      </c>
      <c r="E51" s="62">
        <f t="shared" si="6"/>
        <v>-6.0476400001789443E-2</v>
      </c>
      <c r="F51" s="55">
        <f t="shared" si="7"/>
        <v>0.1116</v>
      </c>
      <c r="G51" s="55">
        <f t="shared" si="8"/>
        <v>-6.0476400001789443E-2</v>
      </c>
      <c r="H51" s="55">
        <f t="shared" si="9"/>
        <v>1.2454560000000002E-2</v>
      </c>
      <c r="I51" s="55">
        <f t="shared" si="10"/>
        <v>1.3899288960000002E-3</v>
      </c>
      <c r="J51" s="55">
        <f t="shared" si="11"/>
        <v>1.5511606479360002E-4</v>
      </c>
      <c r="K51" s="55">
        <f t="shared" si="12"/>
        <v>-6.7491662401997022E-3</v>
      </c>
      <c r="L51" s="55">
        <f t="shared" si="13"/>
        <v>-7.5320695240628684E-4</v>
      </c>
      <c r="M51" s="55">
        <f t="shared" ca="1" si="14"/>
        <v>1.6037839395339347E-3</v>
      </c>
      <c r="N51" s="55">
        <f t="shared" ca="1" si="15"/>
        <v>3.853949238188545E-3</v>
      </c>
      <c r="O51" s="63">
        <f t="shared" ca="1" si="16"/>
        <v>139491809.73479292</v>
      </c>
      <c r="P51" s="55">
        <f t="shared" ca="1" si="17"/>
        <v>2107998.0555820526</v>
      </c>
      <c r="Q51" s="55">
        <f t="shared" ca="1" si="18"/>
        <v>25269174.777367234</v>
      </c>
      <c r="R51" s="31">
        <f t="shared" ca="1" si="19"/>
        <v>-6.2080183941323377E-2</v>
      </c>
    </row>
    <row r="52" spans="1:18">
      <c r="A52" s="61">
        <v>1761.5</v>
      </c>
      <c r="B52" s="61">
        <v>-8.1683499956852756E-3</v>
      </c>
      <c r="C52" s="61">
        <v>1</v>
      </c>
      <c r="D52" s="62">
        <f t="shared" si="5"/>
        <v>0.17615</v>
      </c>
      <c r="E52" s="62">
        <f t="shared" si="6"/>
        <v>-8.1683499956852756E-3</v>
      </c>
      <c r="F52" s="55">
        <f t="shared" si="7"/>
        <v>0.17615</v>
      </c>
      <c r="G52" s="55">
        <f t="shared" si="8"/>
        <v>-8.1683499956852756E-3</v>
      </c>
      <c r="H52" s="55">
        <f t="shared" si="9"/>
        <v>3.1028822500000001E-2</v>
      </c>
      <c r="I52" s="55">
        <f t="shared" si="10"/>
        <v>5.4657270833750006E-3</v>
      </c>
      <c r="J52" s="55">
        <f t="shared" si="11"/>
        <v>9.627878257365064E-4</v>
      </c>
      <c r="K52" s="55">
        <f t="shared" si="12"/>
        <v>-1.4388548517399614E-3</v>
      </c>
      <c r="L52" s="55">
        <f t="shared" si="13"/>
        <v>-2.5345428213399419E-4</v>
      </c>
      <c r="M52" s="55">
        <f t="shared" ca="1" si="14"/>
        <v>2.8435331031338002E-3</v>
      </c>
      <c r="N52" s="55">
        <f t="shared" ca="1" si="15"/>
        <v>1.2126156938205723E-4</v>
      </c>
      <c r="O52" s="63">
        <f t="shared" ca="1" si="16"/>
        <v>133642189.91846152</v>
      </c>
      <c r="P52" s="55">
        <f t="shared" ca="1" si="17"/>
        <v>803110.930737474</v>
      </c>
      <c r="Q52" s="55">
        <f t="shared" ca="1" si="18"/>
        <v>24322189.275754906</v>
      </c>
      <c r="R52" s="31">
        <f t="shared" ca="1" si="19"/>
        <v>-1.1011883098819076E-2</v>
      </c>
    </row>
    <row r="53" spans="1:18">
      <c r="A53" s="61">
        <v>1768</v>
      </c>
      <c r="B53" s="61">
        <v>-1.4447199995629489E-2</v>
      </c>
      <c r="C53" s="61">
        <v>1</v>
      </c>
      <c r="D53" s="62">
        <f t="shared" si="5"/>
        <v>0.17680000000000001</v>
      </c>
      <c r="E53" s="62">
        <f t="shared" si="6"/>
        <v>-1.4447199995629489E-2</v>
      </c>
      <c r="F53" s="55">
        <f t="shared" si="7"/>
        <v>0.17680000000000001</v>
      </c>
      <c r="G53" s="55">
        <f t="shared" si="8"/>
        <v>-1.4447199995629489E-2</v>
      </c>
      <c r="H53" s="55">
        <f t="shared" si="9"/>
        <v>3.1258240000000007E-2</v>
      </c>
      <c r="I53" s="55">
        <f t="shared" si="10"/>
        <v>5.5264568320000018E-3</v>
      </c>
      <c r="J53" s="55">
        <f t="shared" si="11"/>
        <v>9.7707756789760028E-4</v>
      </c>
      <c r="K53" s="55">
        <f t="shared" si="12"/>
        <v>-2.554264959227294E-3</v>
      </c>
      <c r="L53" s="55">
        <f t="shared" si="13"/>
        <v>-4.5159404479138559E-4</v>
      </c>
      <c r="M53" s="55">
        <f t="shared" ca="1" si="14"/>
        <v>2.8573423775860329E-3</v>
      </c>
      <c r="N53" s="55">
        <f t="shared" ca="1" si="15"/>
        <v>2.9944718674641157E-4</v>
      </c>
      <c r="O53" s="63">
        <f t="shared" ca="1" si="16"/>
        <v>133578948.97080459</v>
      </c>
      <c r="P53" s="55">
        <f t="shared" ca="1" si="17"/>
        <v>793126.72521556111</v>
      </c>
      <c r="Q53" s="55">
        <f t="shared" ca="1" si="18"/>
        <v>24310328.161301147</v>
      </c>
      <c r="R53" s="31">
        <f t="shared" ca="1" si="19"/>
        <v>-1.7304542373215524E-2</v>
      </c>
    </row>
    <row r="54" spans="1:18">
      <c r="A54" s="61">
        <v>1770</v>
      </c>
      <c r="B54" s="61">
        <v>3.4670000022742897E-3</v>
      </c>
      <c r="C54" s="61">
        <v>1</v>
      </c>
      <c r="D54" s="62">
        <f t="shared" si="5"/>
        <v>0.17699999999999999</v>
      </c>
      <c r="E54" s="62">
        <f t="shared" si="6"/>
        <v>3.4670000022742897E-3</v>
      </c>
      <c r="F54" s="55">
        <f t="shared" si="7"/>
        <v>0.17699999999999999</v>
      </c>
      <c r="G54" s="55">
        <f t="shared" si="8"/>
        <v>3.4670000022742897E-3</v>
      </c>
      <c r="H54" s="55">
        <f t="shared" si="9"/>
        <v>3.1328999999999996E-2</v>
      </c>
      <c r="I54" s="55">
        <f t="shared" si="10"/>
        <v>5.5452329999999992E-3</v>
      </c>
      <c r="J54" s="55">
        <f t="shared" si="11"/>
        <v>9.8150624099999973E-4</v>
      </c>
      <c r="K54" s="55">
        <f t="shared" si="12"/>
        <v>6.1365900040254921E-4</v>
      </c>
      <c r="L54" s="55">
        <f t="shared" si="13"/>
        <v>1.086176430712512E-4</v>
      </c>
      <c r="M54" s="55">
        <f t="shared" ca="1" si="14"/>
        <v>2.8615967015436488E-3</v>
      </c>
      <c r="N54" s="55">
        <f t="shared" ca="1" si="15"/>
        <v>3.6651315653555488E-7</v>
      </c>
      <c r="O54" s="63">
        <f t="shared" ca="1" si="16"/>
        <v>133559473.27746898</v>
      </c>
      <c r="P54" s="55">
        <f t="shared" ca="1" si="17"/>
        <v>790067.28368816373</v>
      </c>
      <c r="Q54" s="55">
        <f t="shared" ca="1" si="18"/>
        <v>24306669.474348415</v>
      </c>
      <c r="R54" s="31">
        <f t="shared" ca="1" si="19"/>
        <v>6.0540330073064093E-4</v>
      </c>
    </row>
    <row r="55" spans="1:18">
      <c r="A55" s="61">
        <v>1871.5</v>
      </c>
      <c r="B55" s="61">
        <v>4.7112650005146861E-2</v>
      </c>
      <c r="C55" s="61">
        <v>1</v>
      </c>
      <c r="D55" s="62">
        <f t="shared" si="5"/>
        <v>0.18715000000000001</v>
      </c>
      <c r="E55" s="62">
        <f t="shared" si="6"/>
        <v>4.7112650005146861E-2</v>
      </c>
      <c r="F55" s="55">
        <f t="shared" si="7"/>
        <v>0.18715000000000001</v>
      </c>
      <c r="G55" s="55">
        <f t="shared" si="8"/>
        <v>4.7112650005146861E-2</v>
      </c>
      <c r="H55" s="55">
        <f t="shared" si="9"/>
        <v>3.5025122500000005E-2</v>
      </c>
      <c r="I55" s="55">
        <f t="shared" si="10"/>
        <v>6.5549516758750016E-3</v>
      </c>
      <c r="J55" s="55">
        <f t="shared" si="11"/>
        <v>1.2267592061400065E-3</v>
      </c>
      <c r="K55" s="55">
        <f t="shared" si="12"/>
        <v>8.8171324484632354E-3</v>
      </c>
      <c r="L55" s="55">
        <f t="shared" si="13"/>
        <v>1.6501263377298946E-3</v>
      </c>
      <c r="M55" s="55">
        <f t="shared" ca="1" si="14"/>
        <v>3.080788963965045E-3</v>
      </c>
      <c r="N55" s="55">
        <f t="shared" ca="1" si="15"/>
        <v>1.9388047867499448E-3</v>
      </c>
      <c r="O55" s="63">
        <f t="shared" ca="1" si="16"/>
        <v>132560663.25930375</v>
      </c>
      <c r="P55" s="55">
        <f t="shared" ca="1" si="17"/>
        <v>642596.48876382853</v>
      </c>
      <c r="Q55" s="55">
        <f t="shared" ca="1" si="18"/>
        <v>24115384.676013891</v>
      </c>
      <c r="R55" s="31">
        <f t="shared" ca="1" si="19"/>
        <v>4.4031861041181813E-2</v>
      </c>
    </row>
    <row r="56" spans="1:18">
      <c r="A56" s="61">
        <v>2308.5</v>
      </c>
      <c r="B56" s="61">
        <v>7.365350000327453E-3</v>
      </c>
      <c r="C56" s="61">
        <v>1</v>
      </c>
      <c r="D56" s="62">
        <f t="shared" si="5"/>
        <v>0.23085</v>
      </c>
      <c r="E56" s="62">
        <f t="shared" si="6"/>
        <v>7.365350000327453E-3</v>
      </c>
      <c r="F56" s="55">
        <f t="shared" si="7"/>
        <v>0.23085</v>
      </c>
      <c r="G56" s="55">
        <f t="shared" si="8"/>
        <v>7.365350000327453E-3</v>
      </c>
      <c r="H56" s="55">
        <f t="shared" si="9"/>
        <v>5.3291722499999999E-2</v>
      </c>
      <c r="I56" s="55">
        <f t="shared" si="10"/>
        <v>1.2302394139124999E-2</v>
      </c>
      <c r="J56" s="55">
        <f t="shared" si="11"/>
        <v>2.8400076870170061E-3</v>
      </c>
      <c r="K56" s="55">
        <f t="shared" si="12"/>
        <v>1.7002910475755926E-3</v>
      </c>
      <c r="L56" s="55">
        <f t="shared" si="13"/>
        <v>3.9251218833282554E-4</v>
      </c>
      <c r="M56" s="55">
        <f t="shared" ca="1" si="14"/>
        <v>4.0980967947681045E-3</v>
      </c>
      <c r="N56" s="55">
        <f t="shared" ca="1" si="15"/>
        <v>1.0674943509237839E-5</v>
      </c>
      <c r="O56" s="63">
        <f t="shared" ca="1" si="16"/>
        <v>128032636.97097033</v>
      </c>
      <c r="P56" s="55">
        <f t="shared" ca="1" si="17"/>
        <v>181887.68751543696</v>
      </c>
      <c r="Q56" s="55">
        <f t="shared" ca="1" si="18"/>
        <v>23169238.445733834</v>
      </c>
      <c r="R56" s="31">
        <f t="shared" ca="1" si="19"/>
        <v>3.2672532055593485E-3</v>
      </c>
    </row>
    <row r="57" spans="1:18">
      <c r="A57" s="61">
        <v>2344</v>
      </c>
      <c r="B57" s="61">
        <v>-1.4157599995087367E-2</v>
      </c>
      <c r="C57" s="61">
        <v>1</v>
      </c>
      <c r="D57" s="62">
        <f t="shared" si="5"/>
        <v>0.2344</v>
      </c>
      <c r="E57" s="62">
        <f t="shared" si="6"/>
        <v>-1.4157599995087367E-2</v>
      </c>
      <c r="F57" s="55">
        <f t="shared" si="7"/>
        <v>0.2344</v>
      </c>
      <c r="G57" s="55">
        <f t="shared" si="8"/>
        <v>-1.4157599995087367E-2</v>
      </c>
      <c r="H57" s="55">
        <f t="shared" si="9"/>
        <v>5.4943359999999997E-2</v>
      </c>
      <c r="I57" s="55">
        <f t="shared" si="10"/>
        <v>1.2878723583999999E-2</v>
      </c>
      <c r="J57" s="55">
        <f t="shared" si="11"/>
        <v>3.0187728080895999E-3</v>
      </c>
      <c r="K57" s="55">
        <f t="shared" si="12"/>
        <v>-3.3185414388484788E-3</v>
      </c>
      <c r="L57" s="55">
        <f t="shared" si="13"/>
        <v>-7.7786611326608347E-4</v>
      </c>
      <c r="M57" s="55">
        <f t="shared" ca="1" si="14"/>
        <v>4.185984184796392E-3</v>
      </c>
      <c r="N57" s="55">
        <f t="shared" ca="1" si="15"/>
        <v>3.3648708056448163E-4</v>
      </c>
      <c r="O57" s="63">
        <f t="shared" ca="1" si="16"/>
        <v>127649009.255844</v>
      </c>
      <c r="P57" s="55">
        <f t="shared" ca="1" si="17"/>
        <v>156847.97806626576</v>
      </c>
      <c r="Q57" s="55">
        <f t="shared" ca="1" si="18"/>
        <v>23083885.67840689</v>
      </c>
      <c r="R57" s="31">
        <f t="shared" ca="1" si="19"/>
        <v>-1.8343584179883757E-2</v>
      </c>
    </row>
    <row r="58" spans="1:18">
      <c r="A58" s="61">
        <v>2358.5</v>
      </c>
      <c r="B58" s="61">
        <v>2.722034999897005E-2</v>
      </c>
      <c r="C58" s="61">
        <v>1</v>
      </c>
      <c r="D58" s="62">
        <f t="shared" si="5"/>
        <v>0.23585</v>
      </c>
      <c r="E58" s="62">
        <f t="shared" si="6"/>
        <v>2.722034999897005E-2</v>
      </c>
      <c r="F58" s="55">
        <f t="shared" si="7"/>
        <v>0.23585</v>
      </c>
      <c r="G58" s="55">
        <f t="shared" si="8"/>
        <v>2.722034999897005E-2</v>
      </c>
      <c r="H58" s="55">
        <f t="shared" si="9"/>
        <v>5.5625222500000002E-2</v>
      </c>
      <c r="I58" s="55">
        <f t="shared" si="10"/>
        <v>1.3119208726625E-2</v>
      </c>
      <c r="J58" s="55">
        <f t="shared" si="11"/>
        <v>3.0941653781745063E-3</v>
      </c>
      <c r="K58" s="55">
        <f t="shared" si="12"/>
        <v>6.4199195472570865E-3</v>
      </c>
      <c r="L58" s="55">
        <f t="shared" si="13"/>
        <v>1.5141380252205838E-3</v>
      </c>
      <c r="M58" s="55">
        <f t="shared" ca="1" si="14"/>
        <v>4.2221085814132192E-3</v>
      </c>
      <c r="N58" s="55">
        <f t="shared" ca="1" si="15"/>
        <v>5.2891910830022652E-4</v>
      </c>
      <c r="O58" s="63">
        <f t="shared" ca="1" si="16"/>
        <v>127491650.50048091</v>
      </c>
      <c r="P58" s="55">
        <f t="shared" ca="1" si="17"/>
        <v>147154.69702281751</v>
      </c>
      <c r="Q58" s="55">
        <f t="shared" ca="1" si="18"/>
        <v>23048665.951092485</v>
      </c>
      <c r="R58" s="31">
        <f t="shared" ca="1" si="19"/>
        <v>2.2998241417556832E-2</v>
      </c>
    </row>
    <row r="59" spans="1:18">
      <c r="A59" s="61">
        <v>2371.5</v>
      </c>
      <c r="B59" s="61">
        <v>-2.3373499934677966E-3</v>
      </c>
      <c r="C59" s="61">
        <v>1</v>
      </c>
      <c r="D59" s="62">
        <f t="shared" si="5"/>
        <v>0.23715</v>
      </c>
      <c r="E59" s="62">
        <f t="shared" si="6"/>
        <v>-2.3373499934677966E-3</v>
      </c>
      <c r="F59" s="55">
        <f t="shared" si="7"/>
        <v>0.23715</v>
      </c>
      <c r="G59" s="55">
        <f t="shared" si="8"/>
        <v>-2.3373499934677966E-3</v>
      </c>
      <c r="H59" s="55">
        <f t="shared" si="9"/>
        <v>5.6240122500000003E-2</v>
      </c>
      <c r="I59" s="55">
        <f t="shared" si="10"/>
        <v>1.3337345050875001E-2</v>
      </c>
      <c r="J59" s="55">
        <f t="shared" si="11"/>
        <v>3.1629513788150065E-3</v>
      </c>
      <c r="K59" s="55">
        <f t="shared" si="12"/>
        <v>-5.54302550950888E-4</v>
      </c>
      <c r="L59" s="55">
        <f t="shared" si="13"/>
        <v>-1.314528499580031E-4</v>
      </c>
      <c r="M59" s="55">
        <f t="shared" ca="1" si="14"/>
        <v>4.2546077729600836E-3</v>
      </c>
      <c r="N59" s="55">
        <f t="shared" ca="1" si="15"/>
        <v>4.3453907194368847E-5</v>
      </c>
      <c r="O59" s="63">
        <f t="shared" ca="1" si="16"/>
        <v>127350243.05341063</v>
      </c>
      <c r="P59" s="55">
        <f t="shared" ca="1" si="17"/>
        <v>138727.51413869363</v>
      </c>
      <c r="Q59" s="55">
        <f t="shared" ca="1" si="18"/>
        <v>23016914.100610048</v>
      </c>
      <c r="R59" s="31">
        <f t="shared" ca="1" si="19"/>
        <v>-6.5919577664278802E-3</v>
      </c>
    </row>
    <row r="60" spans="1:18">
      <c r="A60" s="61">
        <v>2371.5</v>
      </c>
      <c r="B60" s="61">
        <v>2.0662650000303984E-2</v>
      </c>
      <c r="C60" s="61">
        <v>1</v>
      </c>
      <c r="D60" s="62">
        <f t="shared" si="5"/>
        <v>0.23715</v>
      </c>
      <c r="E60" s="62">
        <f t="shared" si="6"/>
        <v>2.0662650000303984E-2</v>
      </c>
      <c r="F60" s="55">
        <f t="shared" si="7"/>
        <v>0.23715</v>
      </c>
      <c r="G60" s="55">
        <f t="shared" si="8"/>
        <v>2.0662650000303984E-2</v>
      </c>
      <c r="H60" s="55">
        <f t="shared" si="9"/>
        <v>5.6240122500000003E-2</v>
      </c>
      <c r="I60" s="55">
        <f t="shared" si="10"/>
        <v>1.3337345050875001E-2</v>
      </c>
      <c r="J60" s="55">
        <f t="shared" si="11"/>
        <v>3.1629513788150065E-3</v>
      </c>
      <c r="K60" s="55">
        <f t="shared" si="12"/>
        <v>4.9001474475720893E-3</v>
      </c>
      <c r="L60" s="55">
        <f t="shared" si="13"/>
        <v>1.162069967191721E-3</v>
      </c>
      <c r="M60" s="55">
        <f t="shared" ca="1" si="14"/>
        <v>4.2546077729600836E-3</v>
      </c>
      <c r="N60" s="55">
        <f t="shared" ca="1" si="15"/>
        <v>2.6922384973430052E-4</v>
      </c>
      <c r="O60" s="63">
        <f t="shared" ca="1" si="16"/>
        <v>127350243.05341063</v>
      </c>
      <c r="P60" s="55">
        <f t="shared" ca="1" si="17"/>
        <v>138727.51413869363</v>
      </c>
      <c r="Q60" s="55">
        <f t="shared" ca="1" si="18"/>
        <v>23016914.100610048</v>
      </c>
      <c r="R60" s="31">
        <f t="shared" ca="1" si="19"/>
        <v>1.6408042227343898E-2</v>
      </c>
    </row>
    <row r="61" spans="1:18">
      <c r="A61" s="61">
        <v>2383</v>
      </c>
      <c r="B61" s="61">
        <v>-2.8306999956839718E-3</v>
      </c>
      <c r="C61" s="61">
        <v>1</v>
      </c>
      <c r="D61" s="62">
        <f t="shared" si="5"/>
        <v>0.23830000000000001</v>
      </c>
      <c r="E61" s="62">
        <f t="shared" si="6"/>
        <v>-2.8306999956839718E-3</v>
      </c>
      <c r="F61" s="55">
        <f t="shared" si="7"/>
        <v>0.23830000000000001</v>
      </c>
      <c r="G61" s="55">
        <f t="shared" si="8"/>
        <v>-2.8306999956839718E-3</v>
      </c>
      <c r="H61" s="55">
        <f t="shared" si="9"/>
        <v>5.6786890000000007E-2</v>
      </c>
      <c r="I61" s="55">
        <f t="shared" si="10"/>
        <v>1.3532315887000003E-2</v>
      </c>
      <c r="J61" s="55">
        <f t="shared" si="11"/>
        <v>3.2247508758721007E-3</v>
      </c>
      <c r="K61" s="55">
        <f t="shared" si="12"/>
        <v>-6.7455580897149046E-4</v>
      </c>
      <c r="L61" s="55">
        <f t="shared" si="13"/>
        <v>-1.6074664927790617E-4</v>
      </c>
      <c r="M61" s="55">
        <f t="shared" ca="1" si="14"/>
        <v>4.2834451698628238E-3</v>
      </c>
      <c r="N61" s="55">
        <f t="shared" ca="1" si="15"/>
        <v>5.0611061436472846E-5</v>
      </c>
      <c r="O61" s="63">
        <f t="shared" ca="1" si="16"/>
        <v>127224894.53047022</v>
      </c>
      <c r="P61" s="55">
        <f t="shared" ca="1" si="17"/>
        <v>131480.20777714063</v>
      </c>
      <c r="Q61" s="55">
        <f t="shared" ca="1" si="18"/>
        <v>22988687.900806539</v>
      </c>
      <c r="R61" s="31">
        <f t="shared" ca="1" si="19"/>
        <v>-7.1141451655467956E-3</v>
      </c>
    </row>
    <row r="62" spans="1:18">
      <c r="A62" s="61">
        <v>2386</v>
      </c>
      <c r="B62" s="61">
        <v>3.6040600003616419E-2</v>
      </c>
      <c r="C62" s="61">
        <v>1</v>
      </c>
      <c r="D62" s="62">
        <f t="shared" si="5"/>
        <v>0.23860000000000001</v>
      </c>
      <c r="E62" s="62">
        <f t="shared" si="6"/>
        <v>3.6040600003616419E-2</v>
      </c>
      <c r="F62" s="55">
        <f t="shared" si="7"/>
        <v>0.23860000000000001</v>
      </c>
      <c r="G62" s="55">
        <f t="shared" si="8"/>
        <v>3.6040600003616419E-2</v>
      </c>
      <c r="H62" s="55">
        <f t="shared" si="9"/>
        <v>5.6929960000000002E-2</v>
      </c>
      <c r="I62" s="55">
        <f t="shared" si="10"/>
        <v>1.3583488456000001E-2</v>
      </c>
      <c r="J62" s="55">
        <f t="shared" si="11"/>
        <v>3.2410203456016006E-3</v>
      </c>
      <c r="K62" s="55">
        <f t="shared" si="12"/>
        <v>8.5992871608628774E-3</v>
      </c>
      <c r="L62" s="55">
        <f t="shared" si="13"/>
        <v>2.0517899165818825E-3</v>
      </c>
      <c r="M62" s="55">
        <f t="shared" ca="1" si="14"/>
        <v>4.2909815728708776E-3</v>
      </c>
      <c r="N62" s="55">
        <f t="shared" ca="1" si="15"/>
        <v>1.0080382704979371E-3</v>
      </c>
      <c r="O62" s="63">
        <f t="shared" ca="1" si="16"/>
        <v>127192155.24627906</v>
      </c>
      <c r="P62" s="55">
        <f t="shared" ca="1" si="17"/>
        <v>129621.64000718178</v>
      </c>
      <c r="Q62" s="55">
        <f t="shared" ca="1" si="18"/>
        <v>22981303.269818243</v>
      </c>
      <c r="R62" s="31">
        <f t="shared" ca="1" si="19"/>
        <v>3.1749618430745544E-2</v>
      </c>
    </row>
    <row r="63" spans="1:18">
      <c r="A63" s="61">
        <v>2433</v>
      </c>
      <c r="B63" s="61">
        <v>3.5024300006625708E-2</v>
      </c>
      <c r="C63" s="61">
        <v>1</v>
      </c>
      <c r="D63" s="62">
        <f t="shared" si="5"/>
        <v>0.24329999999999999</v>
      </c>
      <c r="E63" s="62">
        <f t="shared" si="6"/>
        <v>3.5024300006625708E-2</v>
      </c>
      <c r="F63" s="55">
        <f t="shared" si="7"/>
        <v>0.24329999999999999</v>
      </c>
      <c r="G63" s="55">
        <f t="shared" si="8"/>
        <v>3.5024300006625708E-2</v>
      </c>
      <c r="H63" s="55">
        <f t="shared" si="9"/>
        <v>5.9194889999999993E-2</v>
      </c>
      <c r="I63" s="55">
        <f t="shared" si="10"/>
        <v>1.4402116736999997E-2</v>
      </c>
      <c r="J63" s="55">
        <f t="shared" si="11"/>
        <v>3.5040350021120991E-3</v>
      </c>
      <c r="K63" s="55">
        <f t="shared" si="12"/>
        <v>8.5214121916120343E-3</v>
      </c>
      <c r="L63" s="55">
        <f t="shared" si="13"/>
        <v>2.0732595862192078E-3</v>
      </c>
      <c r="M63" s="55">
        <f t="shared" ca="1" si="14"/>
        <v>4.4097868054609945E-3</v>
      </c>
      <c r="N63" s="55">
        <f t="shared" ca="1" si="15"/>
        <v>9.3724841854428843E-4</v>
      </c>
      <c r="O63" s="63">
        <f t="shared" ca="1" si="16"/>
        <v>126677103.84210561</v>
      </c>
      <c r="P63" s="55">
        <f t="shared" ca="1" si="17"/>
        <v>102234.17106179743</v>
      </c>
      <c r="Q63" s="55">
        <f t="shared" ca="1" si="18"/>
        <v>22864465.713668205</v>
      </c>
      <c r="R63" s="31">
        <f t="shared" ca="1" si="19"/>
        <v>3.0614513201164713E-2</v>
      </c>
    </row>
    <row r="64" spans="1:18">
      <c r="A64" s="61">
        <v>2867</v>
      </c>
      <c r="B64" s="61">
        <v>-6.1594299993885215E-2</v>
      </c>
      <c r="C64" s="61">
        <v>1</v>
      </c>
      <c r="D64" s="62">
        <f t="shared" si="5"/>
        <v>0.28670000000000001</v>
      </c>
      <c r="E64" s="62">
        <f t="shared" si="6"/>
        <v>-6.1594299993885215E-2</v>
      </c>
      <c r="F64" s="55">
        <f t="shared" si="7"/>
        <v>0.28670000000000001</v>
      </c>
      <c r="G64" s="55">
        <f t="shared" si="8"/>
        <v>-6.1594299993885215E-2</v>
      </c>
      <c r="H64" s="55">
        <f t="shared" si="9"/>
        <v>8.2196890000000009E-2</v>
      </c>
      <c r="I64" s="55">
        <f t="shared" si="10"/>
        <v>2.3565848363000002E-2</v>
      </c>
      <c r="J64" s="55">
        <f t="shared" si="11"/>
        <v>6.7563287256721012E-3</v>
      </c>
      <c r="K64" s="55">
        <f t="shared" si="12"/>
        <v>-1.7659085808246891E-2</v>
      </c>
      <c r="L64" s="55">
        <f t="shared" si="13"/>
        <v>-5.0628599012243836E-3</v>
      </c>
      <c r="M64" s="55">
        <f t="shared" ca="1" si="14"/>
        <v>5.5721233100616049E-3</v>
      </c>
      <c r="N64" s="55">
        <f t="shared" ca="1" si="15"/>
        <v>4.5113284194449694E-3</v>
      </c>
      <c r="O64" s="63">
        <f t="shared" ca="1" si="16"/>
        <v>121736459.70649321</v>
      </c>
      <c r="P64" s="55">
        <f t="shared" ca="1" si="17"/>
        <v>2692.8818693576286</v>
      </c>
      <c r="Q64" s="55">
        <f t="shared" ca="1" si="18"/>
        <v>21687050.245794661</v>
      </c>
      <c r="R64" s="31">
        <f t="shared" ca="1" si="19"/>
        <v>-6.7166423303946815E-2</v>
      </c>
    </row>
    <row r="65" spans="1:18">
      <c r="A65" s="61">
        <v>2871.5</v>
      </c>
      <c r="B65" s="61">
        <v>-1.7787349999707658E-2</v>
      </c>
      <c r="C65" s="61">
        <v>1</v>
      </c>
      <c r="D65" s="62">
        <f t="shared" si="5"/>
        <v>0.28715000000000002</v>
      </c>
      <c r="E65" s="62">
        <f t="shared" si="6"/>
        <v>-1.7787349999707658E-2</v>
      </c>
      <c r="F65" s="55">
        <f t="shared" si="7"/>
        <v>0.28715000000000002</v>
      </c>
      <c r="G65" s="55">
        <f t="shared" si="8"/>
        <v>-1.7787349999707658E-2</v>
      </c>
      <c r="H65" s="55">
        <f t="shared" si="9"/>
        <v>8.2455122500000005E-2</v>
      </c>
      <c r="I65" s="55">
        <f t="shared" si="10"/>
        <v>2.3676988425875001E-2</v>
      </c>
      <c r="J65" s="55">
        <f t="shared" si="11"/>
        <v>6.7988472264900067E-3</v>
      </c>
      <c r="K65" s="55">
        <f t="shared" si="12"/>
        <v>-5.1076375524160538E-3</v>
      </c>
      <c r="L65" s="55">
        <f t="shared" si="13"/>
        <v>-1.46665812317627E-3</v>
      </c>
      <c r="M65" s="55">
        <f t="shared" ca="1" si="14"/>
        <v>5.5847922835025373E-3</v>
      </c>
      <c r="N65" s="55">
        <f t="shared" ca="1" si="15"/>
        <v>5.4625703490662194E-4</v>
      </c>
      <c r="O65" s="63">
        <f t="shared" ca="1" si="16"/>
        <v>121683536.12548314</v>
      </c>
      <c r="P65" s="55">
        <f t="shared" ca="1" si="17"/>
        <v>3107.2328246636212</v>
      </c>
      <c r="Q65" s="55">
        <f t="shared" ca="1" si="18"/>
        <v>21673942.357935566</v>
      </c>
      <c r="R65" s="31">
        <f t="shared" ca="1" si="19"/>
        <v>-2.3372142283210197E-2</v>
      </c>
    </row>
    <row r="66" spans="1:18">
      <c r="A66" s="61">
        <v>2897.5</v>
      </c>
      <c r="B66" s="61">
        <v>-1.6902750001463573E-2</v>
      </c>
      <c r="C66" s="61">
        <v>1</v>
      </c>
      <c r="D66" s="62">
        <f t="shared" si="5"/>
        <v>0.28975000000000001</v>
      </c>
      <c r="E66" s="62">
        <f t="shared" si="6"/>
        <v>-1.6902750001463573E-2</v>
      </c>
      <c r="F66" s="55">
        <f t="shared" si="7"/>
        <v>0.28975000000000001</v>
      </c>
      <c r="G66" s="55">
        <f t="shared" si="8"/>
        <v>-1.6902750001463573E-2</v>
      </c>
      <c r="H66" s="55">
        <f t="shared" si="9"/>
        <v>8.3955062500000011E-2</v>
      </c>
      <c r="I66" s="55">
        <f t="shared" si="10"/>
        <v>2.4325979359375003E-2</v>
      </c>
      <c r="J66" s="55">
        <f t="shared" si="11"/>
        <v>7.0484525193789073E-3</v>
      </c>
      <c r="K66" s="55">
        <f t="shared" si="12"/>
        <v>-4.8975718129240708E-3</v>
      </c>
      <c r="L66" s="55">
        <f t="shared" si="13"/>
        <v>-1.4190714327947495E-3</v>
      </c>
      <c r="M66" s="55">
        <f t="shared" ca="1" si="14"/>
        <v>5.6582387927194711E-3</v>
      </c>
      <c r="N66" s="55">
        <f t="shared" ca="1" si="15"/>
        <v>5.0899821537125282E-4</v>
      </c>
      <c r="O66" s="63">
        <f t="shared" ca="1" si="16"/>
        <v>121377093.52478045</v>
      </c>
      <c r="P66" s="55">
        <f t="shared" ca="1" si="17"/>
        <v>6081.3520262300617</v>
      </c>
      <c r="Q66" s="55">
        <f t="shared" ca="1" si="18"/>
        <v>21597859.167797189</v>
      </c>
      <c r="R66" s="31">
        <f t="shared" ca="1" si="19"/>
        <v>-2.2560988794183043E-2</v>
      </c>
    </row>
    <row r="67" spans="1:18">
      <c r="A67" s="61">
        <v>2994.5</v>
      </c>
      <c r="B67" s="61">
        <v>2.2935950008104555E-2</v>
      </c>
      <c r="C67" s="61">
        <v>0.1</v>
      </c>
      <c r="D67" s="62">
        <f t="shared" si="5"/>
        <v>0.29944999999999999</v>
      </c>
      <c r="E67" s="62">
        <f t="shared" si="6"/>
        <v>2.2935950008104555E-2</v>
      </c>
      <c r="F67" s="55">
        <f t="shared" si="7"/>
        <v>2.9944999999999999E-2</v>
      </c>
      <c r="G67" s="55">
        <f t="shared" si="8"/>
        <v>2.2935950008104557E-3</v>
      </c>
      <c r="H67" s="55">
        <f t="shared" si="9"/>
        <v>8.967030249999999E-3</v>
      </c>
      <c r="I67" s="55">
        <f t="shared" si="10"/>
        <v>2.6851772083624995E-3</v>
      </c>
      <c r="J67" s="55">
        <f t="shared" si="11"/>
        <v>8.0407631504415052E-4</v>
      </c>
      <c r="K67" s="55">
        <f t="shared" si="12"/>
        <v>6.8681702299269092E-4</v>
      </c>
      <c r="L67" s="55">
        <f t="shared" si="13"/>
        <v>2.0566735753516129E-4</v>
      </c>
      <c r="M67" s="55">
        <f t="shared" ca="1" si="14"/>
        <v>5.935981967783735E-3</v>
      </c>
      <c r="N67" s="55">
        <f t="shared" ca="1" si="15"/>
        <v>2.8899891337192933E-5</v>
      </c>
      <c r="O67" s="63">
        <f t="shared" ca="1" si="16"/>
        <v>1202239.5113658807</v>
      </c>
      <c r="P67" s="55">
        <f t="shared" ca="1" si="17"/>
        <v>258.99836735305092</v>
      </c>
      <c r="Q67" s="55">
        <f t="shared" ca="1" si="18"/>
        <v>213088.19430222196</v>
      </c>
      <c r="R67" s="31">
        <f t="shared" ca="1" si="19"/>
        <v>1.699996804032082E-2</v>
      </c>
    </row>
    <row r="68" spans="1:18">
      <c r="A68" s="61">
        <v>3002.5</v>
      </c>
      <c r="B68" s="61">
        <v>2.0592749999195803E-2</v>
      </c>
      <c r="C68" s="61">
        <v>1</v>
      </c>
      <c r="D68" s="62">
        <f t="shared" si="5"/>
        <v>0.30025000000000002</v>
      </c>
      <c r="E68" s="62">
        <f t="shared" si="6"/>
        <v>2.0592749999195803E-2</v>
      </c>
      <c r="F68" s="55">
        <f t="shared" si="7"/>
        <v>0.30025000000000002</v>
      </c>
      <c r="G68" s="55">
        <f t="shared" si="8"/>
        <v>2.0592749999195803E-2</v>
      </c>
      <c r="H68" s="55">
        <f t="shared" si="9"/>
        <v>9.0150062500000017E-2</v>
      </c>
      <c r="I68" s="55">
        <f t="shared" si="10"/>
        <v>2.7067556265625008E-2</v>
      </c>
      <c r="J68" s="55">
        <f t="shared" si="11"/>
        <v>8.1270337687539083E-3</v>
      </c>
      <c r="K68" s="55">
        <f t="shared" si="12"/>
        <v>6.1829731872585399E-3</v>
      </c>
      <c r="L68" s="55">
        <f t="shared" si="13"/>
        <v>1.8564376994743767E-3</v>
      </c>
      <c r="M68" s="55">
        <f t="shared" ca="1" si="14"/>
        <v>5.9591513157758831E-3</v>
      </c>
      <c r="N68" s="55">
        <f t="shared" ca="1" si="15"/>
        <v>2.1414221042738917E-4</v>
      </c>
      <c r="O68" s="63">
        <f t="shared" ca="1" si="16"/>
        <v>120128157.34668165</v>
      </c>
      <c r="P68" s="55">
        <f t="shared" ca="1" si="17"/>
        <v>28148.113641339089</v>
      </c>
      <c r="Q68" s="55">
        <f t="shared" ca="1" si="18"/>
        <v>21284619.723981194</v>
      </c>
      <c r="R68" s="31">
        <f t="shared" ca="1" si="19"/>
        <v>1.4633598683419919E-2</v>
      </c>
    </row>
    <row r="69" spans="1:18">
      <c r="A69" s="61">
        <v>3030</v>
      </c>
      <c r="B69" s="61">
        <v>3.0413000000407919E-2</v>
      </c>
      <c r="C69" s="61">
        <v>1</v>
      </c>
      <c r="D69" s="62">
        <f t="shared" si="5"/>
        <v>0.30299999999999999</v>
      </c>
      <c r="E69" s="62">
        <f t="shared" si="6"/>
        <v>3.0413000000407919E-2</v>
      </c>
      <c r="F69" s="55">
        <f t="shared" si="7"/>
        <v>0.30299999999999999</v>
      </c>
      <c r="G69" s="55">
        <f t="shared" si="8"/>
        <v>3.0413000000407919E-2</v>
      </c>
      <c r="H69" s="55">
        <f t="shared" si="9"/>
        <v>9.1809000000000002E-2</v>
      </c>
      <c r="I69" s="55">
        <f t="shared" si="10"/>
        <v>2.7818126999999998E-2</v>
      </c>
      <c r="J69" s="55">
        <f t="shared" si="11"/>
        <v>8.4288924809999988E-3</v>
      </c>
      <c r="K69" s="55">
        <f t="shared" si="12"/>
        <v>9.2151390001235997E-3</v>
      </c>
      <c r="L69" s="55">
        <f t="shared" si="13"/>
        <v>2.7921871170374507E-3</v>
      </c>
      <c r="M69" s="55">
        <f t="shared" ca="1" si="14"/>
        <v>6.0391012535311595E-3</v>
      </c>
      <c r="N69" s="55">
        <f t="shared" ca="1" si="15"/>
        <v>5.9408694012300046E-4</v>
      </c>
      <c r="O69" s="63">
        <f t="shared" ca="1" si="16"/>
        <v>119798072.28168167</v>
      </c>
      <c r="P69" s="55">
        <f t="shared" ca="1" si="17"/>
        <v>36589.459151716386</v>
      </c>
      <c r="Q69" s="55">
        <f t="shared" ca="1" si="18"/>
        <v>21201018.114158217</v>
      </c>
      <c r="R69" s="31">
        <f t="shared" ca="1" si="19"/>
        <v>2.437389874687676E-2</v>
      </c>
    </row>
    <row r="70" spans="1:18">
      <c r="A70" s="61">
        <v>4124</v>
      </c>
      <c r="B70" s="61">
        <v>9.4804000036674552E-3</v>
      </c>
      <c r="C70" s="61">
        <v>0.5</v>
      </c>
      <c r="D70" s="62">
        <f t="shared" si="5"/>
        <v>0.41239999999999999</v>
      </c>
      <c r="E70" s="62">
        <f t="shared" si="6"/>
        <v>9.4804000036674552E-3</v>
      </c>
      <c r="F70" s="55">
        <f t="shared" si="7"/>
        <v>0.20619999999999999</v>
      </c>
      <c r="G70" s="55">
        <f t="shared" si="8"/>
        <v>4.7402000018337276E-3</v>
      </c>
      <c r="H70" s="55">
        <f t="shared" si="9"/>
        <v>8.5036879999999995E-2</v>
      </c>
      <c r="I70" s="55">
        <f t="shared" si="10"/>
        <v>3.5069209311999999E-2</v>
      </c>
      <c r="J70" s="55">
        <f t="shared" si="11"/>
        <v>1.4462541920268799E-2</v>
      </c>
      <c r="K70" s="55">
        <f t="shared" si="12"/>
        <v>1.9548584807562294E-3</v>
      </c>
      <c r="L70" s="55">
        <f t="shared" si="13"/>
        <v>8.0618363746386894E-4</v>
      </c>
      <c r="M70" s="55">
        <f t="shared" ca="1" si="14"/>
        <v>9.6033518667758104E-3</v>
      </c>
      <c r="N70" s="55">
        <f t="shared" ca="1" si="15"/>
        <v>7.5585803209078621E-9</v>
      </c>
      <c r="O70" s="63">
        <f t="shared" ca="1" si="16"/>
        <v>26437479.16135776</v>
      </c>
      <c r="P70" s="55">
        <f t="shared" ca="1" si="17"/>
        <v>315955.16147680196</v>
      </c>
      <c r="Q70" s="55">
        <f t="shared" ca="1" si="18"/>
        <v>4352846.9076801687</v>
      </c>
      <c r="R70" s="31">
        <f t="shared" ca="1" si="19"/>
        <v>-1.2295186310835524E-4</v>
      </c>
    </row>
    <row r="71" spans="1:18">
      <c r="A71" s="61">
        <v>4140</v>
      </c>
      <c r="B71" s="61">
        <v>7.9399999958695844E-4</v>
      </c>
      <c r="C71" s="61">
        <v>1</v>
      </c>
      <c r="D71" s="62">
        <f t="shared" si="5"/>
        <v>0.41399999999999998</v>
      </c>
      <c r="E71" s="62">
        <f t="shared" si="6"/>
        <v>7.9399999958695844E-4</v>
      </c>
      <c r="F71" s="55">
        <f t="shared" si="7"/>
        <v>0.41399999999999998</v>
      </c>
      <c r="G71" s="55">
        <f t="shared" si="8"/>
        <v>7.9399999958695844E-4</v>
      </c>
      <c r="H71" s="55">
        <f t="shared" si="9"/>
        <v>0.17139599999999999</v>
      </c>
      <c r="I71" s="55">
        <f t="shared" si="10"/>
        <v>7.0957943999999995E-2</v>
      </c>
      <c r="J71" s="55">
        <f t="shared" si="11"/>
        <v>2.9376588815999995E-2</v>
      </c>
      <c r="K71" s="55">
        <f t="shared" si="12"/>
        <v>3.2871599982900077E-4</v>
      </c>
      <c r="L71" s="55">
        <f t="shared" si="13"/>
        <v>1.360884239292063E-4</v>
      </c>
      <c r="M71" s="55">
        <f t="shared" ca="1" si="14"/>
        <v>9.6610339562131602E-3</v>
      </c>
      <c r="N71" s="55">
        <f t="shared" ca="1" si="15"/>
        <v>7.8624291187962114E-5</v>
      </c>
      <c r="O71" s="63">
        <f t="shared" ca="1" si="16"/>
        <v>105532429.01051901</v>
      </c>
      <c r="P71" s="55">
        <f t="shared" ca="1" si="17"/>
        <v>1294606.8444121757</v>
      </c>
      <c r="Q71" s="55">
        <f t="shared" ca="1" si="18"/>
        <v>17350171.214818005</v>
      </c>
      <c r="R71" s="31">
        <f t="shared" ca="1" si="19"/>
        <v>-8.8670339566262017E-3</v>
      </c>
    </row>
    <row r="72" spans="1:18">
      <c r="A72" s="61">
        <v>5271</v>
      </c>
      <c r="B72" s="61">
        <v>1.6574100009165704E-2</v>
      </c>
      <c r="C72" s="61">
        <v>1</v>
      </c>
      <c r="D72" s="62">
        <f t="shared" si="5"/>
        <v>0.52710000000000001</v>
      </c>
      <c r="E72" s="62">
        <f t="shared" si="6"/>
        <v>1.6574100009165704E-2</v>
      </c>
      <c r="F72" s="55">
        <f t="shared" si="7"/>
        <v>0.52710000000000001</v>
      </c>
      <c r="G72" s="55">
        <f t="shared" si="8"/>
        <v>1.6574100009165704E-2</v>
      </c>
      <c r="H72" s="55">
        <f t="shared" si="9"/>
        <v>0.27783441000000003</v>
      </c>
      <c r="I72" s="55">
        <f t="shared" si="10"/>
        <v>0.14644651751100002</v>
      </c>
      <c r="J72" s="55">
        <f t="shared" si="11"/>
        <v>7.7191959380048109E-2</v>
      </c>
      <c r="K72" s="55">
        <f t="shared" si="12"/>
        <v>8.7362081148312423E-3</v>
      </c>
      <c r="L72" s="55">
        <f t="shared" si="13"/>
        <v>4.6048552973275477E-3</v>
      </c>
      <c r="M72" s="55">
        <f t="shared" ca="1" si="14"/>
        <v>1.4144129655100458E-2</v>
      </c>
      <c r="N72" s="55">
        <f t="shared" ca="1" si="15"/>
        <v>5.9047559216359763E-6</v>
      </c>
      <c r="O72" s="63">
        <f t="shared" ca="1" si="16"/>
        <v>89475540.041818485</v>
      </c>
      <c r="P72" s="55">
        <f t="shared" ca="1" si="17"/>
        <v>4399063.6206543827</v>
      </c>
      <c r="Q72" s="55">
        <f t="shared" ca="1" si="18"/>
        <v>12754523.2310699</v>
      </c>
      <c r="R72" s="31">
        <f t="shared" ca="1" si="19"/>
        <v>2.4299703540652459E-3</v>
      </c>
    </row>
    <row r="73" spans="1:18">
      <c r="A73" s="61">
        <v>5271</v>
      </c>
      <c r="B73" s="61">
        <v>1.6574100009165704E-2</v>
      </c>
      <c r="C73" s="61">
        <v>1</v>
      </c>
      <c r="D73" s="62">
        <f t="shared" si="5"/>
        <v>0.52710000000000001</v>
      </c>
      <c r="E73" s="62">
        <f t="shared" si="6"/>
        <v>1.6574100009165704E-2</v>
      </c>
      <c r="F73" s="55">
        <f t="shared" si="7"/>
        <v>0.52710000000000001</v>
      </c>
      <c r="G73" s="55">
        <f t="shared" si="8"/>
        <v>1.6574100009165704E-2</v>
      </c>
      <c r="H73" s="55">
        <f t="shared" si="9"/>
        <v>0.27783441000000003</v>
      </c>
      <c r="I73" s="55">
        <f t="shared" si="10"/>
        <v>0.14644651751100002</v>
      </c>
      <c r="J73" s="55">
        <f t="shared" si="11"/>
        <v>7.7191959380048109E-2</v>
      </c>
      <c r="K73" s="55">
        <f t="shared" si="12"/>
        <v>8.7362081148312423E-3</v>
      </c>
      <c r="L73" s="55">
        <f t="shared" si="13"/>
        <v>4.6048552973275477E-3</v>
      </c>
      <c r="M73" s="55">
        <f t="shared" ca="1" si="14"/>
        <v>1.4144129655100458E-2</v>
      </c>
      <c r="N73" s="55">
        <f t="shared" ca="1" si="15"/>
        <v>5.9047559216359763E-6</v>
      </c>
      <c r="O73" s="63">
        <f t="shared" ca="1" si="16"/>
        <v>89475540.041818485</v>
      </c>
      <c r="P73" s="55">
        <f t="shared" ca="1" si="17"/>
        <v>4399063.6206543827</v>
      </c>
      <c r="Q73" s="55">
        <f t="shared" ca="1" si="18"/>
        <v>12754523.2310699</v>
      </c>
      <c r="R73" s="31">
        <f t="shared" ca="1" si="19"/>
        <v>2.4299703540652459E-3</v>
      </c>
    </row>
    <row r="74" spans="1:18">
      <c r="A74" s="61">
        <v>6415</v>
      </c>
      <c r="B74" s="61">
        <v>2.0296499998949002E-2</v>
      </c>
      <c r="C74" s="61">
        <v>1</v>
      </c>
      <c r="D74" s="62">
        <f t="shared" si="5"/>
        <v>0.64149999999999996</v>
      </c>
      <c r="E74" s="62">
        <f t="shared" si="6"/>
        <v>2.0296499998949002E-2</v>
      </c>
      <c r="F74" s="55">
        <f t="shared" si="7"/>
        <v>0.64149999999999996</v>
      </c>
      <c r="G74" s="55">
        <f t="shared" si="8"/>
        <v>2.0296499998949002E-2</v>
      </c>
      <c r="H74" s="55">
        <f t="shared" si="9"/>
        <v>0.41152224999999992</v>
      </c>
      <c r="I74" s="55">
        <f t="shared" si="10"/>
        <v>0.26399152337499993</v>
      </c>
      <c r="J74" s="55">
        <f t="shared" si="11"/>
        <v>0.16935056224506245</v>
      </c>
      <c r="K74" s="55">
        <f t="shared" si="12"/>
        <v>1.3020204749325784E-2</v>
      </c>
      <c r="L74" s="55">
        <f t="shared" si="13"/>
        <v>8.3524613466924892E-3</v>
      </c>
      <c r="M74" s="55">
        <f t="shared" ca="1" si="14"/>
        <v>1.9492669939301752E-2</v>
      </c>
      <c r="N74" s="55">
        <f t="shared" ca="1" si="15"/>
        <v>6.4614276479250283E-7</v>
      </c>
      <c r="O74" s="63">
        <f t="shared" ca="1" si="16"/>
        <v>72316362.425228193</v>
      </c>
      <c r="P74" s="55">
        <f t="shared" ca="1" si="17"/>
        <v>9382188.9731144682</v>
      </c>
      <c r="Q74" s="55">
        <f t="shared" ca="1" si="18"/>
        <v>7952303.6306978092</v>
      </c>
      <c r="R74" s="31">
        <f t="shared" ca="1" si="19"/>
        <v>8.0383005964725085E-4</v>
      </c>
    </row>
    <row r="75" spans="1:18">
      <c r="A75" s="61">
        <v>7034.5</v>
      </c>
      <c r="B75" s="61">
        <v>1.9619950006017461E-2</v>
      </c>
      <c r="C75" s="61">
        <v>1</v>
      </c>
      <c r="D75" s="62">
        <f t="shared" si="5"/>
        <v>0.70345000000000002</v>
      </c>
      <c r="E75" s="62">
        <f t="shared" si="6"/>
        <v>1.9619950006017461E-2</v>
      </c>
      <c r="F75" s="55">
        <f t="shared" si="7"/>
        <v>0.70345000000000002</v>
      </c>
      <c r="G75" s="55">
        <f t="shared" si="8"/>
        <v>1.9619950006017461E-2</v>
      </c>
      <c r="H75" s="55">
        <f t="shared" si="9"/>
        <v>0.49484190250000004</v>
      </c>
      <c r="I75" s="55">
        <f t="shared" si="10"/>
        <v>0.34809653631362503</v>
      </c>
      <c r="J75" s="55">
        <f t="shared" si="11"/>
        <v>0.24486850846981953</v>
      </c>
      <c r="K75" s="55">
        <f t="shared" si="12"/>
        <v>1.3801653831732983E-2</v>
      </c>
      <c r="L75" s="55">
        <f t="shared" si="13"/>
        <v>9.7087733879325667E-3</v>
      </c>
      <c r="M75" s="55">
        <f t="shared" ca="1" si="14"/>
        <v>2.2730672093622707E-2</v>
      </c>
      <c r="N75" s="55">
        <f t="shared" ca="1" si="15"/>
        <v>9.6765919063151385E-6</v>
      </c>
      <c r="O75" s="63">
        <f t="shared" ca="1" si="16"/>
        <v>62903047.260028571</v>
      </c>
      <c r="P75" s="55">
        <f t="shared" ca="1" si="17"/>
        <v>12844071.869502839</v>
      </c>
      <c r="Q75" s="55">
        <f t="shared" ca="1" si="18"/>
        <v>5522101.3391306819</v>
      </c>
      <c r="R75" s="31">
        <f t="shared" ca="1" si="19"/>
        <v>-3.1107220876052458E-3</v>
      </c>
    </row>
    <row r="76" spans="1:18">
      <c r="A76" s="61">
        <v>7036.5</v>
      </c>
      <c r="B76" s="61">
        <v>1.4534150002873503E-2</v>
      </c>
      <c r="C76" s="61">
        <v>1</v>
      </c>
      <c r="D76" s="62">
        <f t="shared" si="5"/>
        <v>0.70365</v>
      </c>
      <c r="E76" s="62">
        <f t="shared" si="6"/>
        <v>1.4534150002873503E-2</v>
      </c>
      <c r="F76" s="55">
        <f t="shared" si="7"/>
        <v>0.70365</v>
      </c>
      <c r="G76" s="55">
        <f t="shared" si="8"/>
        <v>1.4534150002873503E-2</v>
      </c>
      <c r="H76" s="55">
        <f t="shared" si="9"/>
        <v>0.49512332250000002</v>
      </c>
      <c r="I76" s="55">
        <f t="shared" si="10"/>
        <v>0.34839352587712502</v>
      </c>
      <c r="J76" s="55">
        <f t="shared" si="11"/>
        <v>0.24514710448343902</v>
      </c>
      <c r="K76" s="55">
        <f t="shared" si="12"/>
        <v>1.022695464952194E-2</v>
      </c>
      <c r="L76" s="55">
        <f t="shared" si="13"/>
        <v>7.1961966391361131E-3</v>
      </c>
      <c r="M76" s="55">
        <f t="shared" ca="1" si="14"/>
        <v>2.2741514417317921E-2</v>
      </c>
      <c r="N76" s="55">
        <f t="shared" ca="1" si="15"/>
        <v>6.7360830631488564E-5</v>
      </c>
      <c r="O76" s="63">
        <f t="shared" ca="1" si="16"/>
        <v>62872718.832237355</v>
      </c>
      <c r="P76" s="55">
        <f t="shared" ca="1" si="17"/>
        <v>12856109.775924793</v>
      </c>
      <c r="Q76" s="55">
        <f t="shared" ca="1" si="18"/>
        <v>5514633.6505796453</v>
      </c>
      <c r="R76" s="31">
        <f t="shared" ca="1" si="19"/>
        <v>-8.207364414444418E-3</v>
      </c>
    </row>
    <row r="77" spans="1:18">
      <c r="A77" s="61">
        <v>7099.5</v>
      </c>
      <c r="B77" s="61">
        <v>9.231450007064268E-3</v>
      </c>
      <c r="C77" s="61">
        <v>1</v>
      </c>
      <c r="D77" s="62">
        <f t="shared" si="5"/>
        <v>0.70994999999999997</v>
      </c>
      <c r="E77" s="62">
        <f t="shared" si="6"/>
        <v>9.231450007064268E-3</v>
      </c>
      <c r="F77" s="55">
        <f t="shared" si="7"/>
        <v>0.70994999999999997</v>
      </c>
      <c r="G77" s="55">
        <f t="shared" si="8"/>
        <v>9.231450007064268E-3</v>
      </c>
      <c r="H77" s="55">
        <f t="shared" si="9"/>
        <v>0.50402900249999993</v>
      </c>
      <c r="I77" s="55">
        <f t="shared" si="10"/>
        <v>0.35783539032487494</v>
      </c>
      <c r="J77" s="55">
        <f t="shared" si="11"/>
        <v>0.25404523536114493</v>
      </c>
      <c r="K77" s="55">
        <f t="shared" si="12"/>
        <v>6.5538679325152765E-3</v>
      </c>
      <c r="L77" s="55">
        <f t="shared" si="13"/>
        <v>4.6529185386892206E-3</v>
      </c>
      <c r="M77" s="55">
        <f t="shared" ca="1" si="14"/>
        <v>2.3084328248812774E-2</v>
      </c>
      <c r="N77" s="55">
        <f t="shared" ca="1" si="15"/>
        <v>1.9190223558070916E-4</v>
      </c>
      <c r="O77" s="63">
        <f t="shared" ca="1" si="16"/>
        <v>61917844.472363457</v>
      </c>
      <c r="P77" s="55">
        <f t="shared" ca="1" si="17"/>
        <v>13238133.089470303</v>
      </c>
      <c r="Q77" s="55">
        <f t="shared" ca="1" si="18"/>
        <v>5280899.2366691846</v>
      </c>
      <c r="R77" s="31">
        <f t="shared" ca="1" si="19"/>
        <v>-1.3852878241748506E-2</v>
      </c>
    </row>
    <row r="78" spans="1:18">
      <c r="A78" s="61">
        <v>7128.5</v>
      </c>
      <c r="B78" s="61">
        <v>1.6587350008194335E-2</v>
      </c>
      <c r="C78" s="61">
        <v>1</v>
      </c>
      <c r="D78" s="62">
        <f t="shared" si="5"/>
        <v>0.71284999999999998</v>
      </c>
      <c r="E78" s="62">
        <f t="shared" si="6"/>
        <v>1.6587350008194335E-2</v>
      </c>
      <c r="F78" s="55">
        <f t="shared" si="7"/>
        <v>0.71284999999999998</v>
      </c>
      <c r="G78" s="55">
        <f t="shared" si="8"/>
        <v>1.6587350008194335E-2</v>
      </c>
      <c r="H78" s="55">
        <f t="shared" si="9"/>
        <v>0.50815512249999994</v>
      </c>
      <c r="I78" s="55">
        <f t="shared" si="10"/>
        <v>0.36223837907412493</v>
      </c>
      <c r="J78" s="55">
        <f t="shared" si="11"/>
        <v>0.25822162852298997</v>
      </c>
      <c r="K78" s="55">
        <f t="shared" si="12"/>
        <v>1.1824292453341332E-2</v>
      </c>
      <c r="L78" s="55">
        <f t="shared" si="13"/>
        <v>8.4289468753643675E-3</v>
      </c>
      <c r="M78" s="55">
        <f t="shared" ca="1" si="14"/>
        <v>2.3242965808471641E-2</v>
      </c>
      <c r="N78" s="55">
        <f t="shared" ca="1" si="15"/>
        <v>4.429722168090093E-5</v>
      </c>
      <c r="O78" s="63">
        <f t="shared" ca="1" si="16"/>
        <v>61478630.528056867</v>
      </c>
      <c r="P78" s="55">
        <f t="shared" ca="1" si="17"/>
        <v>13415827.624139704</v>
      </c>
      <c r="Q78" s="55">
        <f t="shared" ca="1" si="18"/>
        <v>5174306.2325404333</v>
      </c>
      <c r="R78" s="31">
        <f t="shared" ca="1" si="19"/>
        <v>-6.6556158002773064E-3</v>
      </c>
    </row>
    <row r="79" spans="1:18">
      <c r="A79" s="61">
        <v>7657.5</v>
      </c>
      <c r="B79" s="61">
        <v>2.9893250000895932E-2</v>
      </c>
      <c r="C79" s="61">
        <v>1</v>
      </c>
      <c r="D79" s="62">
        <f t="shared" si="5"/>
        <v>0.76575000000000004</v>
      </c>
      <c r="E79" s="62">
        <f t="shared" si="6"/>
        <v>2.9893250000895932E-2</v>
      </c>
      <c r="F79" s="55">
        <f t="shared" si="7"/>
        <v>0.76575000000000004</v>
      </c>
      <c r="G79" s="55">
        <f t="shared" si="8"/>
        <v>2.9893250000895932E-2</v>
      </c>
      <c r="H79" s="55">
        <f t="shared" si="9"/>
        <v>0.5863730625000001</v>
      </c>
      <c r="I79" s="55">
        <f t="shared" si="10"/>
        <v>0.44901517260937512</v>
      </c>
      <c r="J79" s="55">
        <f t="shared" si="11"/>
        <v>0.343833368425629</v>
      </c>
      <c r="K79" s="55">
        <f t="shared" si="12"/>
        <v>2.2890756188186062E-2</v>
      </c>
      <c r="L79" s="55">
        <f t="shared" si="13"/>
        <v>1.7528596551103479E-2</v>
      </c>
      <c r="M79" s="55">
        <f t="shared" ca="1" si="14"/>
        <v>2.6229046388104846E-2</v>
      </c>
      <c r="N79" s="55">
        <f t="shared" ca="1" si="15"/>
        <v>1.3426388115991251E-5</v>
      </c>
      <c r="O79" s="63">
        <f t="shared" ca="1" si="16"/>
        <v>53521593.990107216</v>
      </c>
      <c r="P79" s="55">
        <f t="shared" ca="1" si="17"/>
        <v>16860487.280904651</v>
      </c>
      <c r="Q79" s="55">
        <f t="shared" ca="1" si="18"/>
        <v>3357763.4401569087</v>
      </c>
      <c r="R79" s="31">
        <f t="shared" ca="1" si="19"/>
        <v>3.6642036127910865E-3</v>
      </c>
    </row>
    <row r="80" spans="1:18">
      <c r="A80" s="61">
        <v>7657.5</v>
      </c>
      <c r="B80" s="61">
        <v>3.389325000171084E-2</v>
      </c>
      <c r="C80" s="61">
        <v>1</v>
      </c>
      <c r="D80" s="62">
        <f t="shared" si="5"/>
        <v>0.76575000000000004</v>
      </c>
      <c r="E80" s="62">
        <f t="shared" si="6"/>
        <v>3.389325000171084E-2</v>
      </c>
      <c r="F80" s="55">
        <f t="shared" si="7"/>
        <v>0.76575000000000004</v>
      </c>
      <c r="G80" s="55">
        <f t="shared" si="8"/>
        <v>3.389325000171084E-2</v>
      </c>
      <c r="H80" s="55">
        <f t="shared" si="9"/>
        <v>0.5863730625000001</v>
      </c>
      <c r="I80" s="55">
        <f t="shared" si="10"/>
        <v>0.44901517260937512</v>
      </c>
      <c r="J80" s="55">
        <f t="shared" si="11"/>
        <v>0.343833368425629</v>
      </c>
      <c r="K80" s="55">
        <f t="shared" si="12"/>
        <v>2.5953756188810077E-2</v>
      </c>
      <c r="L80" s="55">
        <f t="shared" si="13"/>
        <v>1.9874088801581317E-2</v>
      </c>
      <c r="M80" s="55">
        <f t="shared" ca="1" si="14"/>
        <v>2.6229046388104846E-2</v>
      </c>
      <c r="N80" s="55">
        <f t="shared" ca="1" si="15"/>
        <v>5.8740017030811172E-5</v>
      </c>
      <c r="O80" s="63">
        <f t="shared" ca="1" si="16"/>
        <v>53521593.990107216</v>
      </c>
      <c r="P80" s="55">
        <f t="shared" ca="1" si="17"/>
        <v>16860487.280904651</v>
      </c>
      <c r="Q80" s="55">
        <f t="shared" ca="1" si="18"/>
        <v>3357763.4401569087</v>
      </c>
      <c r="R80" s="31">
        <f t="shared" ca="1" si="19"/>
        <v>7.6642036136059938E-3</v>
      </c>
    </row>
    <row r="81" spans="1:18">
      <c r="A81" s="61">
        <v>8156</v>
      </c>
      <c r="B81" s="61">
        <v>5.2507600004901178E-2</v>
      </c>
      <c r="C81" s="61">
        <v>1</v>
      </c>
      <c r="D81" s="62">
        <f t="shared" si="5"/>
        <v>0.81559999999999999</v>
      </c>
      <c r="E81" s="62">
        <f t="shared" si="6"/>
        <v>5.2507600004901178E-2</v>
      </c>
      <c r="F81" s="55">
        <f t="shared" si="7"/>
        <v>0.81559999999999999</v>
      </c>
      <c r="G81" s="55">
        <f t="shared" si="8"/>
        <v>5.2507600004901178E-2</v>
      </c>
      <c r="H81" s="55">
        <f t="shared" si="9"/>
        <v>0.66520336000000002</v>
      </c>
      <c r="I81" s="55">
        <f t="shared" si="10"/>
        <v>0.542539860416</v>
      </c>
      <c r="J81" s="55">
        <f t="shared" si="11"/>
        <v>0.4424955101552896</v>
      </c>
      <c r="K81" s="55">
        <f t="shared" si="12"/>
        <v>4.2825198563997399E-2</v>
      </c>
      <c r="L81" s="55">
        <f t="shared" si="13"/>
        <v>3.4928231948796282E-2</v>
      </c>
      <c r="M81" s="55">
        <f t="shared" ca="1" si="14"/>
        <v>2.9203145402378006E-2</v>
      </c>
      <c r="N81" s="55">
        <f t="shared" ca="1" si="15"/>
        <v>5.4309760432106344E-4</v>
      </c>
      <c r="O81" s="63">
        <f t="shared" ca="1" si="16"/>
        <v>46173665.633432128</v>
      </c>
      <c r="P81" s="55">
        <f t="shared" ca="1" si="17"/>
        <v>20457522.467203856</v>
      </c>
      <c r="Q81" s="55">
        <f t="shared" ca="1" si="18"/>
        <v>1921010.5978746009</v>
      </c>
      <c r="R81" s="31">
        <f t="shared" ca="1" si="19"/>
        <v>2.3304454602523172E-2</v>
      </c>
    </row>
    <row r="82" spans="1:18">
      <c r="A82" s="61">
        <v>8225.5</v>
      </c>
      <c r="B82" s="61">
        <v>1.5826050002942793E-2</v>
      </c>
      <c r="C82" s="61">
        <v>1</v>
      </c>
      <c r="D82" s="62">
        <f t="shared" si="5"/>
        <v>0.82255</v>
      </c>
      <c r="E82" s="62">
        <f t="shared" si="6"/>
        <v>1.5826050002942793E-2</v>
      </c>
      <c r="F82" s="55">
        <f t="shared" si="7"/>
        <v>0.82255</v>
      </c>
      <c r="G82" s="55">
        <f t="shared" si="8"/>
        <v>1.5826050002942793E-2</v>
      </c>
      <c r="H82" s="55">
        <f t="shared" si="9"/>
        <v>0.67658850250000002</v>
      </c>
      <c r="I82" s="55">
        <f t="shared" si="10"/>
        <v>0.55652787273137505</v>
      </c>
      <c r="J82" s="55">
        <f t="shared" si="11"/>
        <v>0.45777200171519256</v>
      </c>
      <c r="K82" s="55">
        <f t="shared" si="12"/>
        <v>1.3017717429920594E-2</v>
      </c>
      <c r="L82" s="55">
        <f t="shared" si="13"/>
        <v>1.0707723471981184E-2</v>
      </c>
      <c r="M82" s="55">
        <f t="shared" ca="1" si="14"/>
        <v>2.9630134481312749E-2</v>
      </c>
      <c r="N82" s="55">
        <f t="shared" ca="1" si="15"/>
        <v>1.9055274828597434E-4</v>
      </c>
      <c r="O82" s="63">
        <f t="shared" ca="1" si="16"/>
        <v>45165359.271733522</v>
      </c>
      <c r="P82" s="55">
        <f t="shared" ca="1" si="17"/>
        <v>20985926.453560837</v>
      </c>
      <c r="Q82" s="55">
        <f t="shared" ca="1" si="18"/>
        <v>1746319.0386009479</v>
      </c>
      <c r="R82" s="31">
        <f t="shared" ca="1" si="19"/>
        <v>-1.3804084478369956E-2</v>
      </c>
    </row>
    <row r="83" spans="1:18">
      <c r="A83" s="61">
        <v>8245</v>
      </c>
      <c r="B83" s="61">
        <v>2.968949999922188E-2</v>
      </c>
      <c r="C83" s="61">
        <v>1</v>
      </c>
      <c r="D83" s="62">
        <f t="shared" si="5"/>
        <v>0.82450000000000001</v>
      </c>
      <c r="E83" s="62">
        <f t="shared" si="6"/>
        <v>2.968949999922188E-2</v>
      </c>
      <c r="F83" s="55">
        <f t="shared" si="7"/>
        <v>0.82450000000000001</v>
      </c>
      <c r="G83" s="55">
        <f t="shared" si="8"/>
        <v>2.968949999922188E-2</v>
      </c>
      <c r="H83" s="55">
        <f t="shared" si="9"/>
        <v>0.67980024999999999</v>
      </c>
      <c r="I83" s="55">
        <f t="shared" si="10"/>
        <v>0.56049530612499998</v>
      </c>
      <c r="J83" s="55">
        <f t="shared" si="11"/>
        <v>0.4621283799000625</v>
      </c>
      <c r="K83" s="55">
        <f t="shared" si="12"/>
        <v>2.4478992749358441E-2</v>
      </c>
      <c r="L83" s="55">
        <f t="shared" si="13"/>
        <v>2.0182929521846034E-2</v>
      </c>
      <c r="M83" s="55">
        <f t="shared" ca="1" si="14"/>
        <v>2.9750479917874724E-2</v>
      </c>
      <c r="N83" s="55">
        <f t="shared" ca="1" si="15"/>
        <v>3.7185504789074675E-9</v>
      </c>
      <c r="O83" s="63">
        <f t="shared" ca="1" si="16"/>
        <v>44883272.140928417</v>
      </c>
      <c r="P83" s="55">
        <f t="shared" ca="1" si="17"/>
        <v>21135363.556908462</v>
      </c>
      <c r="Q83" s="55">
        <f t="shared" ca="1" si="18"/>
        <v>1698538.9785130189</v>
      </c>
      <c r="R83" s="31">
        <f t="shared" ca="1" si="19"/>
        <v>-6.0979918652843967E-5</v>
      </c>
    </row>
    <row r="84" spans="1:18">
      <c r="A84" s="61">
        <v>8253</v>
      </c>
      <c r="B84" s="61">
        <v>2.9346300005272496E-2</v>
      </c>
      <c r="C84" s="61">
        <v>1</v>
      </c>
      <c r="D84" s="62">
        <f t="shared" si="5"/>
        <v>0.82530000000000003</v>
      </c>
      <c r="E84" s="62">
        <f t="shared" si="6"/>
        <v>2.9346300005272496E-2</v>
      </c>
      <c r="F84" s="55">
        <f t="shared" si="7"/>
        <v>0.82530000000000003</v>
      </c>
      <c r="G84" s="55">
        <f t="shared" si="8"/>
        <v>2.9346300005272496E-2</v>
      </c>
      <c r="H84" s="55">
        <f t="shared" si="9"/>
        <v>0.68112009000000007</v>
      </c>
      <c r="I84" s="55">
        <f t="shared" si="10"/>
        <v>0.56212841027700011</v>
      </c>
      <c r="J84" s="55">
        <f t="shared" si="11"/>
        <v>0.46392457700160822</v>
      </c>
      <c r="K84" s="55">
        <f t="shared" si="12"/>
        <v>2.4219501394351393E-2</v>
      </c>
      <c r="L84" s="55">
        <f t="shared" si="13"/>
        <v>1.9988354500758206E-2</v>
      </c>
      <c r="M84" s="55">
        <f t="shared" ca="1" si="14"/>
        <v>2.9799921205578062E-2</v>
      </c>
      <c r="N84" s="55">
        <f t="shared" ca="1" si="15"/>
        <v>2.0577219336666159E-7</v>
      </c>
      <c r="O84" s="63">
        <f t="shared" ca="1" si="16"/>
        <v>44767650.23639597</v>
      </c>
      <c r="P84" s="55">
        <f t="shared" ca="1" si="17"/>
        <v>21196820.584108576</v>
      </c>
      <c r="Q84" s="55">
        <f t="shared" ca="1" si="18"/>
        <v>1679095.6451763995</v>
      </c>
      <c r="R84" s="31">
        <f t="shared" ca="1" si="19"/>
        <v>-4.5362120030556508E-4</v>
      </c>
    </row>
    <row r="85" spans="1:18">
      <c r="A85" s="61">
        <v>8814.5</v>
      </c>
      <c r="B85" s="61">
        <v>3.2257950006169267E-2</v>
      </c>
      <c r="C85" s="61">
        <v>0.5</v>
      </c>
      <c r="D85" s="62">
        <f t="shared" ref="D85:D148" si="20">A85/A$18</f>
        <v>0.88144999999999996</v>
      </c>
      <c r="E85" s="62">
        <f t="shared" ref="E85:E148" si="21">B85/B$18</f>
        <v>3.2257950006169267E-2</v>
      </c>
      <c r="F85" s="55">
        <f t="shared" ref="F85:F148" si="22">$C85*D85</f>
        <v>0.44072499999999998</v>
      </c>
      <c r="G85" s="55">
        <f t="shared" ref="G85:G148" si="23">$C85*E85</f>
        <v>1.6128975003084633E-2</v>
      </c>
      <c r="H85" s="55">
        <f t="shared" ref="H85:H148" si="24">C85*D85*D85</f>
        <v>0.38847705124999998</v>
      </c>
      <c r="I85" s="55">
        <f t="shared" ref="I85:I148" si="25">C85*D85*D85*D85</f>
        <v>0.34242309682431249</v>
      </c>
      <c r="J85" s="55">
        <f t="shared" ref="J85:J148" si="26">C85*D85*D85*D85*D85</f>
        <v>0.30182883869579025</v>
      </c>
      <c r="K85" s="55">
        <f t="shared" ref="K85:K148" si="27">C85*E85*D85</f>
        <v>1.421688501646895E-2</v>
      </c>
      <c r="L85" s="55">
        <f t="shared" ref="L85:L148" si="28">C85*E85*D85*D85</f>
        <v>1.2531473297766556E-2</v>
      </c>
      <c r="M85" s="55">
        <f t="shared" ref="M85:M148" ca="1" si="29">+E$4+E$5*D85+E$6*D85^2</f>
        <v>3.3370085036132188E-2</v>
      </c>
      <c r="N85" s="55">
        <f t="shared" ref="N85:N148" ca="1" si="30">C85*(M85-E85)^2</f>
        <v>6.1842216243531385E-7</v>
      </c>
      <c r="O85" s="63">
        <f t="shared" ref="O85:O148" ca="1" si="31">(C85*O$1-O$2*F85+O$3*H85)^2</f>
        <v>9206908.7846647408</v>
      </c>
      <c r="P85" s="55">
        <f t="shared" ref="P85:P148" ca="1" si="32">(-C85*O$2+O$4*F85-O$5*H85)^2</f>
        <v>6431758.1419244418</v>
      </c>
      <c r="Q85" s="55">
        <f t="shared" ref="Q85:Q148" ca="1" si="33">+(C85*O$3-F85*O$5+H85*O$6)^2</f>
        <v>141466.80798021521</v>
      </c>
      <c r="R85" s="31">
        <f t="shared" ref="R85:R148" ca="1" si="34">+E85-M85</f>
        <v>-1.1121350299629212E-3</v>
      </c>
    </row>
    <row r="86" spans="1:18">
      <c r="A86" s="61">
        <v>10097.5</v>
      </c>
      <c r="B86" s="61">
        <v>3.2217250009125564E-2</v>
      </c>
      <c r="C86" s="61">
        <v>1</v>
      </c>
      <c r="D86" s="62">
        <f t="shared" si="20"/>
        <v>1.0097499999999999</v>
      </c>
      <c r="E86" s="62">
        <f t="shared" si="21"/>
        <v>3.2217250009125564E-2</v>
      </c>
      <c r="F86" s="55">
        <f t="shared" si="22"/>
        <v>1.0097499999999999</v>
      </c>
      <c r="G86" s="55">
        <f t="shared" si="23"/>
        <v>3.2217250009125564E-2</v>
      </c>
      <c r="H86" s="55">
        <f t="shared" si="24"/>
        <v>1.0195950624999999</v>
      </c>
      <c r="I86" s="55">
        <f t="shared" si="25"/>
        <v>1.0295361143593749</v>
      </c>
      <c r="J86" s="55">
        <f t="shared" si="26"/>
        <v>1.0395740914743787</v>
      </c>
      <c r="K86" s="55">
        <f t="shared" si="27"/>
        <v>3.2531368196714538E-2</v>
      </c>
      <c r="L86" s="55">
        <f t="shared" si="28"/>
        <v>3.28485490366325E-2</v>
      </c>
      <c r="M86" s="55">
        <f t="shared" ca="1" si="29"/>
        <v>4.2267811369427005E-2</v>
      </c>
      <c r="N86" s="55">
        <f t="shared" ca="1" si="30"/>
        <v>1.0101378365718435E-4</v>
      </c>
      <c r="O86" s="63">
        <f t="shared" ca="1" si="31"/>
        <v>20489437.008419033</v>
      </c>
      <c r="P86" s="55">
        <f t="shared" ca="1" si="32"/>
        <v>37668059.231405385</v>
      </c>
      <c r="Q86" s="55">
        <f t="shared" ca="1" si="33"/>
        <v>392672.85119339428</v>
      </c>
      <c r="R86" s="31">
        <f t="shared" ca="1" si="34"/>
        <v>-1.0050561360301441E-2</v>
      </c>
    </row>
    <row r="87" spans="1:18">
      <c r="A87" s="61">
        <v>10625</v>
      </c>
      <c r="B87" s="61">
        <v>4.8287500008882489E-2</v>
      </c>
      <c r="C87" s="61">
        <v>1</v>
      </c>
      <c r="D87" s="62">
        <f t="shared" si="20"/>
        <v>1.0625</v>
      </c>
      <c r="E87" s="62">
        <f t="shared" si="21"/>
        <v>4.8287500008882489E-2</v>
      </c>
      <c r="F87" s="55">
        <f t="shared" si="22"/>
        <v>1.0625</v>
      </c>
      <c r="G87" s="55">
        <f t="shared" si="23"/>
        <v>4.8287500008882489E-2</v>
      </c>
      <c r="H87" s="55">
        <f t="shared" si="24"/>
        <v>1.12890625</v>
      </c>
      <c r="I87" s="55">
        <f t="shared" si="25"/>
        <v>1.199462890625</v>
      </c>
      <c r="J87" s="55">
        <f t="shared" si="26"/>
        <v>1.2744293212890625</v>
      </c>
      <c r="K87" s="55">
        <f t="shared" si="27"/>
        <v>5.1305468759437645E-2</v>
      </c>
      <c r="L87" s="55">
        <f t="shared" si="28"/>
        <v>5.4512060556902497E-2</v>
      </c>
      <c r="M87" s="55">
        <f t="shared" ca="1" si="29"/>
        <v>4.6224744363393203E-2</v>
      </c>
      <c r="N87" s="55">
        <f t="shared" ca="1" si="30"/>
        <v>4.2549608529979232E-6</v>
      </c>
      <c r="O87" s="63">
        <f t="shared" ca="1" si="31"/>
        <v>14776530.868120084</v>
      </c>
      <c r="P87" s="55">
        <f t="shared" ca="1" si="32"/>
        <v>43211926.95627147</v>
      </c>
      <c r="Q87" s="55">
        <f t="shared" ca="1" si="33"/>
        <v>1559486.3292832957</v>
      </c>
      <c r="R87" s="31">
        <f t="shared" ca="1" si="34"/>
        <v>2.0627556454892865E-3</v>
      </c>
    </row>
    <row r="88" spans="1:18">
      <c r="A88" s="61">
        <v>10665.5</v>
      </c>
      <c r="B88" s="61">
        <v>3.9650049999181647E-2</v>
      </c>
      <c r="C88" s="61">
        <v>1</v>
      </c>
      <c r="D88" s="62">
        <f t="shared" si="20"/>
        <v>1.0665500000000001</v>
      </c>
      <c r="E88" s="62">
        <f t="shared" si="21"/>
        <v>3.9650049999181647E-2</v>
      </c>
      <c r="F88" s="55">
        <f t="shared" si="22"/>
        <v>1.0665500000000001</v>
      </c>
      <c r="G88" s="55">
        <f t="shared" si="23"/>
        <v>3.9650049999181647E-2</v>
      </c>
      <c r="H88" s="55">
        <f t="shared" si="24"/>
        <v>1.1375289025000002</v>
      </c>
      <c r="I88" s="55">
        <f t="shared" si="25"/>
        <v>1.2132314509613753</v>
      </c>
      <c r="J88" s="55">
        <f t="shared" si="26"/>
        <v>1.2939720040228551</v>
      </c>
      <c r="K88" s="55">
        <f t="shared" si="27"/>
        <v>4.2288760826627192E-2</v>
      </c>
      <c r="L88" s="55">
        <f t="shared" si="28"/>
        <v>4.5103077859639233E-2</v>
      </c>
      <c r="M88" s="55">
        <f t="shared" ca="1" si="29"/>
        <v>4.6535740874989309E-2</v>
      </c>
      <c r="N88" s="55">
        <f t="shared" ca="1" si="30"/>
        <v>4.7412738837180895E-5</v>
      </c>
      <c r="O88" s="63">
        <f t="shared" ca="1" si="31"/>
        <v>14367562.668487541</v>
      </c>
      <c r="P88" s="55">
        <f t="shared" ca="1" si="32"/>
        <v>43652715.039606139</v>
      </c>
      <c r="Q88" s="55">
        <f t="shared" ca="1" si="33"/>
        <v>1684523.7380190173</v>
      </c>
      <c r="R88" s="31">
        <f t="shared" ca="1" si="34"/>
        <v>-6.8856908758076624E-3</v>
      </c>
    </row>
    <row r="89" spans="1:18">
      <c r="A89" s="61">
        <v>10667</v>
      </c>
      <c r="B89" s="61">
        <v>4.7085700003663078E-2</v>
      </c>
      <c r="C89" s="61">
        <v>1</v>
      </c>
      <c r="D89" s="62">
        <f t="shared" si="20"/>
        <v>1.0667</v>
      </c>
      <c r="E89" s="62">
        <f t="shared" si="21"/>
        <v>4.7085700003663078E-2</v>
      </c>
      <c r="F89" s="55">
        <f t="shared" si="22"/>
        <v>1.0667</v>
      </c>
      <c r="G89" s="55">
        <f t="shared" si="23"/>
        <v>4.7085700003663078E-2</v>
      </c>
      <c r="H89" s="55">
        <f t="shared" si="24"/>
        <v>1.1378488899999999</v>
      </c>
      <c r="I89" s="55">
        <f t="shared" si="25"/>
        <v>1.2137434109629999</v>
      </c>
      <c r="J89" s="55">
        <f t="shared" si="26"/>
        <v>1.2947000964742319</v>
      </c>
      <c r="K89" s="55">
        <f t="shared" si="27"/>
        <v>5.0226316193907404E-2</v>
      </c>
      <c r="L89" s="55">
        <f t="shared" si="28"/>
        <v>5.3576411484041027E-2</v>
      </c>
      <c r="M89" s="55">
        <f t="shared" ca="1" si="29"/>
        <v>4.6547278966386066E-2</v>
      </c>
      <c r="N89" s="55">
        <f t="shared" ca="1" si="30"/>
        <v>2.8989721338245361E-7</v>
      </c>
      <c r="O89" s="63">
        <f t="shared" ca="1" si="31"/>
        <v>14352501.678051118</v>
      </c>
      <c r="P89" s="55">
        <f t="shared" ca="1" si="32"/>
        <v>43669081.888195559</v>
      </c>
      <c r="Q89" s="55">
        <f t="shared" ca="1" si="33"/>
        <v>1689256.8140808279</v>
      </c>
      <c r="R89" s="31">
        <f t="shared" ca="1" si="34"/>
        <v>5.3842103727701207E-4</v>
      </c>
    </row>
    <row r="90" spans="1:18">
      <c r="A90" s="61">
        <v>10667</v>
      </c>
      <c r="B90" s="61">
        <v>4.9085700004070532E-2</v>
      </c>
      <c r="C90" s="61">
        <v>1</v>
      </c>
      <c r="D90" s="62">
        <f t="shared" si="20"/>
        <v>1.0667</v>
      </c>
      <c r="E90" s="62">
        <f t="shared" si="21"/>
        <v>4.9085700004070532E-2</v>
      </c>
      <c r="F90" s="55">
        <f t="shared" si="22"/>
        <v>1.0667</v>
      </c>
      <c r="G90" s="55">
        <f t="shared" si="23"/>
        <v>4.9085700004070532E-2</v>
      </c>
      <c r="H90" s="55">
        <f t="shared" si="24"/>
        <v>1.1378488899999999</v>
      </c>
      <c r="I90" s="55">
        <f t="shared" si="25"/>
        <v>1.2137434109629999</v>
      </c>
      <c r="J90" s="55">
        <f t="shared" si="26"/>
        <v>1.2947000964742319</v>
      </c>
      <c r="K90" s="55">
        <f t="shared" si="27"/>
        <v>5.2359716194342036E-2</v>
      </c>
      <c r="L90" s="55">
        <f t="shared" si="28"/>
        <v>5.5852109264504651E-2</v>
      </c>
      <c r="M90" s="55">
        <f t="shared" ca="1" si="29"/>
        <v>4.6547278966386066E-2</v>
      </c>
      <c r="N90" s="55">
        <f t="shared" ca="1" si="30"/>
        <v>6.44358136455908E-6</v>
      </c>
      <c r="O90" s="63">
        <f t="shared" ca="1" si="31"/>
        <v>14352501.678051118</v>
      </c>
      <c r="P90" s="55">
        <f t="shared" ca="1" si="32"/>
        <v>43669081.888195559</v>
      </c>
      <c r="Q90" s="55">
        <f t="shared" ca="1" si="33"/>
        <v>1689256.8140808279</v>
      </c>
      <c r="R90" s="31">
        <f t="shared" ca="1" si="34"/>
        <v>2.5384210376844657E-3</v>
      </c>
    </row>
    <row r="91" spans="1:18">
      <c r="A91" s="61">
        <v>10673.5</v>
      </c>
      <c r="B91" s="61">
        <v>4.4406850007362664E-2</v>
      </c>
      <c r="C91" s="61">
        <v>1</v>
      </c>
      <c r="D91" s="62">
        <f t="shared" si="20"/>
        <v>1.06735</v>
      </c>
      <c r="E91" s="62">
        <f t="shared" si="21"/>
        <v>4.4406850007362664E-2</v>
      </c>
      <c r="F91" s="55">
        <f t="shared" si="22"/>
        <v>1.06735</v>
      </c>
      <c r="G91" s="55">
        <f t="shared" si="23"/>
        <v>4.4406850007362664E-2</v>
      </c>
      <c r="H91" s="55">
        <f t="shared" si="24"/>
        <v>1.1392360225</v>
      </c>
      <c r="I91" s="55">
        <f t="shared" si="25"/>
        <v>1.2159635686153751</v>
      </c>
      <c r="J91" s="55">
        <f t="shared" si="26"/>
        <v>1.2978587149616208</v>
      </c>
      <c r="K91" s="55">
        <f t="shared" si="27"/>
        <v>4.739765135535854E-2</v>
      </c>
      <c r="L91" s="55">
        <f t="shared" si="28"/>
        <v>5.0589883174141939E-2</v>
      </c>
      <c r="M91" s="55">
        <f t="shared" ca="1" si="29"/>
        <v>4.6597293624471695E-2</v>
      </c>
      <c r="N91" s="55">
        <f t="shared" ca="1" si="30"/>
        <v>4.7980432397336943E-6</v>
      </c>
      <c r="O91" s="63">
        <f t="shared" ca="1" si="31"/>
        <v>14287308.69279201</v>
      </c>
      <c r="P91" s="55">
        <f t="shared" ca="1" si="32"/>
        <v>43740039.032520927</v>
      </c>
      <c r="Q91" s="55">
        <f t="shared" ca="1" si="33"/>
        <v>1709851.4052063667</v>
      </c>
      <c r="R91" s="31">
        <f t="shared" ca="1" si="34"/>
        <v>-2.1904436171090308E-3</v>
      </c>
    </row>
    <row r="92" spans="1:18">
      <c r="A92" s="61">
        <v>11761.5</v>
      </c>
      <c r="B92" s="61">
        <v>5.8831650007050484E-2</v>
      </c>
      <c r="C92" s="61">
        <v>1</v>
      </c>
      <c r="D92" s="62">
        <f t="shared" si="20"/>
        <v>1.17615</v>
      </c>
      <c r="E92" s="62">
        <f t="shared" si="21"/>
        <v>5.8831650007050484E-2</v>
      </c>
      <c r="F92" s="55">
        <f t="shared" si="22"/>
        <v>1.17615</v>
      </c>
      <c r="G92" s="55">
        <f t="shared" si="23"/>
        <v>5.8831650007050484E-2</v>
      </c>
      <c r="H92" s="55">
        <f t="shared" si="24"/>
        <v>1.3833288225</v>
      </c>
      <c r="I92" s="55">
        <f t="shared" si="25"/>
        <v>1.627002194583375</v>
      </c>
      <c r="J92" s="55">
        <f t="shared" si="26"/>
        <v>1.9135986311592366</v>
      </c>
      <c r="K92" s="55">
        <f t="shared" si="27"/>
        <v>6.9194845155792425E-2</v>
      </c>
      <c r="L92" s="55">
        <f t="shared" si="28"/>
        <v>8.1383517129985261E-2</v>
      </c>
      <c r="M92" s="55">
        <f t="shared" ca="1" si="29"/>
        <v>5.5341383490234992E-2</v>
      </c>
      <c r="N92" s="55">
        <f t="shared" ca="1" si="30"/>
        <v>1.2181960358403347E-5</v>
      </c>
      <c r="O92" s="63">
        <f t="shared" ca="1" si="31"/>
        <v>5187247.0872769877</v>
      </c>
      <c r="P92" s="55">
        <f t="shared" ca="1" si="32"/>
        <v>56394732.836772397</v>
      </c>
      <c r="Q92" s="55">
        <f t="shared" ca="1" si="33"/>
        <v>7282523.7399607589</v>
      </c>
      <c r="R92" s="31">
        <f t="shared" ca="1" si="34"/>
        <v>3.490266516815492E-3</v>
      </c>
    </row>
    <row r="93" spans="1:18">
      <c r="A93" s="61">
        <v>11761.5</v>
      </c>
      <c r="B93" s="61">
        <v>6.353165000473382E-2</v>
      </c>
      <c r="C93" s="61">
        <v>1</v>
      </c>
      <c r="D93" s="62">
        <f t="shared" si="20"/>
        <v>1.17615</v>
      </c>
      <c r="E93" s="62">
        <f t="shared" si="21"/>
        <v>6.353165000473382E-2</v>
      </c>
      <c r="F93" s="55">
        <f t="shared" si="22"/>
        <v>1.17615</v>
      </c>
      <c r="G93" s="55">
        <f t="shared" si="23"/>
        <v>6.353165000473382E-2</v>
      </c>
      <c r="H93" s="55">
        <f t="shared" si="24"/>
        <v>1.3833288225</v>
      </c>
      <c r="I93" s="55">
        <f t="shared" si="25"/>
        <v>1.627002194583375</v>
      </c>
      <c r="J93" s="55">
        <f t="shared" si="26"/>
        <v>1.9135986311592366</v>
      </c>
      <c r="K93" s="55">
        <f t="shared" si="27"/>
        <v>7.4722750153067688E-2</v>
      </c>
      <c r="L93" s="55">
        <f t="shared" si="28"/>
        <v>8.7885162592530569E-2</v>
      </c>
      <c r="M93" s="55">
        <f t="shared" ca="1" si="29"/>
        <v>5.5341383490234992E-2</v>
      </c>
      <c r="N93" s="55">
        <f t="shared" ca="1" si="30"/>
        <v>6.7080465578520766E-5</v>
      </c>
      <c r="O93" s="63">
        <f t="shared" ca="1" si="31"/>
        <v>5187247.0872769877</v>
      </c>
      <c r="P93" s="55">
        <f t="shared" ca="1" si="32"/>
        <v>56394732.836772397</v>
      </c>
      <c r="Q93" s="55">
        <f t="shared" ca="1" si="33"/>
        <v>7282523.7399607589</v>
      </c>
      <c r="R93" s="31">
        <f t="shared" ca="1" si="34"/>
        <v>8.1902665144988271E-3</v>
      </c>
    </row>
    <row r="94" spans="1:18">
      <c r="A94" s="61">
        <v>12435.5</v>
      </c>
      <c r="B94" s="61">
        <v>5.6617050002387259E-2</v>
      </c>
      <c r="C94" s="61">
        <v>1</v>
      </c>
      <c r="D94" s="62">
        <f t="shared" si="20"/>
        <v>1.2435499999999999</v>
      </c>
      <c r="E94" s="62">
        <f t="shared" si="21"/>
        <v>5.6617050002387259E-2</v>
      </c>
      <c r="F94" s="55">
        <f t="shared" si="22"/>
        <v>1.2435499999999999</v>
      </c>
      <c r="G94" s="55">
        <f t="shared" si="23"/>
        <v>5.6617050002387259E-2</v>
      </c>
      <c r="H94" s="55">
        <f t="shared" si="24"/>
        <v>1.5464166024999999</v>
      </c>
      <c r="I94" s="55">
        <f t="shared" si="25"/>
        <v>1.9230463660388748</v>
      </c>
      <c r="J94" s="55">
        <f t="shared" si="26"/>
        <v>2.3914043084876426</v>
      </c>
      <c r="K94" s="55">
        <f t="shared" si="27"/>
        <v>7.0406132530468679E-2</v>
      </c>
      <c r="L94" s="55">
        <f t="shared" si="28"/>
        <v>8.7553546108264324E-2</v>
      </c>
      <c r="M94" s="55">
        <f t="shared" ca="1" si="29"/>
        <v>6.112961463405709E-2</v>
      </c>
      <c r="N94" s="55">
        <f t="shared" ca="1" si="30"/>
        <v>2.036323955499748E-5</v>
      </c>
      <c r="O94" s="63">
        <f t="shared" ca="1" si="31"/>
        <v>1655334.5198150971</v>
      </c>
      <c r="P94" s="55">
        <f t="shared" ca="1" si="32"/>
        <v>65002973.93240948</v>
      </c>
      <c r="Q94" s="55">
        <f t="shared" ca="1" si="33"/>
        <v>13169706.919744598</v>
      </c>
      <c r="R94" s="31">
        <f t="shared" ca="1" si="34"/>
        <v>-4.5125646316698312E-3</v>
      </c>
    </row>
    <row r="95" spans="1:18">
      <c r="A95" s="61">
        <v>12435.5</v>
      </c>
      <c r="B95" s="61">
        <v>6.2217049999162555E-2</v>
      </c>
      <c r="C95" s="61">
        <v>1</v>
      </c>
      <c r="D95" s="62">
        <f t="shared" si="20"/>
        <v>1.2435499999999999</v>
      </c>
      <c r="E95" s="62">
        <f t="shared" si="21"/>
        <v>6.2217049999162555E-2</v>
      </c>
      <c r="F95" s="55">
        <f t="shared" si="22"/>
        <v>1.2435499999999999</v>
      </c>
      <c r="G95" s="55">
        <f t="shared" si="23"/>
        <v>6.2217049999162555E-2</v>
      </c>
      <c r="H95" s="55">
        <f t="shared" si="24"/>
        <v>1.5464166024999999</v>
      </c>
      <c r="I95" s="55">
        <f t="shared" si="25"/>
        <v>1.9230463660388748</v>
      </c>
      <c r="J95" s="55">
        <f t="shared" si="26"/>
        <v>2.3914043084876426</v>
      </c>
      <c r="K95" s="55">
        <f t="shared" si="27"/>
        <v>7.7370012526458587E-2</v>
      </c>
      <c r="L95" s="55">
        <f t="shared" si="28"/>
        <v>9.6213479077277564E-2</v>
      </c>
      <c r="M95" s="55">
        <f t="shared" ca="1" si="29"/>
        <v>6.112961463405709E-2</v>
      </c>
      <c r="N95" s="55">
        <f t="shared" ca="1" si="30"/>
        <v>1.1825156732820547E-6</v>
      </c>
      <c r="O95" s="63">
        <f t="shared" ca="1" si="31"/>
        <v>1655334.5198150971</v>
      </c>
      <c r="P95" s="55">
        <f t="shared" ca="1" si="32"/>
        <v>65002973.93240948</v>
      </c>
      <c r="Q95" s="55">
        <f t="shared" ca="1" si="33"/>
        <v>13169706.919744598</v>
      </c>
      <c r="R95" s="31">
        <f t="shared" ca="1" si="34"/>
        <v>1.0874353651054644E-3</v>
      </c>
    </row>
    <row r="96" spans="1:18">
      <c r="A96" s="61">
        <v>12435.5</v>
      </c>
      <c r="B96" s="61">
        <v>6.3917049999872688E-2</v>
      </c>
      <c r="C96" s="61">
        <v>1</v>
      </c>
      <c r="D96" s="62">
        <f t="shared" si="20"/>
        <v>1.2435499999999999</v>
      </c>
      <c r="E96" s="62">
        <f t="shared" si="21"/>
        <v>6.3917049999872688E-2</v>
      </c>
      <c r="F96" s="55">
        <f t="shared" si="22"/>
        <v>1.2435499999999999</v>
      </c>
      <c r="G96" s="55">
        <f t="shared" si="23"/>
        <v>6.3917049999872688E-2</v>
      </c>
      <c r="H96" s="55">
        <f t="shared" si="24"/>
        <v>1.5464166024999999</v>
      </c>
      <c r="I96" s="55">
        <f t="shared" si="25"/>
        <v>1.9230463660388748</v>
      </c>
      <c r="J96" s="55">
        <f t="shared" si="26"/>
        <v>2.3914043084876426</v>
      </c>
      <c r="K96" s="55">
        <f t="shared" si="27"/>
        <v>7.9484047527341672E-2</v>
      </c>
      <c r="L96" s="55">
        <f t="shared" si="28"/>
        <v>9.8842387302625734E-2</v>
      </c>
      <c r="M96" s="55">
        <f t="shared" ca="1" si="29"/>
        <v>6.112961463405709E-2</v>
      </c>
      <c r="N96" s="55">
        <f t="shared" ca="1" si="30"/>
        <v>7.7697959185995362E-6</v>
      </c>
      <c r="O96" s="63">
        <f t="shared" ca="1" si="31"/>
        <v>1655334.5198150971</v>
      </c>
      <c r="P96" s="55">
        <f t="shared" ca="1" si="32"/>
        <v>65002973.93240948</v>
      </c>
      <c r="Q96" s="55">
        <f t="shared" ca="1" si="33"/>
        <v>13169706.919744598</v>
      </c>
      <c r="R96" s="31">
        <f t="shared" ca="1" si="34"/>
        <v>2.7874353658155979E-3</v>
      </c>
    </row>
    <row r="97" spans="1:18">
      <c r="A97" s="61">
        <v>14660.5</v>
      </c>
      <c r="B97" s="61">
        <v>8.4064549999311566E-2</v>
      </c>
      <c r="C97" s="61">
        <v>1</v>
      </c>
      <c r="D97" s="62">
        <f t="shared" si="20"/>
        <v>1.4660500000000001</v>
      </c>
      <c r="E97" s="62">
        <f t="shared" si="21"/>
        <v>8.4064549999311566E-2</v>
      </c>
      <c r="F97" s="55">
        <f t="shared" si="22"/>
        <v>1.4660500000000001</v>
      </c>
      <c r="G97" s="55">
        <f t="shared" si="23"/>
        <v>8.4064549999311566E-2</v>
      </c>
      <c r="H97" s="55">
        <f t="shared" si="24"/>
        <v>2.1493026025000002</v>
      </c>
      <c r="I97" s="55">
        <f t="shared" si="25"/>
        <v>3.1509850803951256</v>
      </c>
      <c r="J97" s="55">
        <f t="shared" si="26"/>
        <v>4.6195016771132744</v>
      </c>
      <c r="K97" s="55">
        <f t="shared" si="27"/>
        <v>0.12324283352649072</v>
      </c>
      <c r="L97" s="55">
        <f t="shared" si="28"/>
        <v>0.18068015609151172</v>
      </c>
      <c r="M97" s="55">
        <f t="shared" ca="1" si="29"/>
        <v>8.2254851263795808E-2</v>
      </c>
      <c r="N97" s="55">
        <f t="shared" ca="1" si="30"/>
        <v>3.275009513327333E-6</v>
      </c>
      <c r="O97" s="63">
        <f t="shared" ca="1" si="31"/>
        <v>5346476.7158347601</v>
      </c>
      <c r="P97" s="55">
        <f t="shared" ca="1" si="32"/>
        <v>97515763.896093443</v>
      </c>
      <c r="Q97" s="55">
        <f t="shared" ca="1" si="33"/>
        <v>50034239.274770774</v>
      </c>
      <c r="R97" s="31">
        <f t="shared" ca="1" si="34"/>
        <v>1.8096987355157579E-3</v>
      </c>
    </row>
    <row r="98" spans="1:18">
      <c r="A98" s="61">
        <v>14731.5</v>
      </c>
      <c r="B98" s="61">
        <v>8.4418650003499351E-2</v>
      </c>
      <c r="C98" s="61">
        <v>1</v>
      </c>
      <c r="D98" s="62">
        <f t="shared" si="20"/>
        <v>1.47315</v>
      </c>
      <c r="E98" s="62">
        <f t="shared" si="21"/>
        <v>8.4418650003499351E-2</v>
      </c>
      <c r="F98" s="55">
        <f t="shared" si="22"/>
        <v>1.47315</v>
      </c>
      <c r="G98" s="55">
        <f t="shared" si="23"/>
        <v>8.4418650003499351E-2</v>
      </c>
      <c r="H98" s="55">
        <f t="shared" si="24"/>
        <v>2.1701709225000001</v>
      </c>
      <c r="I98" s="55">
        <f t="shared" si="25"/>
        <v>3.1969872944808753</v>
      </c>
      <c r="J98" s="55">
        <f t="shared" si="26"/>
        <v>4.7096418328645013</v>
      </c>
      <c r="K98" s="55">
        <f t="shared" si="27"/>
        <v>0.12436133425265507</v>
      </c>
      <c r="L98" s="55">
        <f t="shared" si="28"/>
        <v>0.1832028995542988</v>
      </c>
      <c r="M98" s="55">
        <f t="shared" ca="1" si="29"/>
        <v>8.2979940160679777E-2</v>
      </c>
      <c r="N98" s="55">
        <f t="shared" ca="1" si="30"/>
        <v>2.0698860118259245E-6</v>
      </c>
      <c r="O98" s="63">
        <f t="shared" ca="1" si="31"/>
        <v>5930986.3773106178</v>
      </c>
      <c r="P98" s="55">
        <f t="shared" ca="1" si="32"/>
        <v>98655243.086467892</v>
      </c>
      <c r="Q98" s="55">
        <f t="shared" ca="1" si="33"/>
        <v>51736815.311957128</v>
      </c>
      <c r="R98" s="31">
        <f t="shared" ca="1" si="34"/>
        <v>1.4387098428195744E-3</v>
      </c>
    </row>
    <row r="99" spans="1:18">
      <c r="A99" s="61">
        <v>15911</v>
      </c>
      <c r="B99" s="61">
        <v>9.7818100002768915E-2</v>
      </c>
      <c r="C99" s="61">
        <v>1</v>
      </c>
      <c r="D99" s="62">
        <f t="shared" si="20"/>
        <v>1.5911</v>
      </c>
      <c r="E99" s="62">
        <f t="shared" si="21"/>
        <v>9.7818100002768915E-2</v>
      </c>
      <c r="F99" s="55">
        <f t="shared" si="22"/>
        <v>1.5911</v>
      </c>
      <c r="G99" s="55">
        <f t="shared" si="23"/>
        <v>9.7818100002768915E-2</v>
      </c>
      <c r="H99" s="55">
        <f t="shared" si="24"/>
        <v>2.53159921</v>
      </c>
      <c r="I99" s="55">
        <f t="shared" si="25"/>
        <v>4.0280275030309998</v>
      </c>
      <c r="J99" s="55">
        <f t="shared" si="26"/>
        <v>6.4089945600726237</v>
      </c>
      <c r="K99" s="55">
        <f t="shared" si="27"/>
        <v>0.15563837891440563</v>
      </c>
      <c r="L99" s="55">
        <f t="shared" si="28"/>
        <v>0.24763622469071078</v>
      </c>
      <c r="M99" s="55">
        <f t="shared" ca="1" si="29"/>
        <v>9.5486874912443453E-2</v>
      </c>
      <c r="N99" s="55">
        <f t="shared" ca="1" si="30"/>
        <v>5.4346104217629565E-6</v>
      </c>
      <c r="O99" s="63">
        <f t="shared" ca="1" si="31"/>
        <v>20753050.102109071</v>
      </c>
      <c r="P99" s="55">
        <f t="shared" ca="1" si="32"/>
        <v>118491968.03568576</v>
      </c>
      <c r="Q99" s="55">
        <f t="shared" ca="1" si="33"/>
        <v>85761241.179187924</v>
      </c>
      <c r="R99" s="31">
        <f t="shared" ca="1" si="34"/>
        <v>2.3312250903254617E-3</v>
      </c>
    </row>
    <row r="100" spans="1:18">
      <c r="A100" s="61">
        <v>15914.5</v>
      </c>
      <c r="B100" s="61">
        <v>9.5667950001370627E-2</v>
      </c>
      <c r="C100" s="61">
        <v>1</v>
      </c>
      <c r="D100" s="62">
        <f t="shared" si="20"/>
        <v>1.59145</v>
      </c>
      <c r="E100" s="62">
        <f t="shared" si="21"/>
        <v>9.5667950001370627E-2</v>
      </c>
      <c r="F100" s="55">
        <f t="shared" si="22"/>
        <v>1.59145</v>
      </c>
      <c r="G100" s="55">
        <f t="shared" si="23"/>
        <v>9.5667950001370627E-2</v>
      </c>
      <c r="H100" s="55">
        <f t="shared" si="24"/>
        <v>2.5327131025000003</v>
      </c>
      <c r="I100" s="55">
        <f t="shared" si="25"/>
        <v>4.0306862669736256</v>
      </c>
      <c r="J100" s="55">
        <f t="shared" si="26"/>
        <v>6.4146356595751763</v>
      </c>
      <c r="K100" s="55">
        <f t="shared" si="27"/>
        <v>0.1522507590296813</v>
      </c>
      <c r="L100" s="55">
        <f t="shared" si="28"/>
        <v>0.2422994704577863</v>
      </c>
      <c r="M100" s="55">
        <f t="shared" ca="1" si="29"/>
        <v>9.5525282342846934E-2</v>
      </c>
      <c r="N100" s="55">
        <f t="shared" ca="1" si="30"/>
        <v>2.0354060788633074E-8</v>
      </c>
      <c r="O100" s="63">
        <f t="shared" ca="1" si="31"/>
        <v>20812329.126878079</v>
      </c>
      <c r="P100" s="55">
        <f t="shared" ca="1" si="32"/>
        <v>118553360.59447865</v>
      </c>
      <c r="Q100" s="55">
        <f t="shared" ca="1" si="33"/>
        <v>85879369.176951453</v>
      </c>
      <c r="R100" s="31">
        <f t="shared" ca="1" si="34"/>
        <v>1.4266765852369301E-4</v>
      </c>
    </row>
    <row r="101" spans="1:18">
      <c r="A101" s="61">
        <v>15914.5</v>
      </c>
      <c r="B101" s="61">
        <v>9.6667950005212333E-2</v>
      </c>
      <c r="C101" s="61">
        <v>1</v>
      </c>
      <c r="D101" s="62">
        <f t="shared" si="20"/>
        <v>1.59145</v>
      </c>
      <c r="E101" s="62">
        <f t="shared" si="21"/>
        <v>9.6667950005212333E-2</v>
      </c>
      <c r="F101" s="55">
        <f t="shared" si="22"/>
        <v>1.59145</v>
      </c>
      <c r="G101" s="55">
        <f t="shared" si="23"/>
        <v>9.6667950005212333E-2</v>
      </c>
      <c r="H101" s="55">
        <f t="shared" si="24"/>
        <v>2.5327131025000003</v>
      </c>
      <c r="I101" s="55">
        <f t="shared" si="25"/>
        <v>4.0306862669736256</v>
      </c>
      <c r="J101" s="55">
        <f t="shared" si="26"/>
        <v>6.4146356595751763</v>
      </c>
      <c r="K101" s="55">
        <f t="shared" si="27"/>
        <v>0.15384220903579518</v>
      </c>
      <c r="L101" s="55">
        <f t="shared" si="28"/>
        <v>0.24483218357001624</v>
      </c>
      <c r="M101" s="55">
        <f t="shared" ca="1" si="29"/>
        <v>9.5525282342846934E-2</v>
      </c>
      <c r="N101" s="55">
        <f t="shared" ca="1" si="30"/>
        <v>1.3056893866156046E-6</v>
      </c>
      <c r="O101" s="63">
        <f t="shared" ca="1" si="31"/>
        <v>20812329.126878079</v>
      </c>
      <c r="P101" s="55">
        <f t="shared" ca="1" si="32"/>
        <v>118553360.59447865</v>
      </c>
      <c r="Q101" s="55">
        <f t="shared" ca="1" si="33"/>
        <v>85879369.176951453</v>
      </c>
      <c r="R101" s="31">
        <f t="shared" ca="1" si="34"/>
        <v>1.1426676623653986E-3</v>
      </c>
    </row>
    <row r="102" spans="1:18">
      <c r="A102" s="61">
        <v>15916</v>
      </c>
      <c r="B102" s="61">
        <v>9.8703600000590086E-2</v>
      </c>
      <c r="C102" s="61">
        <v>1</v>
      </c>
      <c r="D102" s="62">
        <f t="shared" si="20"/>
        <v>1.5915999999999999</v>
      </c>
      <c r="E102" s="62">
        <f t="shared" si="21"/>
        <v>9.8703600000590086E-2</v>
      </c>
      <c r="F102" s="55">
        <f t="shared" si="22"/>
        <v>1.5915999999999999</v>
      </c>
      <c r="G102" s="55">
        <f t="shared" si="23"/>
        <v>9.8703600000590086E-2</v>
      </c>
      <c r="H102" s="55">
        <f t="shared" si="24"/>
        <v>2.5331905599999995</v>
      </c>
      <c r="I102" s="55">
        <f t="shared" si="25"/>
        <v>4.0318260952959992</v>
      </c>
      <c r="J102" s="55">
        <f t="shared" si="26"/>
        <v>6.417054413273112</v>
      </c>
      <c r="K102" s="55">
        <f t="shared" si="27"/>
        <v>0.15709664976093918</v>
      </c>
      <c r="L102" s="55">
        <f t="shared" si="28"/>
        <v>0.25003502775951075</v>
      </c>
      <c r="M102" s="55">
        <f t="shared" ca="1" si="29"/>
        <v>9.5541745015648216E-2</v>
      </c>
      <c r="N102" s="55">
        <f t="shared" ca="1" si="30"/>
        <v>9.997326945801752E-6</v>
      </c>
      <c r="O102" s="63">
        <f t="shared" ca="1" si="31"/>
        <v>20837763.780025166</v>
      </c>
      <c r="P102" s="55">
        <f t="shared" ca="1" si="32"/>
        <v>118579676.2462565</v>
      </c>
      <c r="Q102" s="55">
        <f t="shared" ca="1" si="33"/>
        <v>85930028.39151153</v>
      </c>
      <c r="R102" s="31">
        <f t="shared" ca="1" si="34"/>
        <v>3.1618549849418698E-3</v>
      </c>
    </row>
    <row r="103" spans="1:18">
      <c r="A103" s="61">
        <v>15916</v>
      </c>
      <c r="B103" s="61">
        <v>0.10120360000291839</v>
      </c>
      <c r="C103" s="61">
        <v>1</v>
      </c>
      <c r="D103" s="62">
        <f t="shared" si="20"/>
        <v>1.5915999999999999</v>
      </c>
      <c r="E103" s="62">
        <f t="shared" si="21"/>
        <v>0.10120360000291839</v>
      </c>
      <c r="F103" s="55">
        <f t="shared" si="22"/>
        <v>1.5915999999999999</v>
      </c>
      <c r="G103" s="55">
        <f t="shared" si="23"/>
        <v>0.10120360000291839</v>
      </c>
      <c r="H103" s="55">
        <f t="shared" si="24"/>
        <v>2.5331905599999995</v>
      </c>
      <c r="I103" s="55">
        <f t="shared" si="25"/>
        <v>4.0318260952959992</v>
      </c>
      <c r="J103" s="55">
        <f t="shared" si="26"/>
        <v>6.417054413273112</v>
      </c>
      <c r="K103" s="55">
        <f t="shared" si="27"/>
        <v>0.16107564976464489</v>
      </c>
      <c r="L103" s="55">
        <f t="shared" si="28"/>
        <v>0.25636800416540878</v>
      </c>
      <c r="M103" s="55">
        <f t="shared" ca="1" si="29"/>
        <v>9.5541745015648216E-2</v>
      </c>
      <c r="N103" s="55">
        <f t="shared" ca="1" si="30"/>
        <v>3.2056601896876164E-5</v>
      </c>
      <c r="O103" s="63">
        <f t="shared" ca="1" si="31"/>
        <v>20837763.780025166</v>
      </c>
      <c r="P103" s="55">
        <f t="shared" ca="1" si="32"/>
        <v>118579676.2462565</v>
      </c>
      <c r="Q103" s="55">
        <f t="shared" ca="1" si="33"/>
        <v>85930028.39151153</v>
      </c>
      <c r="R103" s="31">
        <f t="shared" ca="1" si="34"/>
        <v>5.6618549872701762E-3</v>
      </c>
    </row>
    <row r="104" spans="1:18">
      <c r="A104" s="61">
        <v>15919</v>
      </c>
      <c r="B104" s="61">
        <v>9.5674900003359653E-2</v>
      </c>
      <c r="C104" s="61">
        <v>1</v>
      </c>
      <c r="D104" s="62">
        <f t="shared" si="20"/>
        <v>1.5919000000000001</v>
      </c>
      <c r="E104" s="62">
        <f t="shared" si="21"/>
        <v>9.5674900003359653E-2</v>
      </c>
      <c r="F104" s="55">
        <f t="shared" si="22"/>
        <v>1.5919000000000001</v>
      </c>
      <c r="G104" s="55">
        <f t="shared" si="23"/>
        <v>9.5674900003359653E-2</v>
      </c>
      <c r="H104" s="55">
        <f t="shared" si="24"/>
        <v>2.5341456100000004</v>
      </c>
      <c r="I104" s="55">
        <f t="shared" si="25"/>
        <v>4.0341063965590012</v>
      </c>
      <c r="J104" s="55">
        <f t="shared" si="26"/>
        <v>6.4218939726822741</v>
      </c>
      <c r="K104" s="55">
        <f t="shared" si="27"/>
        <v>0.15230487331534823</v>
      </c>
      <c r="L104" s="55">
        <f t="shared" si="28"/>
        <v>0.24245412783070286</v>
      </c>
      <c r="M104" s="55">
        <f t="shared" ca="1" si="29"/>
        <v>9.5574674583124797E-2</v>
      </c>
      <c r="N104" s="55">
        <f t="shared" ca="1" si="30"/>
        <v>1.0045134861253533E-8</v>
      </c>
      <c r="O104" s="63">
        <f t="shared" ca="1" si="31"/>
        <v>20888685.948966946</v>
      </c>
      <c r="P104" s="55">
        <f t="shared" ca="1" si="32"/>
        <v>118632315.74875376</v>
      </c>
      <c r="Q104" s="55">
        <f t="shared" ca="1" si="33"/>
        <v>86031406.117040977</v>
      </c>
      <c r="R104" s="31">
        <f t="shared" ca="1" si="34"/>
        <v>1.0022542023485626E-4</v>
      </c>
    </row>
    <row r="105" spans="1:18">
      <c r="A105" s="61">
        <v>15919</v>
      </c>
      <c r="B105" s="61">
        <v>9.6474900004977826E-2</v>
      </c>
      <c r="C105" s="61">
        <v>1</v>
      </c>
      <c r="D105" s="62">
        <f t="shared" si="20"/>
        <v>1.5919000000000001</v>
      </c>
      <c r="E105" s="62">
        <f t="shared" si="21"/>
        <v>9.6474900004977826E-2</v>
      </c>
      <c r="F105" s="55">
        <f t="shared" si="22"/>
        <v>1.5919000000000001</v>
      </c>
      <c r="G105" s="55">
        <f t="shared" si="23"/>
        <v>9.6474900004977826E-2</v>
      </c>
      <c r="H105" s="55">
        <f t="shared" si="24"/>
        <v>2.5341456100000004</v>
      </c>
      <c r="I105" s="55">
        <f t="shared" si="25"/>
        <v>4.0341063965590012</v>
      </c>
      <c r="J105" s="55">
        <f t="shared" si="26"/>
        <v>6.4218939726822741</v>
      </c>
      <c r="K105" s="55">
        <f t="shared" si="27"/>
        <v>0.15357839331792422</v>
      </c>
      <c r="L105" s="55">
        <f t="shared" si="28"/>
        <v>0.24448144432280358</v>
      </c>
      <c r="M105" s="55">
        <f t="shared" ca="1" si="29"/>
        <v>9.5574674583124797E-2</v>
      </c>
      <c r="N105" s="55">
        <f t="shared" ca="1" si="30"/>
        <v>8.104058101504644E-7</v>
      </c>
      <c r="O105" s="63">
        <f t="shared" ca="1" si="31"/>
        <v>20888685.948966946</v>
      </c>
      <c r="P105" s="55">
        <f t="shared" ca="1" si="32"/>
        <v>118632315.74875376</v>
      </c>
      <c r="Q105" s="55">
        <f t="shared" ca="1" si="33"/>
        <v>86031406.117040977</v>
      </c>
      <c r="R105" s="31">
        <f t="shared" ca="1" si="34"/>
        <v>9.0022542185302923E-4</v>
      </c>
    </row>
    <row r="106" spans="1:18">
      <c r="A106" s="61">
        <v>15966</v>
      </c>
      <c r="B106" s="61">
        <v>0.10005860000092071</v>
      </c>
      <c r="C106" s="61">
        <v>1</v>
      </c>
      <c r="D106" s="62">
        <f t="shared" si="20"/>
        <v>1.5966</v>
      </c>
      <c r="E106" s="62">
        <f t="shared" si="21"/>
        <v>0.10005860000092071</v>
      </c>
      <c r="F106" s="55">
        <f t="shared" si="22"/>
        <v>1.5966</v>
      </c>
      <c r="G106" s="55">
        <f t="shared" si="23"/>
        <v>0.10005860000092071</v>
      </c>
      <c r="H106" s="55">
        <f t="shared" si="24"/>
        <v>2.5491315600000002</v>
      </c>
      <c r="I106" s="55">
        <f t="shared" si="25"/>
        <v>4.0699434486960007</v>
      </c>
      <c r="J106" s="55">
        <f t="shared" si="26"/>
        <v>6.498071710188035</v>
      </c>
      <c r="K106" s="55">
        <f t="shared" si="27"/>
        <v>0.15975356076146999</v>
      </c>
      <c r="L106" s="55">
        <f t="shared" si="28"/>
        <v>0.25506253511176297</v>
      </c>
      <c r="M106" s="55">
        <f t="shared" ca="1" si="29"/>
        <v>9.6091306059054651E-2</v>
      </c>
      <c r="N106" s="55">
        <f t="shared" ca="1" si="30"/>
        <v>1.5739421221167094E-5</v>
      </c>
      <c r="O106" s="63">
        <f t="shared" ca="1" si="31"/>
        <v>21695691.462549809</v>
      </c>
      <c r="P106" s="55">
        <f t="shared" ca="1" si="32"/>
        <v>119458428.13832982</v>
      </c>
      <c r="Q106" s="55">
        <f t="shared" ca="1" si="33"/>
        <v>87630004.646469966</v>
      </c>
      <c r="R106" s="31">
        <f t="shared" ca="1" si="34"/>
        <v>3.9672939418660541E-3</v>
      </c>
    </row>
    <row r="107" spans="1:18">
      <c r="A107" s="61">
        <v>17132.5</v>
      </c>
      <c r="B107" s="61">
        <v>0.11171575000480516</v>
      </c>
      <c r="C107" s="61">
        <v>1</v>
      </c>
      <c r="D107" s="62">
        <f t="shared" si="20"/>
        <v>1.7132499999999999</v>
      </c>
      <c r="E107" s="62">
        <f t="shared" si="21"/>
        <v>0.11171575000480516</v>
      </c>
      <c r="F107" s="55">
        <f t="shared" si="22"/>
        <v>1.7132499999999999</v>
      </c>
      <c r="G107" s="55">
        <f t="shared" si="23"/>
        <v>0.11171575000480516</v>
      </c>
      <c r="H107" s="55">
        <f t="shared" si="24"/>
        <v>2.9352255624999999</v>
      </c>
      <c r="I107" s="55">
        <f t="shared" si="25"/>
        <v>5.0287751949531243</v>
      </c>
      <c r="J107" s="55">
        <f t="shared" si="26"/>
        <v>8.6155491027534392</v>
      </c>
      <c r="K107" s="55">
        <f t="shared" si="27"/>
        <v>0.19139700869573242</v>
      </c>
      <c r="L107" s="55">
        <f t="shared" si="28"/>
        <v>0.32791092514796355</v>
      </c>
      <c r="M107" s="55">
        <f t="shared" ca="1" si="29"/>
        <v>0.10935634583927649</v>
      </c>
      <c r="N107" s="55">
        <f t="shared" ca="1" si="30"/>
        <v>5.5667880163140378E-6</v>
      </c>
      <c r="O107" s="63">
        <f t="shared" ca="1" si="31"/>
        <v>47612115.534351282</v>
      </c>
      <c r="P107" s="55">
        <f t="shared" ca="1" si="32"/>
        <v>140816017.89165515</v>
      </c>
      <c r="Q107" s="55">
        <f t="shared" ca="1" si="33"/>
        <v>133909037.66044395</v>
      </c>
      <c r="R107" s="31">
        <f t="shared" ca="1" si="34"/>
        <v>2.3594041655286696E-3</v>
      </c>
    </row>
    <row r="108" spans="1:18">
      <c r="A108" s="61"/>
      <c r="B108" s="61"/>
      <c r="C108" s="61"/>
      <c r="D108" s="62">
        <f t="shared" si="20"/>
        <v>0</v>
      </c>
      <c r="E108" s="62">
        <f t="shared" si="21"/>
        <v>0</v>
      </c>
      <c r="F108" s="55">
        <f t="shared" si="22"/>
        <v>0</v>
      </c>
      <c r="G108" s="55">
        <f t="shared" si="23"/>
        <v>0</v>
      </c>
      <c r="H108" s="55">
        <f t="shared" si="24"/>
        <v>0</v>
      </c>
      <c r="I108" s="55">
        <f t="shared" si="25"/>
        <v>0</v>
      </c>
      <c r="J108" s="55">
        <f t="shared" si="26"/>
        <v>0</v>
      </c>
      <c r="K108" s="55">
        <f t="shared" si="27"/>
        <v>0</v>
      </c>
      <c r="L108" s="55">
        <f t="shared" si="28"/>
        <v>0</v>
      </c>
      <c r="M108" s="55">
        <f t="shared" ca="1" si="29"/>
        <v>7.5169142641944587E-5</v>
      </c>
      <c r="N108" s="55">
        <f t="shared" ca="1" si="30"/>
        <v>0</v>
      </c>
      <c r="O108" s="63">
        <f t="shared" ca="1" si="31"/>
        <v>0</v>
      </c>
      <c r="P108" s="55">
        <f t="shared" ca="1" si="32"/>
        <v>0</v>
      </c>
      <c r="Q108" s="55">
        <f t="shared" ca="1" si="33"/>
        <v>0</v>
      </c>
      <c r="R108" s="31">
        <f t="shared" ca="1" si="34"/>
        <v>-7.5169142641944587E-5</v>
      </c>
    </row>
    <row r="109" spans="1:18">
      <c r="A109" s="61"/>
      <c r="B109" s="61"/>
      <c r="C109" s="61"/>
      <c r="D109" s="62">
        <f t="shared" si="20"/>
        <v>0</v>
      </c>
      <c r="E109" s="62">
        <f t="shared" si="21"/>
        <v>0</v>
      </c>
      <c r="F109" s="55">
        <f t="shared" si="22"/>
        <v>0</v>
      </c>
      <c r="G109" s="55">
        <f t="shared" si="23"/>
        <v>0</v>
      </c>
      <c r="H109" s="55">
        <f t="shared" si="24"/>
        <v>0</v>
      </c>
      <c r="I109" s="55">
        <f t="shared" si="25"/>
        <v>0</v>
      </c>
      <c r="J109" s="55">
        <f t="shared" si="26"/>
        <v>0</v>
      </c>
      <c r="K109" s="55">
        <f t="shared" si="27"/>
        <v>0</v>
      </c>
      <c r="L109" s="55">
        <f t="shared" si="28"/>
        <v>0</v>
      </c>
      <c r="M109" s="55">
        <f t="shared" ca="1" si="29"/>
        <v>7.5169142641944587E-5</v>
      </c>
      <c r="N109" s="55">
        <f t="shared" ca="1" si="30"/>
        <v>0</v>
      </c>
      <c r="O109" s="63">
        <f t="shared" ca="1" si="31"/>
        <v>0</v>
      </c>
      <c r="P109" s="55">
        <f t="shared" ca="1" si="32"/>
        <v>0</v>
      </c>
      <c r="Q109" s="55">
        <f t="shared" ca="1" si="33"/>
        <v>0</v>
      </c>
      <c r="R109" s="31">
        <f t="shared" ca="1" si="34"/>
        <v>-7.5169142641944587E-5</v>
      </c>
    </row>
    <row r="110" spans="1:18">
      <c r="A110" s="61"/>
      <c r="B110" s="61"/>
      <c r="C110" s="61"/>
      <c r="D110" s="62">
        <f t="shared" si="20"/>
        <v>0</v>
      </c>
      <c r="E110" s="62">
        <f t="shared" si="21"/>
        <v>0</v>
      </c>
      <c r="F110" s="55">
        <f t="shared" si="22"/>
        <v>0</v>
      </c>
      <c r="G110" s="55">
        <f t="shared" si="23"/>
        <v>0</v>
      </c>
      <c r="H110" s="55">
        <f t="shared" si="24"/>
        <v>0</v>
      </c>
      <c r="I110" s="55">
        <f t="shared" si="25"/>
        <v>0</v>
      </c>
      <c r="J110" s="55">
        <f t="shared" si="26"/>
        <v>0</v>
      </c>
      <c r="K110" s="55">
        <f t="shared" si="27"/>
        <v>0</v>
      </c>
      <c r="L110" s="55">
        <f t="shared" si="28"/>
        <v>0</v>
      </c>
      <c r="M110" s="55">
        <f t="shared" ca="1" si="29"/>
        <v>7.5169142641944587E-5</v>
      </c>
      <c r="N110" s="55">
        <f t="shared" ca="1" si="30"/>
        <v>0</v>
      </c>
      <c r="O110" s="63">
        <f t="shared" ca="1" si="31"/>
        <v>0</v>
      </c>
      <c r="P110" s="55">
        <f t="shared" ca="1" si="32"/>
        <v>0</v>
      </c>
      <c r="Q110" s="55">
        <f t="shared" ca="1" si="33"/>
        <v>0</v>
      </c>
      <c r="R110" s="31">
        <f t="shared" ca="1" si="34"/>
        <v>-7.5169142641944587E-5</v>
      </c>
    </row>
    <row r="111" spans="1:18">
      <c r="A111" s="61"/>
      <c r="B111" s="61"/>
      <c r="C111" s="61"/>
      <c r="D111" s="62">
        <f t="shared" si="20"/>
        <v>0</v>
      </c>
      <c r="E111" s="62">
        <f t="shared" si="21"/>
        <v>0</v>
      </c>
      <c r="F111" s="55">
        <f t="shared" si="22"/>
        <v>0</v>
      </c>
      <c r="G111" s="55">
        <f t="shared" si="23"/>
        <v>0</v>
      </c>
      <c r="H111" s="55">
        <f t="shared" si="24"/>
        <v>0</v>
      </c>
      <c r="I111" s="55">
        <f t="shared" si="25"/>
        <v>0</v>
      </c>
      <c r="J111" s="55">
        <f t="shared" si="26"/>
        <v>0</v>
      </c>
      <c r="K111" s="55">
        <f t="shared" si="27"/>
        <v>0</v>
      </c>
      <c r="L111" s="55">
        <f t="shared" si="28"/>
        <v>0</v>
      </c>
      <c r="M111" s="55">
        <f t="shared" ca="1" si="29"/>
        <v>7.5169142641944587E-5</v>
      </c>
      <c r="N111" s="55">
        <f t="shared" ca="1" si="30"/>
        <v>0</v>
      </c>
      <c r="O111" s="63">
        <f t="shared" ca="1" si="31"/>
        <v>0</v>
      </c>
      <c r="P111" s="55">
        <f t="shared" ca="1" si="32"/>
        <v>0</v>
      </c>
      <c r="Q111" s="55">
        <f t="shared" ca="1" si="33"/>
        <v>0</v>
      </c>
      <c r="R111" s="31">
        <f t="shared" ca="1" si="34"/>
        <v>-7.5169142641944587E-5</v>
      </c>
    </row>
    <row r="112" spans="1:18">
      <c r="A112" s="61"/>
      <c r="B112" s="61"/>
      <c r="C112" s="61"/>
      <c r="D112" s="62">
        <f t="shared" si="20"/>
        <v>0</v>
      </c>
      <c r="E112" s="62">
        <f t="shared" si="21"/>
        <v>0</v>
      </c>
      <c r="F112" s="55">
        <f t="shared" si="22"/>
        <v>0</v>
      </c>
      <c r="G112" s="55">
        <f t="shared" si="23"/>
        <v>0</v>
      </c>
      <c r="H112" s="55">
        <f t="shared" si="24"/>
        <v>0</v>
      </c>
      <c r="I112" s="55">
        <f t="shared" si="25"/>
        <v>0</v>
      </c>
      <c r="J112" s="55">
        <f t="shared" si="26"/>
        <v>0</v>
      </c>
      <c r="K112" s="55">
        <f t="shared" si="27"/>
        <v>0</v>
      </c>
      <c r="L112" s="55">
        <f t="shared" si="28"/>
        <v>0</v>
      </c>
      <c r="M112" s="55">
        <f t="shared" ca="1" si="29"/>
        <v>7.5169142641944587E-5</v>
      </c>
      <c r="N112" s="55">
        <f t="shared" ca="1" si="30"/>
        <v>0</v>
      </c>
      <c r="O112" s="63">
        <f t="shared" ca="1" si="31"/>
        <v>0</v>
      </c>
      <c r="P112" s="55">
        <f t="shared" ca="1" si="32"/>
        <v>0</v>
      </c>
      <c r="Q112" s="55">
        <f t="shared" ca="1" si="33"/>
        <v>0</v>
      </c>
      <c r="R112" s="31">
        <f t="shared" ca="1" si="34"/>
        <v>-7.5169142641944587E-5</v>
      </c>
    </row>
    <row r="113" spans="1:18">
      <c r="A113" s="61"/>
      <c r="B113" s="61"/>
      <c r="C113" s="61"/>
      <c r="D113" s="62">
        <f t="shared" si="20"/>
        <v>0</v>
      </c>
      <c r="E113" s="62">
        <f t="shared" si="21"/>
        <v>0</v>
      </c>
      <c r="F113" s="55">
        <f t="shared" si="22"/>
        <v>0</v>
      </c>
      <c r="G113" s="55">
        <f t="shared" si="23"/>
        <v>0</v>
      </c>
      <c r="H113" s="55">
        <f t="shared" si="24"/>
        <v>0</v>
      </c>
      <c r="I113" s="55">
        <f t="shared" si="25"/>
        <v>0</v>
      </c>
      <c r="J113" s="55">
        <f t="shared" si="26"/>
        <v>0</v>
      </c>
      <c r="K113" s="55">
        <f t="shared" si="27"/>
        <v>0</v>
      </c>
      <c r="L113" s="55">
        <f t="shared" si="28"/>
        <v>0</v>
      </c>
      <c r="M113" s="55">
        <f t="shared" ca="1" si="29"/>
        <v>7.5169142641944587E-5</v>
      </c>
      <c r="N113" s="55">
        <f t="shared" ca="1" si="30"/>
        <v>0</v>
      </c>
      <c r="O113" s="63">
        <f t="shared" ca="1" si="31"/>
        <v>0</v>
      </c>
      <c r="P113" s="55">
        <f t="shared" ca="1" si="32"/>
        <v>0</v>
      </c>
      <c r="Q113" s="55">
        <f t="shared" ca="1" si="33"/>
        <v>0</v>
      </c>
      <c r="R113" s="31">
        <f t="shared" ca="1" si="34"/>
        <v>-7.5169142641944587E-5</v>
      </c>
    </row>
    <row r="114" spans="1:18">
      <c r="A114" s="61"/>
      <c r="B114" s="61"/>
      <c r="C114" s="61"/>
      <c r="D114" s="62">
        <f t="shared" si="20"/>
        <v>0</v>
      </c>
      <c r="E114" s="62">
        <f t="shared" si="21"/>
        <v>0</v>
      </c>
      <c r="F114" s="55">
        <f t="shared" si="22"/>
        <v>0</v>
      </c>
      <c r="G114" s="55">
        <f t="shared" si="23"/>
        <v>0</v>
      </c>
      <c r="H114" s="55">
        <f t="shared" si="24"/>
        <v>0</v>
      </c>
      <c r="I114" s="55">
        <f t="shared" si="25"/>
        <v>0</v>
      </c>
      <c r="J114" s="55">
        <f t="shared" si="26"/>
        <v>0</v>
      </c>
      <c r="K114" s="55">
        <f t="shared" si="27"/>
        <v>0</v>
      </c>
      <c r="L114" s="55">
        <f t="shared" si="28"/>
        <v>0</v>
      </c>
      <c r="M114" s="55">
        <f t="shared" ca="1" si="29"/>
        <v>7.5169142641944587E-5</v>
      </c>
      <c r="N114" s="55">
        <f t="shared" ca="1" si="30"/>
        <v>0</v>
      </c>
      <c r="O114" s="63">
        <f t="shared" ca="1" si="31"/>
        <v>0</v>
      </c>
      <c r="P114" s="55">
        <f t="shared" ca="1" si="32"/>
        <v>0</v>
      </c>
      <c r="Q114" s="55">
        <f t="shared" ca="1" si="33"/>
        <v>0</v>
      </c>
      <c r="R114" s="31">
        <f t="shared" ca="1" si="34"/>
        <v>-7.5169142641944587E-5</v>
      </c>
    </row>
    <row r="115" spans="1:18">
      <c r="A115" s="61"/>
      <c r="B115" s="61"/>
      <c r="C115" s="61"/>
      <c r="D115" s="62">
        <f t="shared" si="20"/>
        <v>0</v>
      </c>
      <c r="E115" s="62">
        <f t="shared" si="21"/>
        <v>0</v>
      </c>
      <c r="F115" s="55">
        <f t="shared" si="22"/>
        <v>0</v>
      </c>
      <c r="G115" s="55">
        <f t="shared" si="23"/>
        <v>0</v>
      </c>
      <c r="H115" s="55">
        <f t="shared" si="24"/>
        <v>0</v>
      </c>
      <c r="I115" s="55">
        <f t="shared" si="25"/>
        <v>0</v>
      </c>
      <c r="J115" s="55">
        <f t="shared" si="26"/>
        <v>0</v>
      </c>
      <c r="K115" s="55">
        <f t="shared" si="27"/>
        <v>0</v>
      </c>
      <c r="L115" s="55">
        <f t="shared" si="28"/>
        <v>0</v>
      </c>
      <c r="M115" s="55">
        <f t="shared" ca="1" si="29"/>
        <v>7.5169142641944587E-5</v>
      </c>
      <c r="N115" s="55">
        <f t="shared" ca="1" si="30"/>
        <v>0</v>
      </c>
      <c r="O115" s="63">
        <f t="shared" ca="1" si="31"/>
        <v>0</v>
      </c>
      <c r="P115" s="55">
        <f t="shared" ca="1" si="32"/>
        <v>0</v>
      </c>
      <c r="Q115" s="55">
        <f t="shared" ca="1" si="33"/>
        <v>0</v>
      </c>
      <c r="R115" s="31">
        <f t="shared" ca="1" si="34"/>
        <v>-7.5169142641944587E-5</v>
      </c>
    </row>
    <row r="116" spans="1:18">
      <c r="A116" s="61"/>
      <c r="B116" s="61"/>
      <c r="C116" s="61"/>
      <c r="D116" s="62">
        <f t="shared" si="20"/>
        <v>0</v>
      </c>
      <c r="E116" s="62">
        <f t="shared" si="21"/>
        <v>0</v>
      </c>
      <c r="F116" s="55">
        <f t="shared" si="22"/>
        <v>0</v>
      </c>
      <c r="G116" s="55">
        <f t="shared" si="23"/>
        <v>0</v>
      </c>
      <c r="H116" s="55">
        <f t="shared" si="24"/>
        <v>0</v>
      </c>
      <c r="I116" s="55">
        <f t="shared" si="25"/>
        <v>0</v>
      </c>
      <c r="J116" s="55">
        <f t="shared" si="26"/>
        <v>0</v>
      </c>
      <c r="K116" s="55">
        <f t="shared" si="27"/>
        <v>0</v>
      </c>
      <c r="L116" s="55">
        <f t="shared" si="28"/>
        <v>0</v>
      </c>
      <c r="M116" s="55">
        <f t="shared" ca="1" si="29"/>
        <v>7.5169142641944587E-5</v>
      </c>
      <c r="N116" s="55">
        <f t="shared" ca="1" si="30"/>
        <v>0</v>
      </c>
      <c r="O116" s="63">
        <f t="shared" ca="1" si="31"/>
        <v>0</v>
      </c>
      <c r="P116" s="55">
        <f t="shared" ca="1" si="32"/>
        <v>0</v>
      </c>
      <c r="Q116" s="55">
        <f t="shared" ca="1" si="33"/>
        <v>0</v>
      </c>
      <c r="R116" s="31">
        <f t="shared" ca="1" si="34"/>
        <v>-7.5169142641944587E-5</v>
      </c>
    </row>
    <row r="117" spans="1:18">
      <c r="A117" s="61"/>
      <c r="B117" s="61"/>
      <c r="C117" s="61"/>
      <c r="D117" s="62">
        <f t="shared" si="20"/>
        <v>0</v>
      </c>
      <c r="E117" s="62">
        <f t="shared" si="21"/>
        <v>0</v>
      </c>
      <c r="F117" s="55">
        <f t="shared" si="22"/>
        <v>0</v>
      </c>
      <c r="G117" s="55">
        <f t="shared" si="23"/>
        <v>0</v>
      </c>
      <c r="H117" s="55">
        <f t="shared" si="24"/>
        <v>0</v>
      </c>
      <c r="I117" s="55">
        <f t="shared" si="25"/>
        <v>0</v>
      </c>
      <c r="J117" s="55">
        <f t="shared" si="26"/>
        <v>0</v>
      </c>
      <c r="K117" s="55">
        <f t="shared" si="27"/>
        <v>0</v>
      </c>
      <c r="L117" s="55">
        <f t="shared" si="28"/>
        <v>0</v>
      </c>
      <c r="M117" s="55">
        <f t="shared" ca="1" si="29"/>
        <v>7.5169142641944587E-5</v>
      </c>
      <c r="N117" s="55">
        <f t="shared" ca="1" si="30"/>
        <v>0</v>
      </c>
      <c r="O117" s="63">
        <f t="shared" ca="1" si="31"/>
        <v>0</v>
      </c>
      <c r="P117" s="55">
        <f t="shared" ca="1" si="32"/>
        <v>0</v>
      </c>
      <c r="Q117" s="55">
        <f t="shared" ca="1" si="33"/>
        <v>0</v>
      </c>
      <c r="R117" s="31">
        <f t="shared" ca="1" si="34"/>
        <v>-7.5169142641944587E-5</v>
      </c>
    </row>
    <row r="118" spans="1:18">
      <c r="A118" s="61"/>
      <c r="B118" s="61"/>
      <c r="C118" s="61"/>
      <c r="D118" s="62">
        <f t="shared" si="20"/>
        <v>0</v>
      </c>
      <c r="E118" s="62">
        <f t="shared" si="21"/>
        <v>0</v>
      </c>
      <c r="F118" s="55">
        <f t="shared" si="22"/>
        <v>0</v>
      </c>
      <c r="G118" s="55">
        <f t="shared" si="23"/>
        <v>0</v>
      </c>
      <c r="H118" s="55">
        <f t="shared" si="24"/>
        <v>0</v>
      </c>
      <c r="I118" s="55">
        <f t="shared" si="25"/>
        <v>0</v>
      </c>
      <c r="J118" s="55">
        <f t="shared" si="26"/>
        <v>0</v>
      </c>
      <c r="K118" s="55">
        <f t="shared" si="27"/>
        <v>0</v>
      </c>
      <c r="L118" s="55">
        <f t="shared" si="28"/>
        <v>0</v>
      </c>
      <c r="M118" s="55">
        <f t="shared" ca="1" si="29"/>
        <v>7.5169142641944587E-5</v>
      </c>
      <c r="N118" s="55">
        <f t="shared" ca="1" si="30"/>
        <v>0</v>
      </c>
      <c r="O118" s="63">
        <f t="shared" ca="1" si="31"/>
        <v>0</v>
      </c>
      <c r="P118" s="55">
        <f t="shared" ca="1" si="32"/>
        <v>0</v>
      </c>
      <c r="Q118" s="55">
        <f t="shared" ca="1" si="33"/>
        <v>0</v>
      </c>
      <c r="R118" s="31">
        <f t="shared" ca="1" si="34"/>
        <v>-7.5169142641944587E-5</v>
      </c>
    </row>
    <row r="119" spans="1:18">
      <c r="A119" s="61"/>
      <c r="B119" s="61"/>
      <c r="C119" s="61"/>
      <c r="D119" s="62">
        <f t="shared" si="20"/>
        <v>0</v>
      </c>
      <c r="E119" s="62">
        <f t="shared" si="21"/>
        <v>0</v>
      </c>
      <c r="F119" s="55">
        <f t="shared" si="22"/>
        <v>0</v>
      </c>
      <c r="G119" s="55">
        <f t="shared" si="23"/>
        <v>0</v>
      </c>
      <c r="H119" s="55">
        <f t="shared" si="24"/>
        <v>0</v>
      </c>
      <c r="I119" s="55">
        <f t="shared" si="25"/>
        <v>0</v>
      </c>
      <c r="J119" s="55">
        <f t="shared" si="26"/>
        <v>0</v>
      </c>
      <c r="K119" s="55">
        <f t="shared" si="27"/>
        <v>0</v>
      </c>
      <c r="L119" s="55">
        <f t="shared" si="28"/>
        <v>0</v>
      </c>
      <c r="M119" s="55">
        <f t="shared" ca="1" si="29"/>
        <v>7.5169142641944587E-5</v>
      </c>
      <c r="N119" s="55">
        <f t="shared" ca="1" si="30"/>
        <v>0</v>
      </c>
      <c r="O119" s="63">
        <f t="shared" ca="1" si="31"/>
        <v>0</v>
      </c>
      <c r="P119" s="55">
        <f t="shared" ca="1" si="32"/>
        <v>0</v>
      </c>
      <c r="Q119" s="55">
        <f t="shared" ca="1" si="33"/>
        <v>0</v>
      </c>
      <c r="R119" s="31">
        <f t="shared" ca="1" si="34"/>
        <v>-7.5169142641944587E-5</v>
      </c>
    </row>
    <row r="120" spans="1:18">
      <c r="A120" s="61"/>
      <c r="B120" s="61"/>
      <c r="C120" s="61"/>
      <c r="D120" s="62">
        <f t="shared" si="20"/>
        <v>0</v>
      </c>
      <c r="E120" s="62">
        <f t="shared" si="21"/>
        <v>0</v>
      </c>
      <c r="F120" s="55">
        <f t="shared" si="22"/>
        <v>0</v>
      </c>
      <c r="G120" s="55">
        <f t="shared" si="23"/>
        <v>0</v>
      </c>
      <c r="H120" s="55">
        <f t="shared" si="24"/>
        <v>0</v>
      </c>
      <c r="I120" s="55">
        <f t="shared" si="25"/>
        <v>0</v>
      </c>
      <c r="J120" s="55">
        <f t="shared" si="26"/>
        <v>0</v>
      </c>
      <c r="K120" s="55">
        <f t="shared" si="27"/>
        <v>0</v>
      </c>
      <c r="L120" s="55">
        <f t="shared" si="28"/>
        <v>0</v>
      </c>
      <c r="M120" s="55">
        <f t="shared" ca="1" si="29"/>
        <v>7.5169142641944587E-5</v>
      </c>
      <c r="N120" s="55">
        <f t="shared" ca="1" si="30"/>
        <v>0</v>
      </c>
      <c r="O120" s="63">
        <f t="shared" ca="1" si="31"/>
        <v>0</v>
      </c>
      <c r="P120" s="55">
        <f t="shared" ca="1" si="32"/>
        <v>0</v>
      </c>
      <c r="Q120" s="55">
        <f t="shared" ca="1" si="33"/>
        <v>0</v>
      </c>
      <c r="R120" s="31">
        <f t="shared" ca="1" si="34"/>
        <v>-7.5169142641944587E-5</v>
      </c>
    </row>
    <row r="121" spans="1:18">
      <c r="A121" s="61"/>
      <c r="B121" s="61"/>
      <c r="C121" s="61"/>
      <c r="D121" s="62">
        <f t="shared" si="20"/>
        <v>0</v>
      </c>
      <c r="E121" s="62">
        <f t="shared" si="21"/>
        <v>0</v>
      </c>
      <c r="F121" s="55">
        <f t="shared" si="22"/>
        <v>0</v>
      </c>
      <c r="G121" s="55">
        <f t="shared" si="23"/>
        <v>0</v>
      </c>
      <c r="H121" s="55">
        <f t="shared" si="24"/>
        <v>0</v>
      </c>
      <c r="I121" s="55">
        <f t="shared" si="25"/>
        <v>0</v>
      </c>
      <c r="J121" s="55">
        <f t="shared" si="26"/>
        <v>0</v>
      </c>
      <c r="K121" s="55">
        <f t="shared" si="27"/>
        <v>0</v>
      </c>
      <c r="L121" s="55">
        <f t="shared" si="28"/>
        <v>0</v>
      </c>
      <c r="M121" s="55">
        <f t="shared" ca="1" si="29"/>
        <v>7.5169142641944587E-5</v>
      </c>
      <c r="N121" s="55">
        <f t="shared" ca="1" si="30"/>
        <v>0</v>
      </c>
      <c r="O121" s="63">
        <f t="shared" ca="1" si="31"/>
        <v>0</v>
      </c>
      <c r="P121" s="55">
        <f t="shared" ca="1" si="32"/>
        <v>0</v>
      </c>
      <c r="Q121" s="55">
        <f t="shared" ca="1" si="33"/>
        <v>0</v>
      </c>
      <c r="R121" s="31">
        <f t="shared" ca="1" si="34"/>
        <v>-7.5169142641944587E-5</v>
      </c>
    </row>
    <row r="122" spans="1:18">
      <c r="A122" s="61"/>
      <c r="B122" s="61"/>
      <c r="C122" s="61"/>
      <c r="D122" s="62">
        <f t="shared" si="20"/>
        <v>0</v>
      </c>
      <c r="E122" s="62">
        <f t="shared" si="21"/>
        <v>0</v>
      </c>
      <c r="F122" s="55">
        <f t="shared" si="22"/>
        <v>0</v>
      </c>
      <c r="G122" s="55">
        <f t="shared" si="23"/>
        <v>0</v>
      </c>
      <c r="H122" s="55">
        <f t="shared" si="24"/>
        <v>0</v>
      </c>
      <c r="I122" s="55">
        <f t="shared" si="25"/>
        <v>0</v>
      </c>
      <c r="J122" s="55">
        <f t="shared" si="26"/>
        <v>0</v>
      </c>
      <c r="K122" s="55">
        <f t="shared" si="27"/>
        <v>0</v>
      </c>
      <c r="L122" s="55">
        <f t="shared" si="28"/>
        <v>0</v>
      </c>
      <c r="M122" s="55">
        <f t="shared" ca="1" si="29"/>
        <v>7.5169142641944587E-5</v>
      </c>
      <c r="N122" s="55">
        <f t="shared" ca="1" si="30"/>
        <v>0</v>
      </c>
      <c r="O122" s="63">
        <f t="shared" ca="1" si="31"/>
        <v>0</v>
      </c>
      <c r="P122" s="55">
        <f t="shared" ca="1" si="32"/>
        <v>0</v>
      </c>
      <c r="Q122" s="55">
        <f t="shared" ca="1" si="33"/>
        <v>0</v>
      </c>
      <c r="R122" s="31">
        <f t="shared" ca="1" si="34"/>
        <v>-7.5169142641944587E-5</v>
      </c>
    </row>
    <row r="123" spans="1:18">
      <c r="A123" s="61"/>
      <c r="B123" s="61"/>
      <c r="C123" s="61"/>
      <c r="D123" s="62">
        <f t="shared" si="20"/>
        <v>0</v>
      </c>
      <c r="E123" s="62">
        <f t="shared" si="21"/>
        <v>0</v>
      </c>
      <c r="F123" s="55">
        <f t="shared" si="22"/>
        <v>0</v>
      </c>
      <c r="G123" s="55">
        <f t="shared" si="23"/>
        <v>0</v>
      </c>
      <c r="H123" s="55">
        <f t="shared" si="24"/>
        <v>0</v>
      </c>
      <c r="I123" s="55">
        <f t="shared" si="25"/>
        <v>0</v>
      </c>
      <c r="J123" s="55">
        <f t="shared" si="26"/>
        <v>0</v>
      </c>
      <c r="K123" s="55">
        <f t="shared" si="27"/>
        <v>0</v>
      </c>
      <c r="L123" s="55">
        <f t="shared" si="28"/>
        <v>0</v>
      </c>
      <c r="M123" s="55">
        <f t="shared" ca="1" si="29"/>
        <v>7.5169142641944587E-5</v>
      </c>
      <c r="N123" s="55">
        <f t="shared" ca="1" si="30"/>
        <v>0</v>
      </c>
      <c r="O123" s="63">
        <f t="shared" ca="1" si="31"/>
        <v>0</v>
      </c>
      <c r="P123" s="55">
        <f t="shared" ca="1" si="32"/>
        <v>0</v>
      </c>
      <c r="Q123" s="55">
        <f t="shared" ca="1" si="33"/>
        <v>0</v>
      </c>
      <c r="R123" s="31">
        <f t="shared" ca="1" si="34"/>
        <v>-7.5169142641944587E-5</v>
      </c>
    </row>
    <row r="124" spans="1:18">
      <c r="A124" s="61"/>
      <c r="B124" s="61"/>
      <c r="C124" s="61"/>
      <c r="D124" s="62">
        <f t="shared" si="20"/>
        <v>0</v>
      </c>
      <c r="E124" s="62">
        <f t="shared" si="21"/>
        <v>0</v>
      </c>
      <c r="F124" s="55">
        <f t="shared" si="22"/>
        <v>0</v>
      </c>
      <c r="G124" s="55">
        <f t="shared" si="23"/>
        <v>0</v>
      </c>
      <c r="H124" s="55">
        <f t="shared" si="24"/>
        <v>0</v>
      </c>
      <c r="I124" s="55">
        <f t="shared" si="25"/>
        <v>0</v>
      </c>
      <c r="J124" s="55">
        <f t="shared" si="26"/>
        <v>0</v>
      </c>
      <c r="K124" s="55">
        <f t="shared" si="27"/>
        <v>0</v>
      </c>
      <c r="L124" s="55">
        <f t="shared" si="28"/>
        <v>0</v>
      </c>
      <c r="M124" s="55">
        <f t="shared" ca="1" si="29"/>
        <v>7.5169142641944587E-5</v>
      </c>
      <c r="N124" s="55">
        <f t="shared" ca="1" si="30"/>
        <v>0</v>
      </c>
      <c r="O124" s="63">
        <f t="shared" ca="1" si="31"/>
        <v>0</v>
      </c>
      <c r="P124" s="55">
        <f t="shared" ca="1" si="32"/>
        <v>0</v>
      </c>
      <c r="Q124" s="55">
        <f t="shared" ca="1" si="33"/>
        <v>0</v>
      </c>
      <c r="R124" s="31">
        <f t="shared" ca="1" si="34"/>
        <v>-7.5169142641944587E-5</v>
      </c>
    </row>
    <row r="125" spans="1:18">
      <c r="A125" s="61"/>
      <c r="B125" s="61"/>
      <c r="C125" s="61"/>
      <c r="D125" s="62">
        <f t="shared" si="20"/>
        <v>0</v>
      </c>
      <c r="E125" s="62">
        <f t="shared" si="21"/>
        <v>0</v>
      </c>
      <c r="F125" s="55">
        <f t="shared" si="22"/>
        <v>0</v>
      </c>
      <c r="G125" s="55">
        <f t="shared" si="23"/>
        <v>0</v>
      </c>
      <c r="H125" s="55">
        <f t="shared" si="24"/>
        <v>0</v>
      </c>
      <c r="I125" s="55">
        <f t="shared" si="25"/>
        <v>0</v>
      </c>
      <c r="J125" s="55">
        <f t="shared" si="26"/>
        <v>0</v>
      </c>
      <c r="K125" s="55">
        <f t="shared" si="27"/>
        <v>0</v>
      </c>
      <c r="L125" s="55">
        <f t="shared" si="28"/>
        <v>0</v>
      </c>
      <c r="M125" s="55">
        <f t="shared" ca="1" si="29"/>
        <v>7.5169142641944587E-5</v>
      </c>
      <c r="N125" s="55">
        <f t="shared" ca="1" si="30"/>
        <v>0</v>
      </c>
      <c r="O125" s="63">
        <f t="shared" ca="1" si="31"/>
        <v>0</v>
      </c>
      <c r="P125" s="55">
        <f t="shared" ca="1" si="32"/>
        <v>0</v>
      </c>
      <c r="Q125" s="55">
        <f t="shared" ca="1" si="33"/>
        <v>0</v>
      </c>
      <c r="R125" s="31">
        <f t="shared" ca="1" si="34"/>
        <v>-7.5169142641944587E-5</v>
      </c>
    </row>
    <row r="126" spans="1:18">
      <c r="A126" s="61"/>
      <c r="B126" s="61"/>
      <c r="C126" s="61"/>
      <c r="D126" s="62">
        <f t="shared" si="20"/>
        <v>0</v>
      </c>
      <c r="E126" s="62">
        <f t="shared" si="21"/>
        <v>0</v>
      </c>
      <c r="F126" s="55">
        <f t="shared" si="22"/>
        <v>0</v>
      </c>
      <c r="G126" s="55">
        <f t="shared" si="23"/>
        <v>0</v>
      </c>
      <c r="H126" s="55">
        <f t="shared" si="24"/>
        <v>0</v>
      </c>
      <c r="I126" s="55">
        <f t="shared" si="25"/>
        <v>0</v>
      </c>
      <c r="J126" s="55">
        <f t="shared" si="26"/>
        <v>0</v>
      </c>
      <c r="K126" s="55">
        <f t="shared" si="27"/>
        <v>0</v>
      </c>
      <c r="L126" s="55">
        <f t="shared" si="28"/>
        <v>0</v>
      </c>
      <c r="M126" s="55">
        <f t="shared" ca="1" si="29"/>
        <v>7.5169142641944587E-5</v>
      </c>
      <c r="N126" s="55">
        <f t="shared" ca="1" si="30"/>
        <v>0</v>
      </c>
      <c r="O126" s="63">
        <f t="shared" ca="1" si="31"/>
        <v>0</v>
      </c>
      <c r="P126" s="55">
        <f t="shared" ca="1" si="32"/>
        <v>0</v>
      </c>
      <c r="Q126" s="55">
        <f t="shared" ca="1" si="33"/>
        <v>0</v>
      </c>
      <c r="R126" s="31">
        <f t="shared" ca="1" si="34"/>
        <v>-7.5169142641944587E-5</v>
      </c>
    </row>
    <row r="127" spans="1:18">
      <c r="A127" s="61"/>
      <c r="B127" s="61"/>
      <c r="C127" s="61"/>
      <c r="D127" s="62">
        <f t="shared" si="20"/>
        <v>0</v>
      </c>
      <c r="E127" s="62">
        <f t="shared" si="21"/>
        <v>0</v>
      </c>
      <c r="F127" s="55">
        <f t="shared" si="22"/>
        <v>0</v>
      </c>
      <c r="G127" s="55">
        <f t="shared" si="23"/>
        <v>0</v>
      </c>
      <c r="H127" s="55">
        <f t="shared" si="24"/>
        <v>0</v>
      </c>
      <c r="I127" s="55">
        <f t="shared" si="25"/>
        <v>0</v>
      </c>
      <c r="J127" s="55">
        <f t="shared" si="26"/>
        <v>0</v>
      </c>
      <c r="K127" s="55">
        <f t="shared" si="27"/>
        <v>0</v>
      </c>
      <c r="L127" s="55">
        <f t="shared" si="28"/>
        <v>0</v>
      </c>
      <c r="M127" s="55">
        <f t="shared" ca="1" si="29"/>
        <v>7.5169142641944587E-5</v>
      </c>
      <c r="N127" s="55">
        <f t="shared" ca="1" si="30"/>
        <v>0</v>
      </c>
      <c r="O127" s="63">
        <f t="shared" ca="1" si="31"/>
        <v>0</v>
      </c>
      <c r="P127" s="55">
        <f t="shared" ca="1" si="32"/>
        <v>0</v>
      </c>
      <c r="Q127" s="55">
        <f t="shared" ca="1" si="33"/>
        <v>0</v>
      </c>
      <c r="R127" s="31">
        <f t="shared" ca="1" si="34"/>
        <v>-7.5169142641944587E-5</v>
      </c>
    </row>
    <row r="128" spans="1:18">
      <c r="A128" s="61"/>
      <c r="B128" s="61"/>
      <c r="C128" s="61"/>
      <c r="D128" s="62">
        <f t="shared" si="20"/>
        <v>0</v>
      </c>
      <c r="E128" s="62">
        <f t="shared" si="21"/>
        <v>0</v>
      </c>
      <c r="F128" s="55">
        <f t="shared" si="22"/>
        <v>0</v>
      </c>
      <c r="G128" s="55">
        <f t="shared" si="23"/>
        <v>0</v>
      </c>
      <c r="H128" s="55">
        <f t="shared" si="24"/>
        <v>0</v>
      </c>
      <c r="I128" s="55">
        <f t="shared" si="25"/>
        <v>0</v>
      </c>
      <c r="J128" s="55">
        <f t="shared" si="26"/>
        <v>0</v>
      </c>
      <c r="K128" s="55">
        <f t="shared" si="27"/>
        <v>0</v>
      </c>
      <c r="L128" s="55">
        <f t="shared" si="28"/>
        <v>0</v>
      </c>
      <c r="M128" s="55">
        <f t="shared" ca="1" si="29"/>
        <v>7.5169142641944587E-5</v>
      </c>
      <c r="N128" s="55">
        <f t="shared" ca="1" si="30"/>
        <v>0</v>
      </c>
      <c r="O128" s="63">
        <f t="shared" ca="1" si="31"/>
        <v>0</v>
      </c>
      <c r="P128" s="55">
        <f t="shared" ca="1" si="32"/>
        <v>0</v>
      </c>
      <c r="Q128" s="55">
        <f t="shared" ca="1" si="33"/>
        <v>0</v>
      </c>
      <c r="R128" s="31">
        <f t="shared" ca="1" si="34"/>
        <v>-7.5169142641944587E-5</v>
      </c>
    </row>
    <row r="129" spans="1:18">
      <c r="A129" s="61"/>
      <c r="B129" s="61"/>
      <c r="C129" s="61"/>
      <c r="D129" s="62">
        <f t="shared" si="20"/>
        <v>0</v>
      </c>
      <c r="E129" s="62">
        <f t="shared" si="21"/>
        <v>0</v>
      </c>
      <c r="F129" s="55">
        <f t="shared" si="22"/>
        <v>0</v>
      </c>
      <c r="G129" s="55">
        <f t="shared" si="23"/>
        <v>0</v>
      </c>
      <c r="H129" s="55">
        <f t="shared" si="24"/>
        <v>0</v>
      </c>
      <c r="I129" s="55">
        <f t="shared" si="25"/>
        <v>0</v>
      </c>
      <c r="J129" s="55">
        <f t="shared" si="26"/>
        <v>0</v>
      </c>
      <c r="K129" s="55">
        <f t="shared" si="27"/>
        <v>0</v>
      </c>
      <c r="L129" s="55">
        <f t="shared" si="28"/>
        <v>0</v>
      </c>
      <c r="M129" s="55">
        <f t="shared" ca="1" si="29"/>
        <v>7.5169142641944587E-5</v>
      </c>
      <c r="N129" s="55">
        <f t="shared" ca="1" si="30"/>
        <v>0</v>
      </c>
      <c r="O129" s="63">
        <f t="shared" ca="1" si="31"/>
        <v>0</v>
      </c>
      <c r="P129" s="55">
        <f t="shared" ca="1" si="32"/>
        <v>0</v>
      </c>
      <c r="Q129" s="55">
        <f t="shared" ca="1" si="33"/>
        <v>0</v>
      </c>
      <c r="R129" s="31">
        <f t="shared" ca="1" si="34"/>
        <v>-7.5169142641944587E-5</v>
      </c>
    </row>
    <row r="130" spans="1:18">
      <c r="A130" s="61"/>
      <c r="B130" s="61"/>
      <c r="C130" s="61"/>
      <c r="D130" s="62">
        <f t="shared" si="20"/>
        <v>0</v>
      </c>
      <c r="E130" s="62">
        <f t="shared" si="21"/>
        <v>0</v>
      </c>
      <c r="F130" s="55">
        <f t="shared" si="22"/>
        <v>0</v>
      </c>
      <c r="G130" s="55">
        <f t="shared" si="23"/>
        <v>0</v>
      </c>
      <c r="H130" s="55">
        <f t="shared" si="24"/>
        <v>0</v>
      </c>
      <c r="I130" s="55">
        <f t="shared" si="25"/>
        <v>0</v>
      </c>
      <c r="J130" s="55">
        <f t="shared" si="26"/>
        <v>0</v>
      </c>
      <c r="K130" s="55">
        <f t="shared" si="27"/>
        <v>0</v>
      </c>
      <c r="L130" s="55">
        <f t="shared" si="28"/>
        <v>0</v>
      </c>
      <c r="M130" s="55">
        <f t="shared" ca="1" si="29"/>
        <v>7.5169142641944587E-5</v>
      </c>
      <c r="N130" s="55">
        <f t="shared" ca="1" si="30"/>
        <v>0</v>
      </c>
      <c r="O130" s="63">
        <f t="shared" ca="1" si="31"/>
        <v>0</v>
      </c>
      <c r="P130" s="55">
        <f t="shared" ca="1" si="32"/>
        <v>0</v>
      </c>
      <c r="Q130" s="55">
        <f t="shared" ca="1" si="33"/>
        <v>0</v>
      </c>
      <c r="R130" s="31">
        <f t="shared" ca="1" si="34"/>
        <v>-7.5169142641944587E-5</v>
      </c>
    </row>
    <row r="131" spans="1:18">
      <c r="A131" s="61"/>
      <c r="B131" s="61"/>
      <c r="C131" s="61"/>
      <c r="D131" s="62">
        <f t="shared" si="20"/>
        <v>0</v>
      </c>
      <c r="E131" s="62">
        <f t="shared" si="21"/>
        <v>0</v>
      </c>
      <c r="F131" s="55">
        <f t="shared" si="22"/>
        <v>0</v>
      </c>
      <c r="G131" s="55">
        <f t="shared" si="23"/>
        <v>0</v>
      </c>
      <c r="H131" s="55">
        <f t="shared" si="24"/>
        <v>0</v>
      </c>
      <c r="I131" s="55">
        <f t="shared" si="25"/>
        <v>0</v>
      </c>
      <c r="J131" s="55">
        <f t="shared" si="26"/>
        <v>0</v>
      </c>
      <c r="K131" s="55">
        <f t="shared" si="27"/>
        <v>0</v>
      </c>
      <c r="L131" s="55">
        <f t="shared" si="28"/>
        <v>0</v>
      </c>
      <c r="M131" s="55">
        <f t="shared" ca="1" si="29"/>
        <v>7.5169142641944587E-5</v>
      </c>
      <c r="N131" s="55">
        <f t="shared" ca="1" si="30"/>
        <v>0</v>
      </c>
      <c r="O131" s="63">
        <f t="shared" ca="1" si="31"/>
        <v>0</v>
      </c>
      <c r="P131" s="55">
        <f t="shared" ca="1" si="32"/>
        <v>0</v>
      </c>
      <c r="Q131" s="55">
        <f t="shared" ca="1" si="33"/>
        <v>0</v>
      </c>
      <c r="R131" s="31">
        <f t="shared" ca="1" si="34"/>
        <v>-7.5169142641944587E-5</v>
      </c>
    </row>
    <row r="132" spans="1:18">
      <c r="A132" s="61"/>
      <c r="B132" s="61"/>
      <c r="C132" s="61"/>
      <c r="D132" s="62">
        <f t="shared" si="20"/>
        <v>0</v>
      </c>
      <c r="E132" s="62">
        <f t="shared" si="21"/>
        <v>0</v>
      </c>
      <c r="F132" s="55">
        <f t="shared" si="22"/>
        <v>0</v>
      </c>
      <c r="G132" s="55">
        <f t="shared" si="23"/>
        <v>0</v>
      </c>
      <c r="H132" s="55">
        <f t="shared" si="24"/>
        <v>0</v>
      </c>
      <c r="I132" s="55">
        <f t="shared" si="25"/>
        <v>0</v>
      </c>
      <c r="J132" s="55">
        <f t="shared" si="26"/>
        <v>0</v>
      </c>
      <c r="K132" s="55">
        <f t="shared" si="27"/>
        <v>0</v>
      </c>
      <c r="L132" s="55">
        <f t="shared" si="28"/>
        <v>0</v>
      </c>
      <c r="M132" s="55">
        <f t="shared" ca="1" si="29"/>
        <v>7.5169142641944587E-5</v>
      </c>
      <c r="N132" s="55">
        <f t="shared" ca="1" si="30"/>
        <v>0</v>
      </c>
      <c r="O132" s="63">
        <f t="shared" ca="1" si="31"/>
        <v>0</v>
      </c>
      <c r="P132" s="55">
        <f t="shared" ca="1" si="32"/>
        <v>0</v>
      </c>
      <c r="Q132" s="55">
        <f t="shared" ca="1" si="33"/>
        <v>0</v>
      </c>
      <c r="R132" s="31">
        <f t="shared" ca="1" si="34"/>
        <v>-7.5169142641944587E-5</v>
      </c>
    </row>
    <row r="133" spans="1:18">
      <c r="A133" s="61"/>
      <c r="B133" s="61"/>
      <c r="C133" s="61"/>
      <c r="D133" s="62">
        <f t="shared" si="20"/>
        <v>0</v>
      </c>
      <c r="E133" s="62">
        <f t="shared" si="21"/>
        <v>0</v>
      </c>
      <c r="F133" s="55">
        <f t="shared" si="22"/>
        <v>0</v>
      </c>
      <c r="G133" s="55">
        <f t="shared" si="23"/>
        <v>0</v>
      </c>
      <c r="H133" s="55">
        <f t="shared" si="24"/>
        <v>0</v>
      </c>
      <c r="I133" s="55">
        <f t="shared" si="25"/>
        <v>0</v>
      </c>
      <c r="J133" s="55">
        <f t="shared" si="26"/>
        <v>0</v>
      </c>
      <c r="K133" s="55">
        <f t="shared" si="27"/>
        <v>0</v>
      </c>
      <c r="L133" s="55">
        <f t="shared" si="28"/>
        <v>0</v>
      </c>
      <c r="M133" s="55">
        <f t="shared" ca="1" si="29"/>
        <v>7.5169142641944587E-5</v>
      </c>
      <c r="N133" s="55">
        <f t="shared" ca="1" si="30"/>
        <v>0</v>
      </c>
      <c r="O133" s="63">
        <f t="shared" ca="1" si="31"/>
        <v>0</v>
      </c>
      <c r="P133" s="55">
        <f t="shared" ca="1" si="32"/>
        <v>0</v>
      </c>
      <c r="Q133" s="55">
        <f t="shared" ca="1" si="33"/>
        <v>0</v>
      </c>
      <c r="R133" s="31">
        <f t="shared" ca="1" si="34"/>
        <v>-7.5169142641944587E-5</v>
      </c>
    </row>
    <row r="134" spans="1:18">
      <c r="A134" s="61"/>
      <c r="B134" s="61"/>
      <c r="C134" s="61"/>
      <c r="D134" s="62">
        <f t="shared" si="20"/>
        <v>0</v>
      </c>
      <c r="E134" s="62">
        <f t="shared" si="21"/>
        <v>0</v>
      </c>
      <c r="F134" s="55">
        <f t="shared" si="22"/>
        <v>0</v>
      </c>
      <c r="G134" s="55">
        <f t="shared" si="23"/>
        <v>0</v>
      </c>
      <c r="H134" s="55">
        <f t="shared" si="24"/>
        <v>0</v>
      </c>
      <c r="I134" s="55">
        <f t="shared" si="25"/>
        <v>0</v>
      </c>
      <c r="J134" s="55">
        <f t="shared" si="26"/>
        <v>0</v>
      </c>
      <c r="K134" s="55">
        <f t="shared" si="27"/>
        <v>0</v>
      </c>
      <c r="L134" s="55">
        <f t="shared" si="28"/>
        <v>0</v>
      </c>
      <c r="M134" s="55">
        <f t="shared" ca="1" si="29"/>
        <v>7.5169142641944587E-5</v>
      </c>
      <c r="N134" s="55">
        <f t="shared" ca="1" si="30"/>
        <v>0</v>
      </c>
      <c r="O134" s="63">
        <f t="shared" ca="1" si="31"/>
        <v>0</v>
      </c>
      <c r="P134" s="55">
        <f t="shared" ca="1" si="32"/>
        <v>0</v>
      </c>
      <c r="Q134" s="55">
        <f t="shared" ca="1" si="33"/>
        <v>0</v>
      </c>
      <c r="R134" s="31">
        <f t="shared" ca="1" si="34"/>
        <v>-7.5169142641944587E-5</v>
      </c>
    </row>
    <row r="135" spans="1:18">
      <c r="A135" s="61"/>
      <c r="B135" s="61"/>
      <c r="C135" s="61"/>
      <c r="D135" s="62">
        <f t="shared" si="20"/>
        <v>0</v>
      </c>
      <c r="E135" s="62">
        <f t="shared" si="21"/>
        <v>0</v>
      </c>
      <c r="F135" s="55">
        <f t="shared" si="22"/>
        <v>0</v>
      </c>
      <c r="G135" s="55">
        <f t="shared" si="23"/>
        <v>0</v>
      </c>
      <c r="H135" s="55">
        <f t="shared" si="24"/>
        <v>0</v>
      </c>
      <c r="I135" s="55">
        <f t="shared" si="25"/>
        <v>0</v>
      </c>
      <c r="J135" s="55">
        <f t="shared" si="26"/>
        <v>0</v>
      </c>
      <c r="K135" s="55">
        <f t="shared" si="27"/>
        <v>0</v>
      </c>
      <c r="L135" s="55">
        <f t="shared" si="28"/>
        <v>0</v>
      </c>
      <c r="M135" s="55">
        <f t="shared" ca="1" si="29"/>
        <v>7.5169142641944587E-5</v>
      </c>
      <c r="N135" s="55">
        <f t="shared" ca="1" si="30"/>
        <v>0</v>
      </c>
      <c r="O135" s="63">
        <f t="shared" ca="1" si="31"/>
        <v>0</v>
      </c>
      <c r="P135" s="55">
        <f t="shared" ca="1" si="32"/>
        <v>0</v>
      </c>
      <c r="Q135" s="55">
        <f t="shared" ca="1" si="33"/>
        <v>0</v>
      </c>
      <c r="R135" s="31">
        <f t="shared" ca="1" si="34"/>
        <v>-7.5169142641944587E-5</v>
      </c>
    </row>
    <row r="136" spans="1:18">
      <c r="A136" s="61"/>
      <c r="B136" s="61"/>
      <c r="C136" s="61"/>
      <c r="D136" s="62">
        <f t="shared" si="20"/>
        <v>0</v>
      </c>
      <c r="E136" s="62">
        <f t="shared" si="21"/>
        <v>0</v>
      </c>
      <c r="F136" s="55">
        <f t="shared" si="22"/>
        <v>0</v>
      </c>
      <c r="G136" s="55">
        <f t="shared" si="23"/>
        <v>0</v>
      </c>
      <c r="H136" s="55">
        <f t="shared" si="24"/>
        <v>0</v>
      </c>
      <c r="I136" s="55">
        <f t="shared" si="25"/>
        <v>0</v>
      </c>
      <c r="J136" s="55">
        <f t="shared" si="26"/>
        <v>0</v>
      </c>
      <c r="K136" s="55">
        <f t="shared" si="27"/>
        <v>0</v>
      </c>
      <c r="L136" s="55">
        <f t="shared" si="28"/>
        <v>0</v>
      </c>
      <c r="M136" s="55">
        <f t="shared" ca="1" si="29"/>
        <v>7.5169142641944587E-5</v>
      </c>
      <c r="N136" s="55">
        <f t="shared" ca="1" si="30"/>
        <v>0</v>
      </c>
      <c r="O136" s="63">
        <f t="shared" ca="1" si="31"/>
        <v>0</v>
      </c>
      <c r="P136" s="55">
        <f t="shared" ca="1" si="32"/>
        <v>0</v>
      </c>
      <c r="Q136" s="55">
        <f t="shared" ca="1" si="33"/>
        <v>0</v>
      </c>
      <c r="R136" s="31">
        <f t="shared" ca="1" si="34"/>
        <v>-7.5169142641944587E-5</v>
      </c>
    </row>
    <row r="137" spans="1:18">
      <c r="A137" s="61"/>
      <c r="B137" s="61"/>
      <c r="C137" s="61"/>
      <c r="D137" s="62">
        <f t="shared" si="20"/>
        <v>0</v>
      </c>
      <c r="E137" s="62">
        <f t="shared" si="21"/>
        <v>0</v>
      </c>
      <c r="F137" s="55">
        <f t="shared" si="22"/>
        <v>0</v>
      </c>
      <c r="G137" s="55">
        <f t="shared" si="23"/>
        <v>0</v>
      </c>
      <c r="H137" s="55">
        <f t="shared" si="24"/>
        <v>0</v>
      </c>
      <c r="I137" s="55">
        <f t="shared" si="25"/>
        <v>0</v>
      </c>
      <c r="J137" s="55">
        <f t="shared" si="26"/>
        <v>0</v>
      </c>
      <c r="K137" s="55">
        <f t="shared" si="27"/>
        <v>0</v>
      </c>
      <c r="L137" s="55">
        <f t="shared" si="28"/>
        <v>0</v>
      </c>
      <c r="M137" s="55">
        <f t="shared" ca="1" si="29"/>
        <v>7.5169142641944587E-5</v>
      </c>
      <c r="N137" s="55">
        <f t="shared" ca="1" si="30"/>
        <v>0</v>
      </c>
      <c r="O137" s="63">
        <f t="shared" ca="1" si="31"/>
        <v>0</v>
      </c>
      <c r="P137" s="55">
        <f t="shared" ca="1" si="32"/>
        <v>0</v>
      </c>
      <c r="Q137" s="55">
        <f t="shared" ca="1" si="33"/>
        <v>0</v>
      </c>
      <c r="R137" s="31">
        <f t="shared" ca="1" si="34"/>
        <v>-7.5169142641944587E-5</v>
      </c>
    </row>
    <row r="138" spans="1:18">
      <c r="A138" s="61"/>
      <c r="B138" s="61"/>
      <c r="C138" s="61"/>
      <c r="D138" s="62">
        <f t="shared" si="20"/>
        <v>0</v>
      </c>
      <c r="E138" s="62">
        <f t="shared" si="21"/>
        <v>0</v>
      </c>
      <c r="F138" s="55">
        <f t="shared" si="22"/>
        <v>0</v>
      </c>
      <c r="G138" s="55">
        <f t="shared" si="23"/>
        <v>0</v>
      </c>
      <c r="H138" s="55">
        <f t="shared" si="24"/>
        <v>0</v>
      </c>
      <c r="I138" s="55">
        <f t="shared" si="25"/>
        <v>0</v>
      </c>
      <c r="J138" s="55">
        <f t="shared" si="26"/>
        <v>0</v>
      </c>
      <c r="K138" s="55">
        <f t="shared" si="27"/>
        <v>0</v>
      </c>
      <c r="L138" s="55">
        <f t="shared" si="28"/>
        <v>0</v>
      </c>
      <c r="M138" s="55">
        <f t="shared" ca="1" si="29"/>
        <v>7.5169142641944587E-5</v>
      </c>
      <c r="N138" s="55">
        <f t="shared" ca="1" si="30"/>
        <v>0</v>
      </c>
      <c r="O138" s="63">
        <f t="shared" ca="1" si="31"/>
        <v>0</v>
      </c>
      <c r="P138" s="55">
        <f t="shared" ca="1" si="32"/>
        <v>0</v>
      </c>
      <c r="Q138" s="55">
        <f t="shared" ca="1" si="33"/>
        <v>0</v>
      </c>
      <c r="R138" s="31">
        <f t="shared" ca="1" si="34"/>
        <v>-7.5169142641944587E-5</v>
      </c>
    </row>
    <row r="139" spans="1:18">
      <c r="A139" s="61"/>
      <c r="B139" s="61"/>
      <c r="C139" s="61"/>
      <c r="D139" s="62">
        <f t="shared" si="20"/>
        <v>0</v>
      </c>
      <c r="E139" s="62">
        <f t="shared" si="21"/>
        <v>0</v>
      </c>
      <c r="F139" s="55">
        <f t="shared" si="22"/>
        <v>0</v>
      </c>
      <c r="G139" s="55">
        <f t="shared" si="23"/>
        <v>0</v>
      </c>
      <c r="H139" s="55">
        <f t="shared" si="24"/>
        <v>0</v>
      </c>
      <c r="I139" s="55">
        <f t="shared" si="25"/>
        <v>0</v>
      </c>
      <c r="J139" s="55">
        <f t="shared" si="26"/>
        <v>0</v>
      </c>
      <c r="K139" s="55">
        <f t="shared" si="27"/>
        <v>0</v>
      </c>
      <c r="L139" s="55">
        <f t="shared" si="28"/>
        <v>0</v>
      </c>
      <c r="M139" s="55">
        <f t="shared" ca="1" si="29"/>
        <v>7.5169142641944587E-5</v>
      </c>
      <c r="N139" s="55">
        <f t="shared" ca="1" si="30"/>
        <v>0</v>
      </c>
      <c r="O139" s="63">
        <f t="shared" ca="1" si="31"/>
        <v>0</v>
      </c>
      <c r="P139" s="55">
        <f t="shared" ca="1" si="32"/>
        <v>0</v>
      </c>
      <c r="Q139" s="55">
        <f t="shared" ca="1" si="33"/>
        <v>0</v>
      </c>
      <c r="R139" s="31">
        <f t="shared" ca="1" si="34"/>
        <v>-7.5169142641944587E-5</v>
      </c>
    </row>
    <row r="140" spans="1:18">
      <c r="A140" s="61"/>
      <c r="B140" s="61"/>
      <c r="C140" s="61"/>
      <c r="D140" s="62">
        <f t="shared" si="20"/>
        <v>0</v>
      </c>
      <c r="E140" s="62">
        <f t="shared" si="21"/>
        <v>0</v>
      </c>
      <c r="F140" s="55">
        <f t="shared" si="22"/>
        <v>0</v>
      </c>
      <c r="G140" s="55">
        <f t="shared" si="23"/>
        <v>0</v>
      </c>
      <c r="H140" s="55">
        <f t="shared" si="24"/>
        <v>0</v>
      </c>
      <c r="I140" s="55">
        <f t="shared" si="25"/>
        <v>0</v>
      </c>
      <c r="J140" s="55">
        <f t="shared" si="26"/>
        <v>0</v>
      </c>
      <c r="K140" s="55">
        <f t="shared" si="27"/>
        <v>0</v>
      </c>
      <c r="L140" s="55">
        <f t="shared" si="28"/>
        <v>0</v>
      </c>
      <c r="M140" s="55">
        <f t="shared" ca="1" si="29"/>
        <v>7.5169142641944587E-5</v>
      </c>
      <c r="N140" s="55">
        <f t="shared" ca="1" si="30"/>
        <v>0</v>
      </c>
      <c r="O140" s="63">
        <f t="shared" ca="1" si="31"/>
        <v>0</v>
      </c>
      <c r="P140" s="55">
        <f t="shared" ca="1" si="32"/>
        <v>0</v>
      </c>
      <c r="Q140" s="55">
        <f t="shared" ca="1" si="33"/>
        <v>0</v>
      </c>
      <c r="R140" s="31">
        <f t="shared" ca="1" si="34"/>
        <v>-7.5169142641944587E-5</v>
      </c>
    </row>
    <row r="141" spans="1:18">
      <c r="A141" s="61"/>
      <c r="B141" s="61"/>
      <c r="C141" s="61"/>
      <c r="D141" s="62">
        <f t="shared" si="20"/>
        <v>0</v>
      </c>
      <c r="E141" s="62">
        <f t="shared" si="21"/>
        <v>0</v>
      </c>
      <c r="F141" s="55">
        <f t="shared" si="22"/>
        <v>0</v>
      </c>
      <c r="G141" s="55">
        <f t="shared" si="23"/>
        <v>0</v>
      </c>
      <c r="H141" s="55">
        <f t="shared" si="24"/>
        <v>0</v>
      </c>
      <c r="I141" s="55">
        <f t="shared" si="25"/>
        <v>0</v>
      </c>
      <c r="J141" s="55">
        <f t="shared" si="26"/>
        <v>0</v>
      </c>
      <c r="K141" s="55">
        <f t="shared" si="27"/>
        <v>0</v>
      </c>
      <c r="L141" s="55">
        <f t="shared" si="28"/>
        <v>0</v>
      </c>
      <c r="M141" s="55">
        <f t="shared" ca="1" si="29"/>
        <v>7.5169142641944587E-5</v>
      </c>
      <c r="N141" s="55">
        <f t="shared" ca="1" si="30"/>
        <v>0</v>
      </c>
      <c r="O141" s="63">
        <f t="shared" ca="1" si="31"/>
        <v>0</v>
      </c>
      <c r="P141" s="55">
        <f t="shared" ca="1" si="32"/>
        <v>0</v>
      </c>
      <c r="Q141" s="55">
        <f t="shared" ca="1" si="33"/>
        <v>0</v>
      </c>
      <c r="R141" s="31">
        <f t="shared" ca="1" si="34"/>
        <v>-7.5169142641944587E-5</v>
      </c>
    </row>
    <row r="142" spans="1:18">
      <c r="A142" s="61"/>
      <c r="B142" s="61"/>
      <c r="C142" s="61"/>
      <c r="D142" s="62">
        <f t="shared" si="20"/>
        <v>0</v>
      </c>
      <c r="E142" s="62">
        <f t="shared" si="21"/>
        <v>0</v>
      </c>
      <c r="F142" s="55">
        <f t="shared" si="22"/>
        <v>0</v>
      </c>
      <c r="G142" s="55">
        <f t="shared" si="23"/>
        <v>0</v>
      </c>
      <c r="H142" s="55">
        <f t="shared" si="24"/>
        <v>0</v>
      </c>
      <c r="I142" s="55">
        <f t="shared" si="25"/>
        <v>0</v>
      </c>
      <c r="J142" s="55">
        <f t="shared" si="26"/>
        <v>0</v>
      </c>
      <c r="K142" s="55">
        <f t="shared" si="27"/>
        <v>0</v>
      </c>
      <c r="L142" s="55">
        <f t="shared" si="28"/>
        <v>0</v>
      </c>
      <c r="M142" s="55">
        <f t="shared" ca="1" si="29"/>
        <v>7.5169142641944587E-5</v>
      </c>
      <c r="N142" s="55">
        <f t="shared" ca="1" si="30"/>
        <v>0</v>
      </c>
      <c r="O142" s="63">
        <f t="shared" ca="1" si="31"/>
        <v>0</v>
      </c>
      <c r="P142" s="55">
        <f t="shared" ca="1" si="32"/>
        <v>0</v>
      </c>
      <c r="Q142" s="55">
        <f t="shared" ca="1" si="33"/>
        <v>0</v>
      </c>
      <c r="R142" s="31">
        <f t="shared" ca="1" si="34"/>
        <v>-7.5169142641944587E-5</v>
      </c>
    </row>
    <row r="143" spans="1:18">
      <c r="A143" s="61"/>
      <c r="B143" s="61"/>
      <c r="C143" s="61"/>
      <c r="D143" s="62">
        <f t="shared" si="20"/>
        <v>0</v>
      </c>
      <c r="E143" s="62">
        <f t="shared" si="21"/>
        <v>0</v>
      </c>
      <c r="F143" s="55">
        <f t="shared" si="22"/>
        <v>0</v>
      </c>
      <c r="G143" s="55">
        <f t="shared" si="23"/>
        <v>0</v>
      </c>
      <c r="H143" s="55">
        <f t="shared" si="24"/>
        <v>0</v>
      </c>
      <c r="I143" s="55">
        <f t="shared" si="25"/>
        <v>0</v>
      </c>
      <c r="J143" s="55">
        <f t="shared" si="26"/>
        <v>0</v>
      </c>
      <c r="K143" s="55">
        <f t="shared" si="27"/>
        <v>0</v>
      </c>
      <c r="L143" s="55">
        <f t="shared" si="28"/>
        <v>0</v>
      </c>
      <c r="M143" s="55">
        <f t="shared" ca="1" si="29"/>
        <v>7.5169142641944587E-5</v>
      </c>
      <c r="N143" s="55">
        <f t="shared" ca="1" si="30"/>
        <v>0</v>
      </c>
      <c r="O143" s="63">
        <f t="shared" ca="1" si="31"/>
        <v>0</v>
      </c>
      <c r="P143" s="55">
        <f t="shared" ca="1" si="32"/>
        <v>0</v>
      </c>
      <c r="Q143" s="55">
        <f t="shared" ca="1" si="33"/>
        <v>0</v>
      </c>
      <c r="R143" s="31">
        <f t="shared" ca="1" si="34"/>
        <v>-7.5169142641944587E-5</v>
      </c>
    </row>
    <row r="144" spans="1:18">
      <c r="A144" s="61"/>
      <c r="B144" s="61"/>
      <c r="C144" s="61"/>
      <c r="D144" s="62">
        <f t="shared" si="20"/>
        <v>0</v>
      </c>
      <c r="E144" s="62">
        <f t="shared" si="21"/>
        <v>0</v>
      </c>
      <c r="F144" s="55">
        <f t="shared" si="22"/>
        <v>0</v>
      </c>
      <c r="G144" s="55">
        <f t="shared" si="23"/>
        <v>0</v>
      </c>
      <c r="H144" s="55">
        <f t="shared" si="24"/>
        <v>0</v>
      </c>
      <c r="I144" s="55">
        <f t="shared" si="25"/>
        <v>0</v>
      </c>
      <c r="J144" s="55">
        <f t="shared" si="26"/>
        <v>0</v>
      </c>
      <c r="K144" s="55">
        <f t="shared" si="27"/>
        <v>0</v>
      </c>
      <c r="L144" s="55">
        <f t="shared" si="28"/>
        <v>0</v>
      </c>
      <c r="M144" s="55">
        <f t="shared" ca="1" si="29"/>
        <v>7.5169142641944587E-5</v>
      </c>
      <c r="N144" s="55">
        <f t="shared" ca="1" si="30"/>
        <v>0</v>
      </c>
      <c r="O144" s="63">
        <f t="shared" ca="1" si="31"/>
        <v>0</v>
      </c>
      <c r="P144" s="55">
        <f t="shared" ca="1" si="32"/>
        <v>0</v>
      </c>
      <c r="Q144" s="55">
        <f t="shared" ca="1" si="33"/>
        <v>0</v>
      </c>
      <c r="R144" s="31">
        <f t="shared" ca="1" si="34"/>
        <v>-7.5169142641944587E-5</v>
      </c>
    </row>
    <row r="145" spans="1:18">
      <c r="A145" s="61"/>
      <c r="B145" s="61"/>
      <c r="C145" s="61"/>
      <c r="D145" s="62">
        <f t="shared" si="20"/>
        <v>0</v>
      </c>
      <c r="E145" s="62">
        <f t="shared" si="21"/>
        <v>0</v>
      </c>
      <c r="F145" s="55">
        <f t="shared" si="22"/>
        <v>0</v>
      </c>
      <c r="G145" s="55">
        <f t="shared" si="23"/>
        <v>0</v>
      </c>
      <c r="H145" s="55">
        <f t="shared" si="24"/>
        <v>0</v>
      </c>
      <c r="I145" s="55">
        <f t="shared" si="25"/>
        <v>0</v>
      </c>
      <c r="J145" s="55">
        <f t="shared" si="26"/>
        <v>0</v>
      </c>
      <c r="K145" s="55">
        <f t="shared" si="27"/>
        <v>0</v>
      </c>
      <c r="L145" s="55">
        <f t="shared" si="28"/>
        <v>0</v>
      </c>
      <c r="M145" s="55">
        <f t="shared" ca="1" si="29"/>
        <v>7.5169142641944587E-5</v>
      </c>
      <c r="N145" s="55">
        <f t="shared" ca="1" si="30"/>
        <v>0</v>
      </c>
      <c r="O145" s="63">
        <f t="shared" ca="1" si="31"/>
        <v>0</v>
      </c>
      <c r="P145" s="55">
        <f t="shared" ca="1" si="32"/>
        <v>0</v>
      </c>
      <c r="Q145" s="55">
        <f t="shared" ca="1" si="33"/>
        <v>0</v>
      </c>
      <c r="R145" s="31">
        <f t="shared" ca="1" si="34"/>
        <v>-7.5169142641944587E-5</v>
      </c>
    </row>
    <row r="146" spans="1:18">
      <c r="A146" s="61"/>
      <c r="B146" s="61"/>
      <c r="C146" s="61"/>
      <c r="D146" s="62">
        <f t="shared" si="20"/>
        <v>0</v>
      </c>
      <c r="E146" s="62">
        <f t="shared" si="21"/>
        <v>0</v>
      </c>
      <c r="F146" s="55">
        <f t="shared" si="22"/>
        <v>0</v>
      </c>
      <c r="G146" s="55">
        <f t="shared" si="23"/>
        <v>0</v>
      </c>
      <c r="H146" s="55">
        <f t="shared" si="24"/>
        <v>0</v>
      </c>
      <c r="I146" s="55">
        <f t="shared" si="25"/>
        <v>0</v>
      </c>
      <c r="J146" s="55">
        <f t="shared" si="26"/>
        <v>0</v>
      </c>
      <c r="K146" s="55">
        <f t="shared" si="27"/>
        <v>0</v>
      </c>
      <c r="L146" s="55">
        <f t="shared" si="28"/>
        <v>0</v>
      </c>
      <c r="M146" s="55">
        <f t="shared" ca="1" si="29"/>
        <v>7.5169142641944587E-5</v>
      </c>
      <c r="N146" s="55">
        <f t="shared" ca="1" si="30"/>
        <v>0</v>
      </c>
      <c r="O146" s="63">
        <f t="shared" ca="1" si="31"/>
        <v>0</v>
      </c>
      <c r="P146" s="55">
        <f t="shared" ca="1" si="32"/>
        <v>0</v>
      </c>
      <c r="Q146" s="55">
        <f t="shared" ca="1" si="33"/>
        <v>0</v>
      </c>
      <c r="R146" s="31">
        <f t="shared" ca="1" si="34"/>
        <v>-7.5169142641944587E-5</v>
      </c>
    </row>
    <row r="147" spans="1:18">
      <c r="A147" s="61"/>
      <c r="B147" s="61"/>
      <c r="C147" s="61"/>
      <c r="D147" s="62">
        <f t="shared" si="20"/>
        <v>0</v>
      </c>
      <c r="E147" s="62">
        <f t="shared" si="21"/>
        <v>0</v>
      </c>
      <c r="F147" s="55">
        <f t="shared" si="22"/>
        <v>0</v>
      </c>
      <c r="G147" s="55">
        <f t="shared" si="23"/>
        <v>0</v>
      </c>
      <c r="H147" s="55">
        <f t="shared" si="24"/>
        <v>0</v>
      </c>
      <c r="I147" s="55">
        <f t="shared" si="25"/>
        <v>0</v>
      </c>
      <c r="J147" s="55">
        <f t="shared" si="26"/>
        <v>0</v>
      </c>
      <c r="K147" s="55">
        <f t="shared" si="27"/>
        <v>0</v>
      </c>
      <c r="L147" s="55">
        <f t="shared" si="28"/>
        <v>0</v>
      </c>
      <c r="M147" s="55">
        <f t="shared" ca="1" si="29"/>
        <v>7.5169142641944587E-5</v>
      </c>
      <c r="N147" s="55">
        <f t="shared" ca="1" si="30"/>
        <v>0</v>
      </c>
      <c r="O147" s="63">
        <f t="shared" ca="1" si="31"/>
        <v>0</v>
      </c>
      <c r="P147" s="55">
        <f t="shared" ca="1" si="32"/>
        <v>0</v>
      </c>
      <c r="Q147" s="55">
        <f t="shared" ca="1" si="33"/>
        <v>0</v>
      </c>
      <c r="R147" s="31">
        <f t="shared" ca="1" si="34"/>
        <v>-7.5169142641944587E-5</v>
      </c>
    </row>
    <row r="148" spans="1:18">
      <c r="A148" s="61"/>
      <c r="B148" s="61"/>
      <c r="C148" s="61"/>
      <c r="D148" s="62">
        <f t="shared" si="20"/>
        <v>0</v>
      </c>
      <c r="E148" s="62">
        <f t="shared" si="21"/>
        <v>0</v>
      </c>
      <c r="F148" s="55">
        <f t="shared" si="22"/>
        <v>0</v>
      </c>
      <c r="G148" s="55">
        <f t="shared" si="23"/>
        <v>0</v>
      </c>
      <c r="H148" s="55">
        <f t="shared" si="24"/>
        <v>0</v>
      </c>
      <c r="I148" s="55">
        <f t="shared" si="25"/>
        <v>0</v>
      </c>
      <c r="J148" s="55">
        <f t="shared" si="26"/>
        <v>0</v>
      </c>
      <c r="K148" s="55">
        <f t="shared" si="27"/>
        <v>0</v>
      </c>
      <c r="L148" s="55">
        <f t="shared" si="28"/>
        <v>0</v>
      </c>
      <c r="M148" s="55">
        <f t="shared" ca="1" si="29"/>
        <v>7.5169142641944587E-5</v>
      </c>
      <c r="N148" s="55">
        <f t="shared" ca="1" si="30"/>
        <v>0</v>
      </c>
      <c r="O148" s="63">
        <f t="shared" ca="1" si="31"/>
        <v>0</v>
      </c>
      <c r="P148" s="55">
        <f t="shared" ca="1" si="32"/>
        <v>0</v>
      </c>
      <c r="Q148" s="55">
        <f t="shared" ca="1" si="33"/>
        <v>0</v>
      </c>
      <c r="R148" s="31">
        <f t="shared" ca="1" si="34"/>
        <v>-7.5169142641944587E-5</v>
      </c>
    </row>
    <row r="149" spans="1:18">
      <c r="A149" s="61"/>
      <c r="B149" s="61"/>
      <c r="C149" s="61"/>
      <c r="D149" s="62">
        <f t="shared" ref="D149:D212" si="35">A149/A$18</f>
        <v>0</v>
      </c>
      <c r="E149" s="62">
        <f t="shared" ref="E149:E212" si="36">B149/B$18</f>
        <v>0</v>
      </c>
      <c r="F149" s="55">
        <f t="shared" ref="F149:F212" si="37">$C149*D149</f>
        <v>0</v>
      </c>
      <c r="G149" s="55">
        <f t="shared" ref="G149:G212" si="38">$C149*E149</f>
        <v>0</v>
      </c>
      <c r="H149" s="55">
        <f t="shared" ref="H149:H212" si="39">C149*D149*D149</f>
        <v>0</v>
      </c>
      <c r="I149" s="55">
        <f t="shared" ref="I149:I212" si="40">C149*D149*D149*D149</f>
        <v>0</v>
      </c>
      <c r="J149" s="55">
        <f t="shared" ref="J149:J212" si="41">C149*D149*D149*D149*D149</f>
        <v>0</v>
      </c>
      <c r="K149" s="55">
        <f t="shared" ref="K149:K212" si="42">C149*E149*D149</f>
        <v>0</v>
      </c>
      <c r="L149" s="55">
        <f t="shared" ref="L149:L212" si="43">C149*E149*D149*D149</f>
        <v>0</v>
      </c>
      <c r="M149" s="55">
        <f t="shared" ref="M149:M212" ca="1" si="44">+E$4+E$5*D149+E$6*D149^2</f>
        <v>7.5169142641944587E-5</v>
      </c>
      <c r="N149" s="55">
        <f t="shared" ref="N149:N212" ca="1" si="45">C149*(M149-E149)^2</f>
        <v>0</v>
      </c>
      <c r="O149" s="63">
        <f t="shared" ref="O149:O212" ca="1" si="46">(C149*O$1-O$2*F149+O$3*H149)^2</f>
        <v>0</v>
      </c>
      <c r="P149" s="55">
        <f t="shared" ref="P149:P212" ca="1" si="47">(-C149*O$2+O$4*F149-O$5*H149)^2</f>
        <v>0</v>
      </c>
      <c r="Q149" s="55">
        <f t="shared" ref="Q149:Q212" ca="1" si="48">+(C149*O$3-F149*O$5+H149*O$6)^2</f>
        <v>0</v>
      </c>
      <c r="R149" s="31">
        <f t="shared" ref="R149:R212" ca="1" si="49">+E149-M149</f>
        <v>-7.5169142641944587E-5</v>
      </c>
    </row>
    <row r="150" spans="1:18">
      <c r="A150" s="61"/>
      <c r="B150" s="61"/>
      <c r="C150" s="61"/>
      <c r="D150" s="62">
        <f t="shared" si="35"/>
        <v>0</v>
      </c>
      <c r="E150" s="62">
        <f t="shared" si="36"/>
        <v>0</v>
      </c>
      <c r="F150" s="55">
        <f t="shared" si="37"/>
        <v>0</v>
      </c>
      <c r="G150" s="55">
        <f t="shared" si="38"/>
        <v>0</v>
      </c>
      <c r="H150" s="55">
        <f t="shared" si="39"/>
        <v>0</v>
      </c>
      <c r="I150" s="55">
        <f t="shared" si="40"/>
        <v>0</v>
      </c>
      <c r="J150" s="55">
        <f t="shared" si="41"/>
        <v>0</v>
      </c>
      <c r="K150" s="55">
        <f t="shared" si="42"/>
        <v>0</v>
      </c>
      <c r="L150" s="55">
        <f t="shared" si="43"/>
        <v>0</v>
      </c>
      <c r="M150" s="55">
        <f t="shared" ca="1" si="44"/>
        <v>7.5169142641944587E-5</v>
      </c>
      <c r="N150" s="55">
        <f t="shared" ca="1" si="45"/>
        <v>0</v>
      </c>
      <c r="O150" s="63">
        <f t="shared" ca="1" si="46"/>
        <v>0</v>
      </c>
      <c r="P150" s="55">
        <f t="shared" ca="1" si="47"/>
        <v>0</v>
      </c>
      <c r="Q150" s="55">
        <f t="shared" ca="1" si="48"/>
        <v>0</v>
      </c>
      <c r="R150" s="31">
        <f t="shared" ca="1" si="49"/>
        <v>-7.5169142641944587E-5</v>
      </c>
    </row>
    <row r="151" spans="1:18">
      <c r="A151" s="61"/>
      <c r="B151" s="61"/>
      <c r="C151" s="61"/>
      <c r="D151" s="62">
        <f t="shared" si="35"/>
        <v>0</v>
      </c>
      <c r="E151" s="62">
        <f t="shared" si="36"/>
        <v>0</v>
      </c>
      <c r="F151" s="55">
        <f t="shared" si="37"/>
        <v>0</v>
      </c>
      <c r="G151" s="55">
        <f t="shared" si="38"/>
        <v>0</v>
      </c>
      <c r="H151" s="55">
        <f t="shared" si="39"/>
        <v>0</v>
      </c>
      <c r="I151" s="55">
        <f t="shared" si="40"/>
        <v>0</v>
      </c>
      <c r="J151" s="55">
        <f t="shared" si="41"/>
        <v>0</v>
      </c>
      <c r="K151" s="55">
        <f t="shared" si="42"/>
        <v>0</v>
      </c>
      <c r="L151" s="55">
        <f t="shared" si="43"/>
        <v>0</v>
      </c>
      <c r="M151" s="55">
        <f t="shared" ca="1" si="44"/>
        <v>7.5169142641944587E-5</v>
      </c>
      <c r="N151" s="55">
        <f t="shared" ca="1" si="45"/>
        <v>0</v>
      </c>
      <c r="O151" s="63">
        <f t="shared" ca="1" si="46"/>
        <v>0</v>
      </c>
      <c r="P151" s="55">
        <f t="shared" ca="1" si="47"/>
        <v>0</v>
      </c>
      <c r="Q151" s="55">
        <f t="shared" ca="1" si="48"/>
        <v>0</v>
      </c>
      <c r="R151" s="31">
        <f t="shared" ca="1" si="49"/>
        <v>-7.5169142641944587E-5</v>
      </c>
    </row>
    <row r="152" spans="1:18">
      <c r="A152" s="61"/>
      <c r="B152" s="61"/>
      <c r="C152" s="61"/>
      <c r="D152" s="62">
        <f t="shared" si="35"/>
        <v>0</v>
      </c>
      <c r="E152" s="62">
        <f t="shared" si="36"/>
        <v>0</v>
      </c>
      <c r="F152" s="55">
        <f t="shared" si="37"/>
        <v>0</v>
      </c>
      <c r="G152" s="55">
        <f t="shared" si="38"/>
        <v>0</v>
      </c>
      <c r="H152" s="55">
        <f t="shared" si="39"/>
        <v>0</v>
      </c>
      <c r="I152" s="55">
        <f t="shared" si="40"/>
        <v>0</v>
      </c>
      <c r="J152" s="55">
        <f t="shared" si="41"/>
        <v>0</v>
      </c>
      <c r="K152" s="55">
        <f t="shared" si="42"/>
        <v>0</v>
      </c>
      <c r="L152" s="55">
        <f t="shared" si="43"/>
        <v>0</v>
      </c>
      <c r="M152" s="55">
        <f t="shared" ca="1" si="44"/>
        <v>7.5169142641944587E-5</v>
      </c>
      <c r="N152" s="55">
        <f t="shared" ca="1" si="45"/>
        <v>0</v>
      </c>
      <c r="O152" s="63">
        <f t="shared" ca="1" si="46"/>
        <v>0</v>
      </c>
      <c r="P152" s="55">
        <f t="shared" ca="1" si="47"/>
        <v>0</v>
      </c>
      <c r="Q152" s="55">
        <f t="shared" ca="1" si="48"/>
        <v>0</v>
      </c>
      <c r="R152" s="31">
        <f t="shared" ca="1" si="49"/>
        <v>-7.5169142641944587E-5</v>
      </c>
    </row>
    <row r="153" spans="1:18">
      <c r="A153" s="61"/>
      <c r="B153" s="61"/>
      <c r="C153" s="61"/>
      <c r="D153" s="62">
        <f t="shared" si="35"/>
        <v>0</v>
      </c>
      <c r="E153" s="62">
        <f t="shared" si="36"/>
        <v>0</v>
      </c>
      <c r="F153" s="55">
        <f t="shared" si="37"/>
        <v>0</v>
      </c>
      <c r="G153" s="55">
        <f t="shared" si="38"/>
        <v>0</v>
      </c>
      <c r="H153" s="55">
        <f t="shared" si="39"/>
        <v>0</v>
      </c>
      <c r="I153" s="55">
        <f t="shared" si="40"/>
        <v>0</v>
      </c>
      <c r="J153" s="55">
        <f t="shared" si="41"/>
        <v>0</v>
      </c>
      <c r="K153" s="55">
        <f t="shared" si="42"/>
        <v>0</v>
      </c>
      <c r="L153" s="55">
        <f t="shared" si="43"/>
        <v>0</v>
      </c>
      <c r="M153" s="55">
        <f t="shared" ca="1" si="44"/>
        <v>7.5169142641944587E-5</v>
      </c>
      <c r="N153" s="55">
        <f t="shared" ca="1" si="45"/>
        <v>0</v>
      </c>
      <c r="O153" s="63">
        <f t="shared" ca="1" si="46"/>
        <v>0</v>
      </c>
      <c r="P153" s="55">
        <f t="shared" ca="1" si="47"/>
        <v>0</v>
      </c>
      <c r="Q153" s="55">
        <f t="shared" ca="1" si="48"/>
        <v>0</v>
      </c>
      <c r="R153" s="31">
        <f t="shared" ca="1" si="49"/>
        <v>-7.5169142641944587E-5</v>
      </c>
    </row>
    <row r="154" spans="1:18">
      <c r="A154" s="61"/>
      <c r="B154" s="61"/>
      <c r="C154" s="61"/>
      <c r="D154" s="62">
        <f t="shared" si="35"/>
        <v>0</v>
      </c>
      <c r="E154" s="62">
        <f t="shared" si="36"/>
        <v>0</v>
      </c>
      <c r="F154" s="55">
        <f t="shared" si="37"/>
        <v>0</v>
      </c>
      <c r="G154" s="55">
        <f t="shared" si="38"/>
        <v>0</v>
      </c>
      <c r="H154" s="55">
        <f t="shared" si="39"/>
        <v>0</v>
      </c>
      <c r="I154" s="55">
        <f t="shared" si="40"/>
        <v>0</v>
      </c>
      <c r="J154" s="55">
        <f t="shared" si="41"/>
        <v>0</v>
      </c>
      <c r="K154" s="55">
        <f t="shared" si="42"/>
        <v>0</v>
      </c>
      <c r="L154" s="55">
        <f t="shared" si="43"/>
        <v>0</v>
      </c>
      <c r="M154" s="55">
        <f t="shared" ca="1" si="44"/>
        <v>7.5169142641944587E-5</v>
      </c>
      <c r="N154" s="55">
        <f t="shared" ca="1" si="45"/>
        <v>0</v>
      </c>
      <c r="O154" s="63">
        <f t="shared" ca="1" si="46"/>
        <v>0</v>
      </c>
      <c r="P154" s="55">
        <f t="shared" ca="1" si="47"/>
        <v>0</v>
      </c>
      <c r="Q154" s="55">
        <f t="shared" ca="1" si="48"/>
        <v>0</v>
      </c>
      <c r="R154" s="31">
        <f t="shared" ca="1" si="49"/>
        <v>-7.5169142641944587E-5</v>
      </c>
    </row>
    <row r="155" spans="1:18">
      <c r="A155" s="61"/>
      <c r="B155" s="61"/>
      <c r="C155" s="61"/>
      <c r="D155" s="62">
        <f t="shared" si="35"/>
        <v>0</v>
      </c>
      <c r="E155" s="62">
        <f t="shared" si="36"/>
        <v>0</v>
      </c>
      <c r="F155" s="55">
        <f t="shared" si="37"/>
        <v>0</v>
      </c>
      <c r="G155" s="55">
        <f t="shared" si="38"/>
        <v>0</v>
      </c>
      <c r="H155" s="55">
        <f t="shared" si="39"/>
        <v>0</v>
      </c>
      <c r="I155" s="55">
        <f t="shared" si="40"/>
        <v>0</v>
      </c>
      <c r="J155" s="55">
        <f t="shared" si="41"/>
        <v>0</v>
      </c>
      <c r="K155" s="55">
        <f t="shared" si="42"/>
        <v>0</v>
      </c>
      <c r="L155" s="55">
        <f t="shared" si="43"/>
        <v>0</v>
      </c>
      <c r="M155" s="55">
        <f t="shared" ca="1" si="44"/>
        <v>7.5169142641944587E-5</v>
      </c>
      <c r="N155" s="55">
        <f t="shared" ca="1" si="45"/>
        <v>0</v>
      </c>
      <c r="O155" s="63">
        <f t="shared" ca="1" si="46"/>
        <v>0</v>
      </c>
      <c r="P155" s="55">
        <f t="shared" ca="1" si="47"/>
        <v>0</v>
      </c>
      <c r="Q155" s="55">
        <f t="shared" ca="1" si="48"/>
        <v>0</v>
      </c>
      <c r="R155" s="31">
        <f t="shared" ca="1" si="49"/>
        <v>-7.5169142641944587E-5</v>
      </c>
    </row>
    <row r="156" spans="1:18">
      <c r="A156" s="61"/>
      <c r="B156" s="61"/>
      <c r="C156" s="61"/>
      <c r="D156" s="62">
        <f t="shared" si="35"/>
        <v>0</v>
      </c>
      <c r="E156" s="62">
        <f t="shared" si="36"/>
        <v>0</v>
      </c>
      <c r="F156" s="55">
        <f t="shared" si="37"/>
        <v>0</v>
      </c>
      <c r="G156" s="55">
        <f t="shared" si="38"/>
        <v>0</v>
      </c>
      <c r="H156" s="55">
        <f t="shared" si="39"/>
        <v>0</v>
      </c>
      <c r="I156" s="55">
        <f t="shared" si="40"/>
        <v>0</v>
      </c>
      <c r="J156" s="55">
        <f t="shared" si="41"/>
        <v>0</v>
      </c>
      <c r="K156" s="55">
        <f t="shared" si="42"/>
        <v>0</v>
      </c>
      <c r="L156" s="55">
        <f t="shared" si="43"/>
        <v>0</v>
      </c>
      <c r="M156" s="55">
        <f t="shared" ca="1" si="44"/>
        <v>7.5169142641944587E-5</v>
      </c>
      <c r="N156" s="55">
        <f t="shared" ca="1" si="45"/>
        <v>0</v>
      </c>
      <c r="O156" s="63">
        <f t="shared" ca="1" si="46"/>
        <v>0</v>
      </c>
      <c r="P156" s="55">
        <f t="shared" ca="1" si="47"/>
        <v>0</v>
      </c>
      <c r="Q156" s="55">
        <f t="shared" ca="1" si="48"/>
        <v>0</v>
      </c>
      <c r="R156" s="31">
        <f t="shared" ca="1" si="49"/>
        <v>-7.5169142641944587E-5</v>
      </c>
    </row>
    <row r="157" spans="1:18">
      <c r="A157" s="61"/>
      <c r="B157" s="61"/>
      <c r="C157" s="61"/>
      <c r="D157" s="62">
        <f t="shared" si="35"/>
        <v>0</v>
      </c>
      <c r="E157" s="62">
        <f t="shared" si="36"/>
        <v>0</v>
      </c>
      <c r="F157" s="55">
        <f t="shared" si="37"/>
        <v>0</v>
      </c>
      <c r="G157" s="55">
        <f t="shared" si="38"/>
        <v>0</v>
      </c>
      <c r="H157" s="55">
        <f t="shared" si="39"/>
        <v>0</v>
      </c>
      <c r="I157" s="55">
        <f t="shared" si="40"/>
        <v>0</v>
      </c>
      <c r="J157" s="55">
        <f t="shared" si="41"/>
        <v>0</v>
      </c>
      <c r="K157" s="55">
        <f t="shared" si="42"/>
        <v>0</v>
      </c>
      <c r="L157" s="55">
        <f t="shared" si="43"/>
        <v>0</v>
      </c>
      <c r="M157" s="55">
        <f t="shared" ca="1" si="44"/>
        <v>7.5169142641944587E-5</v>
      </c>
      <c r="N157" s="55">
        <f t="shared" ca="1" si="45"/>
        <v>0</v>
      </c>
      <c r="O157" s="63">
        <f t="shared" ca="1" si="46"/>
        <v>0</v>
      </c>
      <c r="P157" s="55">
        <f t="shared" ca="1" si="47"/>
        <v>0</v>
      </c>
      <c r="Q157" s="55">
        <f t="shared" ca="1" si="48"/>
        <v>0</v>
      </c>
      <c r="R157" s="31">
        <f t="shared" ca="1" si="49"/>
        <v>-7.5169142641944587E-5</v>
      </c>
    </row>
    <row r="158" spans="1:18">
      <c r="A158" s="61"/>
      <c r="B158" s="61"/>
      <c r="C158" s="61"/>
      <c r="D158" s="62">
        <f t="shared" si="35"/>
        <v>0</v>
      </c>
      <c r="E158" s="62">
        <f t="shared" si="36"/>
        <v>0</v>
      </c>
      <c r="F158" s="55">
        <f t="shared" si="37"/>
        <v>0</v>
      </c>
      <c r="G158" s="55">
        <f t="shared" si="38"/>
        <v>0</v>
      </c>
      <c r="H158" s="55">
        <f t="shared" si="39"/>
        <v>0</v>
      </c>
      <c r="I158" s="55">
        <f t="shared" si="40"/>
        <v>0</v>
      </c>
      <c r="J158" s="55">
        <f t="shared" si="41"/>
        <v>0</v>
      </c>
      <c r="K158" s="55">
        <f t="shared" si="42"/>
        <v>0</v>
      </c>
      <c r="L158" s="55">
        <f t="shared" si="43"/>
        <v>0</v>
      </c>
      <c r="M158" s="55">
        <f t="shared" ca="1" si="44"/>
        <v>7.5169142641944587E-5</v>
      </c>
      <c r="N158" s="55">
        <f t="shared" ca="1" si="45"/>
        <v>0</v>
      </c>
      <c r="O158" s="63">
        <f t="shared" ca="1" si="46"/>
        <v>0</v>
      </c>
      <c r="P158" s="55">
        <f t="shared" ca="1" si="47"/>
        <v>0</v>
      </c>
      <c r="Q158" s="55">
        <f t="shared" ca="1" si="48"/>
        <v>0</v>
      </c>
      <c r="R158" s="31">
        <f t="shared" ca="1" si="49"/>
        <v>-7.5169142641944587E-5</v>
      </c>
    </row>
    <row r="159" spans="1:18">
      <c r="A159" s="61"/>
      <c r="B159" s="61"/>
      <c r="C159" s="61"/>
      <c r="D159" s="62">
        <f t="shared" si="35"/>
        <v>0</v>
      </c>
      <c r="E159" s="62">
        <f t="shared" si="36"/>
        <v>0</v>
      </c>
      <c r="F159" s="55">
        <f t="shared" si="37"/>
        <v>0</v>
      </c>
      <c r="G159" s="55">
        <f t="shared" si="38"/>
        <v>0</v>
      </c>
      <c r="H159" s="55">
        <f t="shared" si="39"/>
        <v>0</v>
      </c>
      <c r="I159" s="55">
        <f t="shared" si="40"/>
        <v>0</v>
      </c>
      <c r="J159" s="55">
        <f t="shared" si="41"/>
        <v>0</v>
      </c>
      <c r="K159" s="55">
        <f t="shared" si="42"/>
        <v>0</v>
      </c>
      <c r="L159" s="55">
        <f t="shared" si="43"/>
        <v>0</v>
      </c>
      <c r="M159" s="55">
        <f t="shared" ca="1" si="44"/>
        <v>7.5169142641944587E-5</v>
      </c>
      <c r="N159" s="55">
        <f t="shared" ca="1" si="45"/>
        <v>0</v>
      </c>
      <c r="O159" s="63">
        <f t="shared" ca="1" si="46"/>
        <v>0</v>
      </c>
      <c r="P159" s="55">
        <f t="shared" ca="1" si="47"/>
        <v>0</v>
      </c>
      <c r="Q159" s="55">
        <f t="shared" ca="1" si="48"/>
        <v>0</v>
      </c>
      <c r="R159" s="31">
        <f t="shared" ca="1" si="49"/>
        <v>-7.5169142641944587E-5</v>
      </c>
    </row>
    <row r="160" spans="1:18">
      <c r="A160" s="61"/>
      <c r="B160" s="61"/>
      <c r="C160" s="61"/>
      <c r="D160" s="62">
        <f t="shared" si="35"/>
        <v>0</v>
      </c>
      <c r="E160" s="62">
        <f t="shared" si="36"/>
        <v>0</v>
      </c>
      <c r="F160" s="55">
        <f t="shared" si="37"/>
        <v>0</v>
      </c>
      <c r="G160" s="55">
        <f t="shared" si="38"/>
        <v>0</v>
      </c>
      <c r="H160" s="55">
        <f t="shared" si="39"/>
        <v>0</v>
      </c>
      <c r="I160" s="55">
        <f t="shared" si="40"/>
        <v>0</v>
      </c>
      <c r="J160" s="55">
        <f t="shared" si="41"/>
        <v>0</v>
      </c>
      <c r="K160" s="55">
        <f t="shared" si="42"/>
        <v>0</v>
      </c>
      <c r="L160" s="55">
        <f t="shared" si="43"/>
        <v>0</v>
      </c>
      <c r="M160" s="55">
        <f t="shared" ca="1" si="44"/>
        <v>7.5169142641944587E-5</v>
      </c>
      <c r="N160" s="55">
        <f t="shared" ca="1" si="45"/>
        <v>0</v>
      </c>
      <c r="O160" s="63">
        <f t="shared" ca="1" si="46"/>
        <v>0</v>
      </c>
      <c r="P160" s="55">
        <f t="shared" ca="1" si="47"/>
        <v>0</v>
      </c>
      <c r="Q160" s="55">
        <f t="shared" ca="1" si="48"/>
        <v>0</v>
      </c>
      <c r="R160" s="31">
        <f t="shared" ca="1" si="49"/>
        <v>-7.5169142641944587E-5</v>
      </c>
    </row>
    <row r="161" spans="1:18">
      <c r="A161" s="61"/>
      <c r="B161" s="61"/>
      <c r="C161" s="61"/>
      <c r="D161" s="62">
        <f t="shared" si="35"/>
        <v>0</v>
      </c>
      <c r="E161" s="62">
        <f t="shared" si="36"/>
        <v>0</v>
      </c>
      <c r="F161" s="55">
        <f t="shared" si="37"/>
        <v>0</v>
      </c>
      <c r="G161" s="55">
        <f t="shared" si="38"/>
        <v>0</v>
      </c>
      <c r="H161" s="55">
        <f t="shared" si="39"/>
        <v>0</v>
      </c>
      <c r="I161" s="55">
        <f t="shared" si="40"/>
        <v>0</v>
      </c>
      <c r="J161" s="55">
        <f t="shared" si="41"/>
        <v>0</v>
      </c>
      <c r="K161" s="55">
        <f t="shared" si="42"/>
        <v>0</v>
      </c>
      <c r="L161" s="55">
        <f t="shared" si="43"/>
        <v>0</v>
      </c>
      <c r="M161" s="55">
        <f t="shared" ca="1" si="44"/>
        <v>7.5169142641944587E-5</v>
      </c>
      <c r="N161" s="55">
        <f t="shared" ca="1" si="45"/>
        <v>0</v>
      </c>
      <c r="O161" s="63">
        <f t="shared" ca="1" si="46"/>
        <v>0</v>
      </c>
      <c r="P161" s="55">
        <f t="shared" ca="1" si="47"/>
        <v>0</v>
      </c>
      <c r="Q161" s="55">
        <f t="shared" ca="1" si="48"/>
        <v>0</v>
      </c>
      <c r="R161" s="31">
        <f t="shared" ca="1" si="49"/>
        <v>-7.5169142641944587E-5</v>
      </c>
    </row>
    <row r="162" spans="1:18">
      <c r="A162" s="61"/>
      <c r="B162" s="61"/>
      <c r="C162" s="61"/>
      <c r="D162" s="62">
        <f t="shared" si="35"/>
        <v>0</v>
      </c>
      <c r="E162" s="62">
        <f t="shared" si="36"/>
        <v>0</v>
      </c>
      <c r="F162" s="55">
        <f t="shared" si="37"/>
        <v>0</v>
      </c>
      <c r="G162" s="55">
        <f t="shared" si="38"/>
        <v>0</v>
      </c>
      <c r="H162" s="55">
        <f t="shared" si="39"/>
        <v>0</v>
      </c>
      <c r="I162" s="55">
        <f t="shared" si="40"/>
        <v>0</v>
      </c>
      <c r="J162" s="55">
        <f t="shared" si="41"/>
        <v>0</v>
      </c>
      <c r="K162" s="55">
        <f t="shared" si="42"/>
        <v>0</v>
      </c>
      <c r="L162" s="55">
        <f t="shared" si="43"/>
        <v>0</v>
      </c>
      <c r="M162" s="55">
        <f t="shared" ca="1" si="44"/>
        <v>7.5169142641944587E-5</v>
      </c>
      <c r="N162" s="55">
        <f t="shared" ca="1" si="45"/>
        <v>0</v>
      </c>
      <c r="O162" s="63">
        <f t="shared" ca="1" si="46"/>
        <v>0</v>
      </c>
      <c r="P162" s="55">
        <f t="shared" ca="1" si="47"/>
        <v>0</v>
      </c>
      <c r="Q162" s="55">
        <f t="shared" ca="1" si="48"/>
        <v>0</v>
      </c>
      <c r="R162" s="31">
        <f t="shared" ca="1" si="49"/>
        <v>-7.5169142641944587E-5</v>
      </c>
    </row>
    <row r="163" spans="1:18">
      <c r="A163" s="61"/>
      <c r="B163" s="61"/>
      <c r="C163" s="61"/>
      <c r="D163" s="62">
        <f t="shared" si="35"/>
        <v>0</v>
      </c>
      <c r="E163" s="62">
        <f t="shared" si="36"/>
        <v>0</v>
      </c>
      <c r="F163" s="55">
        <f t="shared" si="37"/>
        <v>0</v>
      </c>
      <c r="G163" s="55">
        <f t="shared" si="38"/>
        <v>0</v>
      </c>
      <c r="H163" s="55">
        <f t="shared" si="39"/>
        <v>0</v>
      </c>
      <c r="I163" s="55">
        <f t="shared" si="40"/>
        <v>0</v>
      </c>
      <c r="J163" s="55">
        <f t="shared" si="41"/>
        <v>0</v>
      </c>
      <c r="K163" s="55">
        <f t="shared" si="42"/>
        <v>0</v>
      </c>
      <c r="L163" s="55">
        <f t="shared" si="43"/>
        <v>0</v>
      </c>
      <c r="M163" s="55">
        <f t="shared" ca="1" si="44"/>
        <v>7.5169142641944587E-5</v>
      </c>
      <c r="N163" s="55">
        <f t="shared" ca="1" si="45"/>
        <v>0</v>
      </c>
      <c r="O163" s="63">
        <f t="shared" ca="1" si="46"/>
        <v>0</v>
      </c>
      <c r="P163" s="55">
        <f t="shared" ca="1" si="47"/>
        <v>0</v>
      </c>
      <c r="Q163" s="55">
        <f t="shared" ca="1" si="48"/>
        <v>0</v>
      </c>
      <c r="R163" s="31">
        <f t="shared" ca="1" si="49"/>
        <v>-7.5169142641944587E-5</v>
      </c>
    </row>
    <row r="164" spans="1:18">
      <c r="A164" s="61"/>
      <c r="B164" s="61"/>
      <c r="C164" s="61"/>
      <c r="D164" s="62">
        <f t="shared" si="35"/>
        <v>0</v>
      </c>
      <c r="E164" s="62">
        <f t="shared" si="36"/>
        <v>0</v>
      </c>
      <c r="F164" s="55">
        <f t="shared" si="37"/>
        <v>0</v>
      </c>
      <c r="G164" s="55">
        <f t="shared" si="38"/>
        <v>0</v>
      </c>
      <c r="H164" s="55">
        <f t="shared" si="39"/>
        <v>0</v>
      </c>
      <c r="I164" s="55">
        <f t="shared" si="40"/>
        <v>0</v>
      </c>
      <c r="J164" s="55">
        <f t="shared" si="41"/>
        <v>0</v>
      </c>
      <c r="K164" s="55">
        <f t="shared" si="42"/>
        <v>0</v>
      </c>
      <c r="L164" s="55">
        <f t="shared" si="43"/>
        <v>0</v>
      </c>
      <c r="M164" s="55">
        <f t="shared" ca="1" si="44"/>
        <v>7.5169142641944587E-5</v>
      </c>
      <c r="N164" s="55">
        <f t="shared" ca="1" si="45"/>
        <v>0</v>
      </c>
      <c r="O164" s="63">
        <f t="shared" ca="1" si="46"/>
        <v>0</v>
      </c>
      <c r="P164" s="55">
        <f t="shared" ca="1" si="47"/>
        <v>0</v>
      </c>
      <c r="Q164" s="55">
        <f t="shared" ca="1" si="48"/>
        <v>0</v>
      </c>
      <c r="R164" s="31">
        <f t="shared" ca="1" si="49"/>
        <v>-7.5169142641944587E-5</v>
      </c>
    </row>
    <row r="165" spans="1:18">
      <c r="A165" s="61"/>
      <c r="B165" s="61"/>
      <c r="C165" s="61"/>
      <c r="D165" s="62">
        <f t="shared" si="35"/>
        <v>0</v>
      </c>
      <c r="E165" s="62">
        <f t="shared" si="36"/>
        <v>0</v>
      </c>
      <c r="F165" s="55">
        <f t="shared" si="37"/>
        <v>0</v>
      </c>
      <c r="G165" s="55">
        <f t="shared" si="38"/>
        <v>0</v>
      </c>
      <c r="H165" s="55">
        <f t="shared" si="39"/>
        <v>0</v>
      </c>
      <c r="I165" s="55">
        <f t="shared" si="40"/>
        <v>0</v>
      </c>
      <c r="J165" s="55">
        <f t="shared" si="41"/>
        <v>0</v>
      </c>
      <c r="K165" s="55">
        <f t="shared" si="42"/>
        <v>0</v>
      </c>
      <c r="L165" s="55">
        <f t="shared" si="43"/>
        <v>0</v>
      </c>
      <c r="M165" s="55">
        <f t="shared" ca="1" si="44"/>
        <v>7.5169142641944587E-5</v>
      </c>
      <c r="N165" s="55">
        <f t="shared" ca="1" si="45"/>
        <v>0</v>
      </c>
      <c r="O165" s="63">
        <f t="shared" ca="1" si="46"/>
        <v>0</v>
      </c>
      <c r="P165" s="55">
        <f t="shared" ca="1" si="47"/>
        <v>0</v>
      </c>
      <c r="Q165" s="55">
        <f t="shared" ca="1" si="48"/>
        <v>0</v>
      </c>
      <c r="R165" s="31">
        <f t="shared" ca="1" si="49"/>
        <v>-7.5169142641944587E-5</v>
      </c>
    </row>
    <row r="166" spans="1:18">
      <c r="A166" s="61"/>
      <c r="B166" s="61"/>
      <c r="C166" s="61"/>
      <c r="D166" s="62">
        <f t="shared" si="35"/>
        <v>0</v>
      </c>
      <c r="E166" s="62">
        <f t="shared" si="36"/>
        <v>0</v>
      </c>
      <c r="F166" s="55">
        <f t="shared" si="37"/>
        <v>0</v>
      </c>
      <c r="G166" s="55">
        <f t="shared" si="38"/>
        <v>0</v>
      </c>
      <c r="H166" s="55">
        <f t="shared" si="39"/>
        <v>0</v>
      </c>
      <c r="I166" s="55">
        <f t="shared" si="40"/>
        <v>0</v>
      </c>
      <c r="J166" s="55">
        <f t="shared" si="41"/>
        <v>0</v>
      </c>
      <c r="K166" s="55">
        <f t="shared" si="42"/>
        <v>0</v>
      </c>
      <c r="L166" s="55">
        <f t="shared" si="43"/>
        <v>0</v>
      </c>
      <c r="M166" s="55">
        <f t="shared" ca="1" si="44"/>
        <v>7.5169142641944587E-5</v>
      </c>
      <c r="N166" s="55">
        <f t="shared" ca="1" si="45"/>
        <v>0</v>
      </c>
      <c r="O166" s="63">
        <f t="shared" ca="1" si="46"/>
        <v>0</v>
      </c>
      <c r="P166" s="55">
        <f t="shared" ca="1" si="47"/>
        <v>0</v>
      </c>
      <c r="Q166" s="55">
        <f t="shared" ca="1" si="48"/>
        <v>0</v>
      </c>
      <c r="R166" s="31">
        <f t="shared" ca="1" si="49"/>
        <v>-7.5169142641944587E-5</v>
      </c>
    </row>
    <row r="167" spans="1:18">
      <c r="A167" s="61"/>
      <c r="B167" s="61"/>
      <c r="C167" s="61"/>
      <c r="D167" s="62">
        <f t="shared" si="35"/>
        <v>0</v>
      </c>
      <c r="E167" s="62">
        <f t="shared" si="36"/>
        <v>0</v>
      </c>
      <c r="F167" s="55">
        <f t="shared" si="37"/>
        <v>0</v>
      </c>
      <c r="G167" s="55">
        <f t="shared" si="38"/>
        <v>0</v>
      </c>
      <c r="H167" s="55">
        <f t="shared" si="39"/>
        <v>0</v>
      </c>
      <c r="I167" s="55">
        <f t="shared" si="40"/>
        <v>0</v>
      </c>
      <c r="J167" s="55">
        <f t="shared" si="41"/>
        <v>0</v>
      </c>
      <c r="K167" s="55">
        <f t="shared" si="42"/>
        <v>0</v>
      </c>
      <c r="L167" s="55">
        <f t="shared" si="43"/>
        <v>0</v>
      </c>
      <c r="M167" s="55">
        <f t="shared" ca="1" si="44"/>
        <v>7.5169142641944587E-5</v>
      </c>
      <c r="N167" s="55">
        <f t="shared" ca="1" si="45"/>
        <v>0</v>
      </c>
      <c r="O167" s="63">
        <f t="shared" ca="1" si="46"/>
        <v>0</v>
      </c>
      <c r="P167" s="55">
        <f t="shared" ca="1" si="47"/>
        <v>0</v>
      </c>
      <c r="Q167" s="55">
        <f t="shared" ca="1" si="48"/>
        <v>0</v>
      </c>
      <c r="R167" s="31">
        <f t="shared" ca="1" si="49"/>
        <v>-7.5169142641944587E-5</v>
      </c>
    </row>
    <row r="168" spans="1:18">
      <c r="A168" s="61"/>
      <c r="B168" s="61"/>
      <c r="C168" s="61"/>
      <c r="D168" s="62">
        <f t="shared" si="35"/>
        <v>0</v>
      </c>
      <c r="E168" s="62">
        <f t="shared" si="36"/>
        <v>0</v>
      </c>
      <c r="F168" s="55">
        <f t="shared" si="37"/>
        <v>0</v>
      </c>
      <c r="G168" s="55">
        <f t="shared" si="38"/>
        <v>0</v>
      </c>
      <c r="H168" s="55">
        <f t="shared" si="39"/>
        <v>0</v>
      </c>
      <c r="I168" s="55">
        <f t="shared" si="40"/>
        <v>0</v>
      </c>
      <c r="J168" s="55">
        <f t="shared" si="41"/>
        <v>0</v>
      </c>
      <c r="K168" s="55">
        <f t="shared" si="42"/>
        <v>0</v>
      </c>
      <c r="L168" s="55">
        <f t="shared" si="43"/>
        <v>0</v>
      </c>
      <c r="M168" s="55">
        <f t="shared" ca="1" si="44"/>
        <v>7.5169142641944587E-5</v>
      </c>
      <c r="N168" s="55">
        <f t="shared" ca="1" si="45"/>
        <v>0</v>
      </c>
      <c r="O168" s="63">
        <f t="shared" ca="1" si="46"/>
        <v>0</v>
      </c>
      <c r="P168" s="55">
        <f t="shared" ca="1" si="47"/>
        <v>0</v>
      </c>
      <c r="Q168" s="55">
        <f t="shared" ca="1" si="48"/>
        <v>0</v>
      </c>
      <c r="R168" s="31">
        <f t="shared" ca="1" si="49"/>
        <v>-7.5169142641944587E-5</v>
      </c>
    </row>
    <row r="169" spans="1:18">
      <c r="A169" s="61"/>
      <c r="B169" s="61"/>
      <c r="C169" s="61"/>
      <c r="D169" s="62">
        <f t="shared" si="35"/>
        <v>0</v>
      </c>
      <c r="E169" s="62">
        <f t="shared" si="36"/>
        <v>0</v>
      </c>
      <c r="F169" s="55">
        <f t="shared" si="37"/>
        <v>0</v>
      </c>
      <c r="G169" s="55">
        <f t="shared" si="38"/>
        <v>0</v>
      </c>
      <c r="H169" s="55">
        <f t="shared" si="39"/>
        <v>0</v>
      </c>
      <c r="I169" s="55">
        <f t="shared" si="40"/>
        <v>0</v>
      </c>
      <c r="J169" s="55">
        <f t="shared" si="41"/>
        <v>0</v>
      </c>
      <c r="K169" s="55">
        <f t="shared" si="42"/>
        <v>0</v>
      </c>
      <c r="L169" s="55">
        <f t="shared" si="43"/>
        <v>0</v>
      </c>
      <c r="M169" s="55">
        <f t="shared" ca="1" si="44"/>
        <v>7.5169142641944587E-5</v>
      </c>
      <c r="N169" s="55">
        <f t="shared" ca="1" si="45"/>
        <v>0</v>
      </c>
      <c r="O169" s="63">
        <f t="shared" ca="1" si="46"/>
        <v>0</v>
      </c>
      <c r="P169" s="55">
        <f t="shared" ca="1" si="47"/>
        <v>0</v>
      </c>
      <c r="Q169" s="55">
        <f t="shared" ca="1" si="48"/>
        <v>0</v>
      </c>
      <c r="R169" s="31">
        <f t="shared" ca="1" si="49"/>
        <v>-7.5169142641944587E-5</v>
      </c>
    </row>
    <row r="170" spans="1:18">
      <c r="A170" s="61"/>
      <c r="B170" s="61"/>
      <c r="C170" s="61"/>
      <c r="D170" s="62">
        <f t="shared" si="35"/>
        <v>0</v>
      </c>
      <c r="E170" s="62">
        <f t="shared" si="36"/>
        <v>0</v>
      </c>
      <c r="F170" s="55">
        <f t="shared" si="37"/>
        <v>0</v>
      </c>
      <c r="G170" s="55">
        <f t="shared" si="38"/>
        <v>0</v>
      </c>
      <c r="H170" s="55">
        <f t="shared" si="39"/>
        <v>0</v>
      </c>
      <c r="I170" s="55">
        <f t="shared" si="40"/>
        <v>0</v>
      </c>
      <c r="J170" s="55">
        <f t="shared" si="41"/>
        <v>0</v>
      </c>
      <c r="K170" s="55">
        <f t="shared" si="42"/>
        <v>0</v>
      </c>
      <c r="L170" s="55">
        <f t="shared" si="43"/>
        <v>0</v>
      </c>
      <c r="M170" s="55">
        <f t="shared" ca="1" si="44"/>
        <v>7.5169142641944587E-5</v>
      </c>
      <c r="N170" s="55">
        <f t="shared" ca="1" si="45"/>
        <v>0</v>
      </c>
      <c r="O170" s="63">
        <f t="shared" ca="1" si="46"/>
        <v>0</v>
      </c>
      <c r="P170" s="55">
        <f t="shared" ca="1" si="47"/>
        <v>0</v>
      </c>
      <c r="Q170" s="55">
        <f t="shared" ca="1" si="48"/>
        <v>0</v>
      </c>
      <c r="R170" s="31">
        <f t="shared" ca="1" si="49"/>
        <v>-7.5169142641944587E-5</v>
      </c>
    </row>
    <row r="171" spans="1:18">
      <c r="A171" s="61"/>
      <c r="B171" s="61"/>
      <c r="C171" s="61"/>
      <c r="D171" s="62">
        <f t="shared" si="35"/>
        <v>0</v>
      </c>
      <c r="E171" s="62">
        <f t="shared" si="36"/>
        <v>0</v>
      </c>
      <c r="F171" s="55">
        <f t="shared" si="37"/>
        <v>0</v>
      </c>
      <c r="G171" s="55">
        <f t="shared" si="38"/>
        <v>0</v>
      </c>
      <c r="H171" s="55">
        <f t="shared" si="39"/>
        <v>0</v>
      </c>
      <c r="I171" s="55">
        <f t="shared" si="40"/>
        <v>0</v>
      </c>
      <c r="J171" s="55">
        <f t="shared" si="41"/>
        <v>0</v>
      </c>
      <c r="K171" s="55">
        <f t="shared" si="42"/>
        <v>0</v>
      </c>
      <c r="L171" s="55">
        <f t="shared" si="43"/>
        <v>0</v>
      </c>
      <c r="M171" s="55">
        <f t="shared" ca="1" si="44"/>
        <v>7.5169142641944587E-5</v>
      </c>
      <c r="N171" s="55">
        <f t="shared" ca="1" si="45"/>
        <v>0</v>
      </c>
      <c r="O171" s="63">
        <f t="shared" ca="1" si="46"/>
        <v>0</v>
      </c>
      <c r="P171" s="55">
        <f t="shared" ca="1" si="47"/>
        <v>0</v>
      </c>
      <c r="Q171" s="55">
        <f t="shared" ca="1" si="48"/>
        <v>0</v>
      </c>
      <c r="R171" s="31">
        <f t="shared" ca="1" si="49"/>
        <v>-7.5169142641944587E-5</v>
      </c>
    </row>
    <row r="172" spans="1:18">
      <c r="A172" s="61"/>
      <c r="B172" s="61"/>
      <c r="C172" s="61"/>
      <c r="D172" s="62">
        <f t="shared" si="35"/>
        <v>0</v>
      </c>
      <c r="E172" s="62">
        <f t="shared" si="36"/>
        <v>0</v>
      </c>
      <c r="F172" s="55">
        <f t="shared" si="37"/>
        <v>0</v>
      </c>
      <c r="G172" s="55">
        <f t="shared" si="38"/>
        <v>0</v>
      </c>
      <c r="H172" s="55">
        <f t="shared" si="39"/>
        <v>0</v>
      </c>
      <c r="I172" s="55">
        <f t="shared" si="40"/>
        <v>0</v>
      </c>
      <c r="J172" s="55">
        <f t="shared" si="41"/>
        <v>0</v>
      </c>
      <c r="K172" s="55">
        <f t="shared" si="42"/>
        <v>0</v>
      </c>
      <c r="L172" s="55">
        <f t="shared" si="43"/>
        <v>0</v>
      </c>
      <c r="M172" s="55">
        <f t="shared" ca="1" si="44"/>
        <v>7.5169142641944587E-5</v>
      </c>
      <c r="N172" s="55">
        <f t="shared" ca="1" si="45"/>
        <v>0</v>
      </c>
      <c r="O172" s="63">
        <f t="shared" ca="1" si="46"/>
        <v>0</v>
      </c>
      <c r="P172" s="55">
        <f t="shared" ca="1" si="47"/>
        <v>0</v>
      </c>
      <c r="Q172" s="55">
        <f t="shared" ca="1" si="48"/>
        <v>0</v>
      </c>
      <c r="R172" s="31">
        <f t="shared" ca="1" si="49"/>
        <v>-7.5169142641944587E-5</v>
      </c>
    </row>
    <row r="173" spans="1:18">
      <c r="A173" s="61"/>
      <c r="B173" s="61"/>
      <c r="C173" s="61"/>
      <c r="D173" s="62">
        <f t="shared" si="35"/>
        <v>0</v>
      </c>
      <c r="E173" s="62">
        <f t="shared" si="36"/>
        <v>0</v>
      </c>
      <c r="F173" s="55">
        <f t="shared" si="37"/>
        <v>0</v>
      </c>
      <c r="G173" s="55">
        <f t="shared" si="38"/>
        <v>0</v>
      </c>
      <c r="H173" s="55">
        <f t="shared" si="39"/>
        <v>0</v>
      </c>
      <c r="I173" s="55">
        <f t="shared" si="40"/>
        <v>0</v>
      </c>
      <c r="J173" s="55">
        <f t="shared" si="41"/>
        <v>0</v>
      </c>
      <c r="K173" s="55">
        <f t="shared" si="42"/>
        <v>0</v>
      </c>
      <c r="L173" s="55">
        <f t="shared" si="43"/>
        <v>0</v>
      </c>
      <c r="M173" s="55">
        <f t="shared" ca="1" si="44"/>
        <v>7.5169142641944587E-5</v>
      </c>
      <c r="N173" s="55">
        <f t="shared" ca="1" si="45"/>
        <v>0</v>
      </c>
      <c r="O173" s="63">
        <f t="shared" ca="1" si="46"/>
        <v>0</v>
      </c>
      <c r="P173" s="55">
        <f t="shared" ca="1" si="47"/>
        <v>0</v>
      </c>
      <c r="Q173" s="55">
        <f t="shared" ca="1" si="48"/>
        <v>0</v>
      </c>
      <c r="R173" s="31">
        <f t="shared" ca="1" si="49"/>
        <v>-7.5169142641944587E-5</v>
      </c>
    </row>
    <row r="174" spans="1:18">
      <c r="A174" s="61"/>
      <c r="B174" s="61"/>
      <c r="C174" s="61"/>
      <c r="D174" s="62">
        <f t="shared" si="35"/>
        <v>0</v>
      </c>
      <c r="E174" s="62">
        <f t="shared" si="36"/>
        <v>0</v>
      </c>
      <c r="F174" s="55">
        <f t="shared" si="37"/>
        <v>0</v>
      </c>
      <c r="G174" s="55">
        <f t="shared" si="38"/>
        <v>0</v>
      </c>
      <c r="H174" s="55">
        <f t="shared" si="39"/>
        <v>0</v>
      </c>
      <c r="I174" s="55">
        <f t="shared" si="40"/>
        <v>0</v>
      </c>
      <c r="J174" s="55">
        <f t="shared" si="41"/>
        <v>0</v>
      </c>
      <c r="K174" s="55">
        <f t="shared" si="42"/>
        <v>0</v>
      </c>
      <c r="L174" s="55">
        <f t="shared" si="43"/>
        <v>0</v>
      </c>
      <c r="M174" s="55">
        <f t="shared" ca="1" si="44"/>
        <v>7.5169142641944587E-5</v>
      </c>
      <c r="N174" s="55">
        <f t="shared" ca="1" si="45"/>
        <v>0</v>
      </c>
      <c r="O174" s="63">
        <f t="shared" ca="1" si="46"/>
        <v>0</v>
      </c>
      <c r="P174" s="55">
        <f t="shared" ca="1" si="47"/>
        <v>0</v>
      </c>
      <c r="Q174" s="55">
        <f t="shared" ca="1" si="48"/>
        <v>0</v>
      </c>
      <c r="R174" s="31">
        <f t="shared" ca="1" si="49"/>
        <v>-7.5169142641944587E-5</v>
      </c>
    </row>
    <row r="175" spans="1:18">
      <c r="A175" s="61"/>
      <c r="B175" s="61"/>
      <c r="C175" s="61"/>
      <c r="D175" s="62">
        <f t="shared" si="35"/>
        <v>0</v>
      </c>
      <c r="E175" s="62">
        <f t="shared" si="36"/>
        <v>0</v>
      </c>
      <c r="F175" s="55">
        <f t="shared" si="37"/>
        <v>0</v>
      </c>
      <c r="G175" s="55">
        <f t="shared" si="38"/>
        <v>0</v>
      </c>
      <c r="H175" s="55">
        <f t="shared" si="39"/>
        <v>0</v>
      </c>
      <c r="I175" s="55">
        <f t="shared" si="40"/>
        <v>0</v>
      </c>
      <c r="J175" s="55">
        <f t="shared" si="41"/>
        <v>0</v>
      </c>
      <c r="K175" s="55">
        <f t="shared" si="42"/>
        <v>0</v>
      </c>
      <c r="L175" s="55">
        <f t="shared" si="43"/>
        <v>0</v>
      </c>
      <c r="M175" s="55">
        <f t="shared" ca="1" si="44"/>
        <v>7.5169142641944587E-5</v>
      </c>
      <c r="N175" s="55">
        <f t="shared" ca="1" si="45"/>
        <v>0</v>
      </c>
      <c r="O175" s="63">
        <f t="shared" ca="1" si="46"/>
        <v>0</v>
      </c>
      <c r="P175" s="55">
        <f t="shared" ca="1" si="47"/>
        <v>0</v>
      </c>
      <c r="Q175" s="55">
        <f t="shared" ca="1" si="48"/>
        <v>0</v>
      </c>
      <c r="R175" s="31">
        <f t="shared" ca="1" si="49"/>
        <v>-7.5169142641944587E-5</v>
      </c>
    </row>
    <row r="176" spans="1:18">
      <c r="A176" s="61"/>
      <c r="B176" s="61"/>
      <c r="C176" s="61"/>
      <c r="D176" s="62">
        <f t="shared" si="35"/>
        <v>0</v>
      </c>
      <c r="E176" s="62">
        <f t="shared" si="36"/>
        <v>0</v>
      </c>
      <c r="F176" s="55">
        <f t="shared" si="37"/>
        <v>0</v>
      </c>
      <c r="G176" s="55">
        <f t="shared" si="38"/>
        <v>0</v>
      </c>
      <c r="H176" s="55">
        <f t="shared" si="39"/>
        <v>0</v>
      </c>
      <c r="I176" s="55">
        <f t="shared" si="40"/>
        <v>0</v>
      </c>
      <c r="J176" s="55">
        <f t="shared" si="41"/>
        <v>0</v>
      </c>
      <c r="K176" s="55">
        <f t="shared" si="42"/>
        <v>0</v>
      </c>
      <c r="L176" s="55">
        <f t="shared" si="43"/>
        <v>0</v>
      </c>
      <c r="M176" s="55">
        <f t="shared" ca="1" si="44"/>
        <v>7.5169142641944587E-5</v>
      </c>
      <c r="N176" s="55">
        <f t="shared" ca="1" si="45"/>
        <v>0</v>
      </c>
      <c r="O176" s="63">
        <f t="shared" ca="1" si="46"/>
        <v>0</v>
      </c>
      <c r="P176" s="55">
        <f t="shared" ca="1" si="47"/>
        <v>0</v>
      </c>
      <c r="Q176" s="55">
        <f t="shared" ca="1" si="48"/>
        <v>0</v>
      </c>
      <c r="R176" s="31">
        <f t="shared" ca="1" si="49"/>
        <v>-7.5169142641944587E-5</v>
      </c>
    </row>
    <row r="177" spans="1:18">
      <c r="A177" s="61"/>
      <c r="B177" s="61"/>
      <c r="C177" s="61"/>
      <c r="D177" s="62">
        <f t="shared" si="35"/>
        <v>0</v>
      </c>
      <c r="E177" s="62">
        <f t="shared" si="36"/>
        <v>0</v>
      </c>
      <c r="F177" s="55">
        <f t="shared" si="37"/>
        <v>0</v>
      </c>
      <c r="G177" s="55">
        <f t="shared" si="38"/>
        <v>0</v>
      </c>
      <c r="H177" s="55">
        <f t="shared" si="39"/>
        <v>0</v>
      </c>
      <c r="I177" s="55">
        <f t="shared" si="40"/>
        <v>0</v>
      </c>
      <c r="J177" s="55">
        <f t="shared" si="41"/>
        <v>0</v>
      </c>
      <c r="K177" s="55">
        <f t="shared" si="42"/>
        <v>0</v>
      </c>
      <c r="L177" s="55">
        <f t="shared" si="43"/>
        <v>0</v>
      </c>
      <c r="M177" s="55">
        <f t="shared" ca="1" si="44"/>
        <v>7.5169142641944587E-5</v>
      </c>
      <c r="N177" s="55">
        <f t="shared" ca="1" si="45"/>
        <v>0</v>
      </c>
      <c r="O177" s="63">
        <f t="shared" ca="1" si="46"/>
        <v>0</v>
      </c>
      <c r="P177" s="55">
        <f t="shared" ca="1" si="47"/>
        <v>0</v>
      </c>
      <c r="Q177" s="55">
        <f t="shared" ca="1" si="48"/>
        <v>0</v>
      </c>
      <c r="R177" s="31">
        <f t="shared" ca="1" si="49"/>
        <v>-7.5169142641944587E-5</v>
      </c>
    </row>
    <row r="178" spans="1:18">
      <c r="A178" s="61"/>
      <c r="B178" s="61"/>
      <c r="C178" s="61"/>
      <c r="D178" s="62">
        <f t="shared" si="35"/>
        <v>0</v>
      </c>
      <c r="E178" s="62">
        <f t="shared" si="36"/>
        <v>0</v>
      </c>
      <c r="F178" s="55">
        <f t="shared" si="37"/>
        <v>0</v>
      </c>
      <c r="G178" s="55">
        <f t="shared" si="38"/>
        <v>0</v>
      </c>
      <c r="H178" s="55">
        <f t="shared" si="39"/>
        <v>0</v>
      </c>
      <c r="I178" s="55">
        <f t="shared" si="40"/>
        <v>0</v>
      </c>
      <c r="J178" s="55">
        <f t="shared" si="41"/>
        <v>0</v>
      </c>
      <c r="K178" s="55">
        <f t="shared" si="42"/>
        <v>0</v>
      </c>
      <c r="L178" s="55">
        <f t="shared" si="43"/>
        <v>0</v>
      </c>
      <c r="M178" s="55">
        <f t="shared" ca="1" si="44"/>
        <v>7.5169142641944587E-5</v>
      </c>
      <c r="N178" s="55">
        <f t="shared" ca="1" si="45"/>
        <v>0</v>
      </c>
      <c r="O178" s="63">
        <f t="shared" ca="1" si="46"/>
        <v>0</v>
      </c>
      <c r="P178" s="55">
        <f t="shared" ca="1" si="47"/>
        <v>0</v>
      </c>
      <c r="Q178" s="55">
        <f t="shared" ca="1" si="48"/>
        <v>0</v>
      </c>
      <c r="R178" s="31">
        <f t="shared" ca="1" si="49"/>
        <v>-7.5169142641944587E-5</v>
      </c>
    </row>
    <row r="179" spans="1:18">
      <c r="A179" s="61"/>
      <c r="B179" s="61"/>
      <c r="C179" s="61"/>
      <c r="D179" s="62">
        <f t="shared" si="35"/>
        <v>0</v>
      </c>
      <c r="E179" s="62">
        <f t="shared" si="36"/>
        <v>0</v>
      </c>
      <c r="F179" s="55">
        <f t="shared" si="37"/>
        <v>0</v>
      </c>
      <c r="G179" s="55">
        <f t="shared" si="38"/>
        <v>0</v>
      </c>
      <c r="H179" s="55">
        <f t="shared" si="39"/>
        <v>0</v>
      </c>
      <c r="I179" s="55">
        <f t="shared" si="40"/>
        <v>0</v>
      </c>
      <c r="J179" s="55">
        <f t="shared" si="41"/>
        <v>0</v>
      </c>
      <c r="K179" s="55">
        <f t="shared" si="42"/>
        <v>0</v>
      </c>
      <c r="L179" s="55">
        <f t="shared" si="43"/>
        <v>0</v>
      </c>
      <c r="M179" s="55">
        <f t="shared" ca="1" si="44"/>
        <v>7.5169142641944587E-5</v>
      </c>
      <c r="N179" s="55">
        <f t="shared" ca="1" si="45"/>
        <v>0</v>
      </c>
      <c r="O179" s="63">
        <f t="shared" ca="1" si="46"/>
        <v>0</v>
      </c>
      <c r="P179" s="55">
        <f t="shared" ca="1" si="47"/>
        <v>0</v>
      </c>
      <c r="Q179" s="55">
        <f t="shared" ca="1" si="48"/>
        <v>0</v>
      </c>
      <c r="R179" s="31">
        <f t="shared" ca="1" si="49"/>
        <v>-7.5169142641944587E-5</v>
      </c>
    </row>
    <row r="180" spans="1:18">
      <c r="A180" s="61"/>
      <c r="B180" s="61"/>
      <c r="C180" s="61"/>
      <c r="D180" s="62">
        <f t="shared" si="35"/>
        <v>0</v>
      </c>
      <c r="E180" s="62">
        <f t="shared" si="36"/>
        <v>0</v>
      </c>
      <c r="F180" s="55">
        <f t="shared" si="37"/>
        <v>0</v>
      </c>
      <c r="G180" s="55">
        <f t="shared" si="38"/>
        <v>0</v>
      </c>
      <c r="H180" s="55">
        <f t="shared" si="39"/>
        <v>0</v>
      </c>
      <c r="I180" s="55">
        <f t="shared" si="40"/>
        <v>0</v>
      </c>
      <c r="J180" s="55">
        <f t="shared" si="41"/>
        <v>0</v>
      </c>
      <c r="K180" s="55">
        <f t="shared" si="42"/>
        <v>0</v>
      </c>
      <c r="L180" s="55">
        <f t="shared" si="43"/>
        <v>0</v>
      </c>
      <c r="M180" s="55">
        <f t="shared" ca="1" si="44"/>
        <v>7.5169142641944587E-5</v>
      </c>
      <c r="N180" s="55">
        <f t="shared" ca="1" si="45"/>
        <v>0</v>
      </c>
      <c r="O180" s="63">
        <f t="shared" ca="1" si="46"/>
        <v>0</v>
      </c>
      <c r="P180" s="55">
        <f t="shared" ca="1" si="47"/>
        <v>0</v>
      </c>
      <c r="Q180" s="55">
        <f t="shared" ca="1" si="48"/>
        <v>0</v>
      </c>
      <c r="R180" s="31">
        <f t="shared" ca="1" si="49"/>
        <v>-7.5169142641944587E-5</v>
      </c>
    </row>
    <row r="181" spans="1:18">
      <c r="A181" s="61"/>
      <c r="B181" s="61"/>
      <c r="C181" s="61"/>
      <c r="D181" s="62">
        <f t="shared" si="35"/>
        <v>0</v>
      </c>
      <c r="E181" s="62">
        <f t="shared" si="36"/>
        <v>0</v>
      </c>
      <c r="F181" s="55">
        <f t="shared" si="37"/>
        <v>0</v>
      </c>
      <c r="G181" s="55">
        <f t="shared" si="38"/>
        <v>0</v>
      </c>
      <c r="H181" s="55">
        <f t="shared" si="39"/>
        <v>0</v>
      </c>
      <c r="I181" s="55">
        <f t="shared" si="40"/>
        <v>0</v>
      </c>
      <c r="J181" s="55">
        <f t="shared" si="41"/>
        <v>0</v>
      </c>
      <c r="K181" s="55">
        <f t="shared" si="42"/>
        <v>0</v>
      </c>
      <c r="L181" s="55">
        <f t="shared" si="43"/>
        <v>0</v>
      </c>
      <c r="M181" s="55">
        <f t="shared" ca="1" si="44"/>
        <v>7.5169142641944587E-5</v>
      </c>
      <c r="N181" s="55">
        <f t="shared" ca="1" si="45"/>
        <v>0</v>
      </c>
      <c r="O181" s="63">
        <f t="shared" ca="1" si="46"/>
        <v>0</v>
      </c>
      <c r="P181" s="55">
        <f t="shared" ca="1" si="47"/>
        <v>0</v>
      </c>
      <c r="Q181" s="55">
        <f t="shared" ca="1" si="48"/>
        <v>0</v>
      </c>
      <c r="R181" s="31">
        <f t="shared" ca="1" si="49"/>
        <v>-7.5169142641944587E-5</v>
      </c>
    </row>
    <row r="182" spans="1:18">
      <c r="A182" s="61"/>
      <c r="B182" s="61"/>
      <c r="C182" s="61"/>
      <c r="D182" s="62">
        <f t="shared" si="35"/>
        <v>0</v>
      </c>
      <c r="E182" s="62">
        <f t="shared" si="36"/>
        <v>0</v>
      </c>
      <c r="F182" s="55">
        <f t="shared" si="37"/>
        <v>0</v>
      </c>
      <c r="G182" s="55">
        <f t="shared" si="38"/>
        <v>0</v>
      </c>
      <c r="H182" s="55">
        <f t="shared" si="39"/>
        <v>0</v>
      </c>
      <c r="I182" s="55">
        <f t="shared" si="40"/>
        <v>0</v>
      </c>
      <c r="J182" s="55">
        <f t="shared" si="41"/>
        <v>0</v>
      </c>
      <c r="K182" s="55">
        <f t="shared" si="42"/>
        <v>0</v>
      </c>
      <c r="L182" s="55">
        <f t="shared" si="43"/>
        <v>0</v>
      </c>
      <c r="M182" s="55">
        <f t="shared" ca="1" si="44"/>
        <v>7.5169142641944587E-5</v>
      </c>
      <c r="N182" s="55">
        <f t="shared" ca="1" si="45"/>
        <v>0</v>
      </c>
      <c r="O182" s="63">
        <f t="shared" ca="1" si="46"/>
        <v>0</v>
      </c>
      <c r="P182" s="55">
        <f t="shared" ca="1" si="47"/>
        <v>0</v>
      </c>
      <c r="Q182" s="55">
        <f t="shared" ca="1" si="48"/>
        <v>0</v>
      </c>
      <c r="R182" s="31">
        <f t="shared" ca="1" si="49"/>
        <v>-7.5169142641944587E-5</v>
      </c>
    </row>
    <row r="183" spans="1:18">
      <c r="A183" s="61"/>
      <c r="B183" s="61"/>
      <c r="C183" s="61"/>
      <c r="D183" s="62">
        <f t="shared" si="35"/>
        <v>0</v>
      </c>
      <c r="E183" s="62">
        <f t="shared" si="36"/>
        <v>0</v>
      </c>
      <c r="F183" s="55">
        <f t="shared" si="37"/>
        <v>0</v>
      </c>
      <c r="G183" s="55">
        <f t="shared" si="38"/>
        <v>0</v>
      </c>
      <c r="H183" s="55">
        <f t="shared" si="39"/>
        <v>0</v>
      </c>
      <c r="I183" s="55">
        <f t="shared" si="40"/>
        <v>0</v>
      </c>
      <c r="J183" s="55">
        <f t="shared" si="41"/>
        <v>0</v>
      </c>
      <c r="K183" s="55">
        <f t="shared" si="42"/>
        <v>0</v>
      </c>
      <c r="L183" s="55">
        <f t="shared" si="43"/>
        <v>0</v>
      </c>
      <c r="M183" s="55">
        <f t="shared" ca="1" si="44"/>
        <v>7.5169142641944587E-5</v>
      </c>
      <c r="N183" s="55">
        <f t="shared" ca="1" si="45"/>
        <v>0</v>
      </c>
      <c r="O183" s="63">
        <f t="shared" ca="1" si="46"/>
        <v>0</v>
      </c>
      <c r="P183" s="55">
        <f t="shared" ca="1" si="47"/>
        <v>0</v>
      </c>
      <c r="Q183" s="55">
        <f t="shared" ca="1" si="48"/>
        <v>0</v>
      </c>
      <c r="R183" s="31">
        <f t="shared" ca="1" si="49"/>
        <v>-7.5169142641944587E-5</v>
      </c>
    </row>
    <row r="184" spans="1:18">
      <c r="A184" s="61"/>
      <c r="B184" s="61"/>
      <c r="C184" s="61"/>
      <c r="D184" s="62">
        <f t="shared" si="35"/>
        <v>0</v>
      </c>
      <c r="E184" s="62">
        <f t="shared" si="36"/>
        <v>0</v>
      </c>
      <c r="F184" s="55">
        <f t="shared" si="37"/>
        <v>0</v>
      </c>
      <c r="G184" s="55">
        <f t="shared" si="38"/>
        <v>0</v>
      </c>
      <c r="H184" s="55">
        <f t="shared" si="39"/>
        <v>0</v>
      </c>
      <c r="I184" s="55">
        <f t="shared" si="40"/>
        <v>0</v>
      </c>
      <c r="J184" s="55">
        <f t="shared" si="41"/>
        <v>0</v>
      </c>
      <c r="K184" s="55">
        <f t="shared" si="42"/>
        <v>0</v>
      </c>
      <c r="L184" s="55">
        <f t="shared" si="43"/>
        <v>0</v>
      </c>
      <c r="M184" s="55">
        <f t="shared" ca="1" si="44"/>
        <v>7.5169142641944587E-5</v>
      </c>
      <c r="N184" s="55">
        <f t="shared" ca="1" si="45"/>
        <v>0</v>
      </c>
      <c r="O184" s="63">
        <f t="shared" ca="1" si="46"/>
        <v>0</v>
      </c>
      <c r="P184" s="55">
        <f t="shared" ca="1" si="47"/>
        <v>0</v>
      </c>
      <c r="Q184" s="55">
        <f t="shared" ca="1" si="48"/>
        <v>0</v>
      </c>
      <c r="R184" s="31">
        <f t="shared" ca="1" si="49"/>
        <v>-7.5169142641944587E-5</v>
      </c>
    </row>
    <row r="185" spans="1:18">
      <c r="A185" s="61"/>
      <c r="B185" s="61"/>
      <c r="C185" s="61"/>
      <c r="D185" s="62">
        <f t="shared" si="35"/>
        <v>0</v>
      </c>
      <c r="E185" s="62">
        <f t="shared" si="36"/>
        <v>0</v>
      </c>
      <c r="F185" s="55">
        <f t="shared" si="37"/>
        <v>0</v>
      </c>
      <c r="G185" s="55">
        <f t="shared" si="38"/>
        <v>0</v>
      </c>
      <c r="H185" s="55">
        <f t="shared" si="39"/>
        <v>0</v>
      </c>
      <c r="I185" s="55">
        <f t="shared" si="40"/>
        <v>0</v>
      </c>
      <c r="J185" s="55">
        <f t="shared" si="41"/>
        <v>0</v>
      </c>
      <c r="K185" s="55">
        <f t="shared" si="42"/>
        <v>0</v>
      </c>
      <c r="L185" s="55">
        <f t="shared" si="43"/>
        <v>0</v>
      </c>
      <c r="M185" s="55">
        <f t="shared" ca="1" si="44"/>
        <v>7.5169142641944587E-5</v>
      </c>
      <c r="N185" s="55">
        <f t="shared" ca="1" si="45"/>
        <v>0</v>
      </c>
      <c r="O185" s="63">
        <f t="shared" ca="1" si="46"/>
        <v>0</v>
      </c>
      <c r="P185" s="55">
        <f t="shared" ca="1" si="47"/>
        <v>0</v>
      </c>
      <c r="Q185" s="55">
        <f t="shared" ca="1" si="48"/>
        <v>0</v>
      </c>
      <c r="R185" s="31">
        <f t="shared" ca="1" si="49"/>
        <v>-7.5169142641944587E-5</v>
      </c>
    </row>
    <row r="186" spans="1:18">
      <c r="A186" s="61"/>
      <c r="B186" s="61"/>
      <c r="C186" s="61"/>
      <c r="D186" s="62">
        <f t="shared" si="35"/>
        <v>0</v>
      </c>
      <c r="E186" s="62">
        <f t="shared" si="36"/>
        <v>0</v>
      </c>
      <c r="F186" s="55">
        <f t="shared" si="37"/>
        <v>0</v>
      </c>
      <c r="G186" s="55">
        <f t="shared" si="38"/>
        <v>0</v>
      </c>
      <c r="H186" s="55">
        <f t="shared" si="39"/>
        <v>0</v>
      </c>
      <c r="I186" s="55">
        <f t="shared" si="40"/>
        <v>0</v>
      </c>
      <c r="J186" s="55">
        <f t="shared" si="41"/>
        <v>0</v>
      </c>
      <c r="K186" s="55">
        <f t="shared" si="42"/>
        <v>0</v>
      </c>
      <c r="L186" s="55">
        <f t="shared" si="43"/>
        <v>0</v>
      </c>
      <c r="M186" s="55">
        <f t="shared" ca="1" si="44"/>
        <v>7.5169142641944587E-5</v>
      </c>
      <c r="N186" s="55">
        <f t="shared" ca="1" si="45"/>
        <v>0</v>
      </c>
      <c r="O186" s="63">
        <f t="shared" ca="1" si="46"/>
        <v>0</v>
      </c>
      <c r="P186" s="55">
        <f t="shared" ca="1" si="47"/>
        <v>0</v>
      </c>
      <c r="Q186" s="55">
        <f t="shared" ca="1" si="48"/>
        <v>0</v>
      </c>
      <c r="R186" s="31">
        <f t="shared" ca="1" si="49"/>
        <v>-7.5169142641944587E-5</v>
      </c>
    </row>
    <row r="187" spans="1:18">
      <c r="A187" s="61"/>
      <c r="B187" s="61"/>
      <c r="C187" s="61"/>
      <c r="D187" s="62">
        <f t="shared" si="35"/>
        <v>0</v>
      </c>
      <c r="E187" s="62">
        <f t="shared" si="36"/>
        <v>0</v>
      </c>
      <c r="F187" s="55">
        <f t="shared" si="37"/>
        <v>0</v>
      </c>
      <c r="G187" s="55">
        <f t="shared" si="38"/>
        <v>0</v>
      </c>
      <c r="H187" s="55">
        <f t="shared" si="39"/>
        <v>0</v>
      </c>
      <c r="I187" s="55">
        <f t="shared" si="40"/>
        <v>0</v>
      </c>
      <c r="J187" s="55">
        <f t="shared" si="41"/>
        <v>0</v>
      </c>
      <c r="K187" s="55">
        <f t="shared" si="42"/>
        <v>0</v>
      </c>
      <c r="L187" s="55">
        <f t="shared" si="43"/>
        <v>0</v>
      </c>
      <c r="M187" s="55">
        <f t="shared" ca="1" si="44"/>
        <v>7.5169142641944587E-5</v>
      </c>
      <c r="N187" s="55">
        <f t="shared" ca="1" si="45"/>
        <v>0</v>
      </c>
      <c r="O187" s="63">
        <f t="shared" ca="1" si="46"/>
        <v>0</v>
      </c>
      <c r="P187" s="55">
        <f t="shared" ca="1" si="47"/>
        <v>0</v>
      </c>
      <c r="Q187" s="55">
        <f t="shared" ca="1" si="48"/>
        <v>0</v>
      </c>
      <c r="R187" s="31">
        <f t="shared" ca="1" si="49"/>
        <v>-7.5169142641944587E-5</v>
      </c>
    </row>
    <row r="188" spans="1:18">
      <c r="A188" s="61"/>
      <c r="B188" s="61"/>
      <c r="C188" s="61"/>
      <c r="D188" s="62">
        <f t="shared" si="35"/>
        <v>0</v>
      </c>
      <c r="E188" s="62">
        <f t="shared" si="36"/>
        <v>0</v>
      </c>
      <c r="F188" s="55">
        <f t="shared" si="37"/>
        <v>0</v>
      </c>
      <c r="G188" s="55">
        <f t="shared" si="38"/>
        <v>0</v>
      </c>
      <c r="H188" s="55">
        <f t="shared" si="39"/>
        <v>0</v>
      </c>
      <c r="I188" s="55">
        <f t="shared" si="40"/>
        <v>0</v>
      </c>
      <c r="J188" s="55">
        <f t="shared" si="41"/>
        <v>0</v>
      </c>
      <c r="K188" s="55">
        <f t="shared" si="42"/>
        <v>0</v>
      </c>
      <c r="L188" s="55">
        <f t="shared" si="43"/>
        <v>0</v>
      </c>
      <c r="M188" s="55">
        <f t="shared" ca="1" si="44"/>
        <v>7.5169142641944587E-5</v>
      </c>
      <c r="N188" s="55">
        <f t="shared" ca="1" si="45"/>
        <v>0</v>
      </c>
      <c r="O188" s="63">
        <f t="shared" ca="1" si="46"/>
        <v>0</v>
      </c>
      <c r="P188" s="55">
        <f t="shared" ca="1" si="47"/>
        <v>0</v>
      </c>
      <c r="Q188" s="55">
        <f t="shared" ca="1" si="48"/>
        <v>0</v>
      </c>
      <c r="R188" s="31">
        <f t="shared" ca="1" si="49"/>
        <v>-7.5169142641944587E-5</v>
      </c>
    </row>
    <row r="189" spans="1:18">
      <c r="A189" s="61"/>
      <c r="B189" s="61"/>
      <c r="C189" s="61"/>
      <c r="D189" s="62">
        <f t="shared" si="35"/>
        <v>0</v>
      </c>
      <c r="E189" s="62">
        <f t="shared" si="36"/>
        <v>0</v>
      </c>
      <c r="F189" s="55">
        <f t="shared" si="37"/>
        <v>0</v>
      </c>
      <c r="G189" s="55">
        <f t="shared" si="38"/>
        <v>0</v>
      </c>
      <c r="H189" s="55">
        <f t="shared" si="39"/>
        <v>0</v>
      </c>
      <c r="I189" s="55">
        <f t="shared" si="40"/>
        <v>0</v>
      </c>
      <c r="J189" s="55">
        <f t="shared" si="41"/>
        <v>0</v>
      </c>
      <c r="K189" s="55">
        <f t="shared" si="42"/>
        <v>0</v>
      </c>
      <c r="L189" s="55">
        <f t="shared" si="43"/>
        <v>0</v>
      </c>
      <c r="M189" s="55">
        <f t="shared" ca="1" si="44"/>
        <v>7.5169142641944587E-5</v>
      </c>
      <c r="N189" s="55">
        <f t="shared" ca="1" si="45"/>
        <v>0</v>
      </c>
      <c r="O189" s="63">
        <f t="shared" ca="1" si="46"/>
        <v>0</v>
      </c>
      <c r="P189" s="55">
        <f t="shared" ca="1" si="47"/>
        <v>0</v>
      </c>
      <c r="Q189" s="55">
        <f t="shared" ca="1" si="48"/>
        <v>0</v>
      </c>
      <c r="R189" s="31">
        <f t="shared" ca="1" si="49"/>
        <v>-7.5169142641944587E-5</v>
      </c>
    </row>
    <row r="190" spans="1:18">
      <c r="A190" s="61"/>
      <c r="B190" s="61"/>
      <c r="C190" s="61"/>
      <c r="D190" s="62">
        <f t="shared" si="35"/>
        <v>0</v>
      </c>
      <c r="E190" s="62">
        <f t="shared" si="36"/>
        <v>0</v>
      </c>
      <c r="F190" s="55">
        <f t="shared" si="37"/>
        <v>0</v>
      </c>
      <c r="G190" s="55">
        <f t="shared" si="38"/>
        <v>0</v>
      </c>
      <c r="H190" s="55">
        <f t="shared" si="39"/>
        <v>0</v>
      </c>
      <c r="I190" s="55">
        <f t="shared" si="40"/>
        <v>0</v>
      </c>
      <c r="J190" s="55">
        <f t="shared" si="41"/>
        <v>0</v>
      </c>
      <c r="K190" s="55">
        <f t="shared" si="42"/>
        <v>0</v>
      </c>
      <c r="L190" s="55">
        <f t="shared" si="43"/>
        <v>0</v>
      </c>
      <c r="M190" s="55">
        <f t="shared" ca="1" si="44"/>
        <v>7.5169142641944587E-5</v>
      </c>
      <c r="N190" s="55">
        <f t="shared" ca="1" si="45"/>
        <v>0</v>
      </c>
      <c r="O190" s="63">
        <f t="shared" ca="1" si="46"/>
        <v>0</v>
      </c>
      <c r="P190" s="55">
        <f t="shared" ca="1" si="47"/>
        <v>0</v>
      </c>
      <c r="Q190" s="55">
        <f t="shared" ca="1" si="48"/>
        <v>0</v>
      </c>
      <c r="R190" s="31">
        <f t="shared" ca="1" si="49"/>
        <v>-7.5169142641944587E-5</v>
      </c>
    </row>
    <row r="191" spans="1:18">
      <c r="A191" s="61"/>
      <c r="B191" s="61"/>
      <c r="C191" s="61"/>
      <c r="D191" s="62">
        <f t="shared" si="35"/>
        <v>0</v>
      </c>
      <c r="E191" s="62">
        <f t="shared" si="36"/>
        <v>0</v>
      </c>
      <c r="F191" s="55">
        <f t="shared" si="37"/>
        <v>0</v>
      </c>
      <c r="G191" s="55">
        <f t="shared" si="38"/>
        <v>0</v>
      </c>
      <c r="H191" s="55">
        <f t="shared" si="39"/>
        <v>0</v>
      </c>
      <c r="I191" s="55">
        <f t="shared" si="40"/>
        <v>0</v>
      </c>
      <c r="J191" s="55">
        <f t="shared" si="41"/>
        <v>0</v>
      </c>
      <c r="K191" s="55">
        <f t="shared" si="42"/>
        <v>0</v>
      </c>
      <c r="L191" s="55">
        <f t="shared" si="43"/>
        <v>0</v>
      </c>
      <c r="M191" s="55">
        <f t="shared" ca="1" si="44"/>
        <v>7.5169142641944587E-5</v>
      </c>
      <c r="N191" s="55">
        <f t="shared" ca="1" si="45"/>
        <v>0</v>
      </c>
      <c r="O191" s="63">
        <f t="shared" ca="1" si="46"/>
        <v>0</v>
      </c>
      <c r="P191" s="55">
        <f t="shared" ca="1" si="47"/>
        <v>0</v>
      </c>
      <c r="Q191" s="55">
        <f t="shared" ca="1" si="48"/>
        <v>0</v>
      </c>
      <c r="R191" s="31">
        <f t="shared" ca="1" si="49"/>
        <v>-7.5169142641944587E-5</v>
      </c>
    </row>
    <row r="192" spans="1:18">
      <c r="A192" s="61"/>
      <c r="B192" s="61"/>
      <c r="C192" s="61"/>
      <c r="D192" s="62">
        <f t="shared" si="35"/>
        <v>0</v>
      </c>
      <c r="E192" s="62">
        <f t="shared" si="36"/>
        <v>0</v>
      </c>
      <c r="F192" s="55">
        <f t="shared" si="37"/>
        <v>0</v>
      </c>
      <c r="G192" s="55">
        <f t="shared" si="38"/>
        <v>0</v>
      </c>
      <c r="H192" s="55">
        <f t="shared" si="39"/>
        <v>0</v>
      </c>
      <c r="I192" s="55">
        <f t="shared" si="40"/>
        <v>0</v>
      </c>
      <c r="J192" s="55">
        <f t="shared" si="41"/>
        <v>0</v>
      </c>
      <c r="K192" s="55">
        <f t="shared" si="42"/>
        <v>0</v>
      </c>
      <c r="L192" s="55">
        <f t="shared" si="43"/>
        <v>0</v>
      </c>
      <c r="M192" s="55">
        <f t="shared" ca="1" si="44"/>
        <v>7.5169142641944587E-5</v>
      </c>
      <c r="N192" s="55">
        <f t="shared" ca="1" si="45"/>
        <v>0</v>
      </c>
      <c r="O192" s="63">
        <f t="shared" ca="1" si="46"/>
        <v>0</v>
      </c>
      <c r="P192" s="55">
        <f t="shared" ca="1" si="47"/>
        <v>0</v>
      </c>
      <c r="Q192" s="55">
        <f t="shared" ca="1" si="48"/>
        <v>0</v>
      </c>
      <c r="R192" s="31">
        <f t="shared" ca="1" si="49"/>
        <v>-7.5169142641944587E-5</v>
      </c>
    </row>
    <row r="193" spans="1:18">
      <c r="A193" s="61"/>
      <c r="B193" s="61"/>
      <c r="C193" s="61"/>
      <c r="D193" s="62">
        <f t="shared" si="35"/>
        <v>0</v>
      </c>
      <c r="E193" s="62">
        <f t="shared" si="36"/>
        <v>0</v>
      </c>
      <c r="F193" s="55">
        <f t="shared" si="37"/>
        <v>0</v>
      </c>
      <c r="G193" s="55">
        <f t="shared" si="38"/>
        <v>0</v>
      </c>
      <c r="H193" s="55">
        <f t="shared" si="39"/>
        <v>0</v>
      </c>
      <c r="I193" s="55">
        <f t="shared" si="40"/>
        <v>0</v>
      </c>
      <c r="J193" s="55">
        <f t="shared" si="41"/>
        <v>0</v>
      </c>
      <c r="K193" s="55">
        <f t="shared" si="42"/>
        <v>0</v>
      </c>
      <c r="L193" s="55">
        <f t="shared" si="43"/>
        <v>0</v>
      </c>
      <c r="M193" s="55">
        <f t="shared" ca="1" si="44"/>
        <v>7.5169142641944587E-5</v>
      </c>
      <c r="N193" s="55">
        <f t="shared" ca="1" si="45"/>
        <v>0</v>
      </c>
      <c r="O193" s="63">
        <f t="shared" ca="1" si="46"/>
        <v>0</v>
      </c>
      <c r="P193" s="55">
        <f t="shared" ca="1" si="47"/>
        <v>0</v>
      </c>
      <c r="Q193" s="55">
        <f t="shared" ca="1" si="48"/>
        <v>0</v>
      </c>
      <c r="R193" s="31">
        <f t="shared" ca="1" si="49"/>
        <v>-7.5169142641944587E-5</v>
      </c>
    </row>
    <row r="194" spans="1:18">
      <c r="A194" s="61"/>
      <c r="B194" s="61"/>
      <c r="C194" s="61"/>
      <c r="D194" s="62">
        <f t="shared" si="35"/>
        <v>0</v>
      </c>
      <c r="E194" s="62">
        <f t="shared" si="36"/>
        <v>0</v>
      </c>
      <c r="F194" s="55">
        <f t="shared" si="37"/>
        <v>0</v>
      </c>
      <c r="G194" s="55">
        <f t="shared" si="38"/>
        <v>0</v>
      </c>
      <c r="H194" s="55">
        <f t="shared" si="39"/>
        <v>0</v>
      </c>
      <c r="I194" s="55">
        <f t="shared" si="40"/>
        <v>0</v>
      </c>
      <c r="J194" s="55">
        <f t="shared" si="41"/>
        <v>0</v>
      </c>
      <c r="K194" s="55">
        <f t="shared" si="42"/>
        <v>0</v>
      </c>
      <c r="L194" s="55">
        <f t="shared" si="43"/>
        <v>0</v>
      </c>
      <c r="M194" s="55">
        <f t="shared" ca="1" si="44"/>
        <v>7.5169142641944587E-5</v>
      </c>
      <c r="N194" s="55">
        <f t="shared" ca="1" si="45"/>
        <v>0</v>
      </c>
      <c r="O194" s="63">
        <f t="shared" ca="1" si="46"/>
        <v>0</v>
      </c>
      <c r="P194" s="55">
        <f t="shared" ca="1" si="47"/>
        <v>0</v>
      </c>
      <c r="Q194" s="55">
        <f t="shared" ca="1" si="48"/>
        <v>0</v>
      </c>
      <c r="R194" s="31">
        <f t="shared" ca="1" si="49"/>
        <v>-7.5169142641944587E-5</v>
      </c>
    </row>
    <row r="195" spans="1:18">
      <c r="A195" s="61"/>
      <c r="B195" s="61"/>
      <c r="C195" s="61"/>
      <c r="D195" s="62">
        <f t="shared" si="35"/>
        <v>0</v>
      </c>
      <c r="E195" s="62">
        <f t="shared" si="36"/>
        <v>0</v>
      </c>
      <c r="F195" s="55">
        <f t="shared" si="37"/>
        <v>0</v>
      </c>
      <c r="G195" s="55">
        <f t="shared" si="38"/>
        <v>0</v>
      </c>
      <c r="H195" s="55">
        <f t="shared" si="39"/>
        <v>0</v>
      </c>
      <c r="I195" s="55">
        <f t="shared" si="40"/>
        <v>0</v>
      </c>
      <c r="J195" s="55">
        <f t="shared" si="41"/>
        <v>0</v>
      </c>
      <c r="K195" s="55">
        <f t="shared" si="42"/>
        <v>0</v>
      </c>
      <c r="L195" s="55">
        <f t="shared" si="43"/>
        <v>0</v>
      </c>
      <c r="M195" s="55">
        <f t="shared" ca="1" si="44"/>
        <v>7.5169142641944587E-5</v>
      </c>
      <c r="N195" s="55">
        <f t="shared" ca="1" si="45"/>
        <v>0</v>
      </c>
      <c r="O195" s="63">
        <f t="shared" ca="1" si="46"/>
        <v>0</v>
      </c>
      <c r="P195" s="55">
        <f t="shared" ca="1" si="47"/>
        <v>0</v>
      </c>
      <c r="Q195" s="55">
        <f t="shared" ca="1" si="48"/>
        <v>0</v>
      </c>
      <c r="R195" s="31">
        <f t="shared" ca="1" si="49"/>
        <v>-7.5169142641944587E-5</v>
      </c>
    </row>
    <row r="196" spans="1:18">
      <c r="A196" s="61"/>
      <c r="B196" s="61"/>
      <c r="C196" s="61"/>
      <c r="D196" s="62">
        <f t="shared" si="35"/>
        <v>0</v>
      </c>
      <c r="E196" s="62">
        <f t="shared" si="36"/>
        <v>0</v>
      </c>
      <c r="F196" s="55">
        <f t="shared" si="37"/>
        <v>0</v>
      </c>
      <c r="G196" s="55">
        <f t="shared" si="38"/>
        <v>0</v>
      </c>
      <c r="H196" s="55">
        <f t="shared" si="39"/>
        <v>0</v>
      </c>
      <c r="I196" s="55">
        <f t="shared" si="40"/>
        <v>0</v>
      </c>
      <c r="J196" s="55">
        <f t="shared" si="41"/>
        <v>0</v>
      </c>
      <c r="K196" s="55">
        <f t="shared" si="42"/>
        <v>0</v>
      </c>
      <c r="L196" s="55">
        <f t="shared" si="43"/>
        <v>0</v>
      </c>
      <c r="M196" s="55">
        <f t="shared" ca="1" si="44"/>
        <v>7.5169142641944587E-5</v>
      </c>
      <c r="N196" s="55">
        <f t="shared" ca="1" si="45"/>
        <v>0</v>
      </c>
      <c r="O196" s="63">
        <f t="shared" ca="1" si="46"/>
        <v>0</v>
      </c>
      <c r="P196" s="55">
        <f t="shared" ca="1" si="47"/>
        <v>0</v>
      </c>
      <c r="Q196" s="55">
        <f t="shared" ca="1" si="48"/>
        <v>0</v>
      </c>
      <c r="R196" s="31">
        <f t="shared" ca="1" si="49"/>
        <v>-7.5169142641944587E-5</v>
      </c>
    </row>
    <row r="197" spans="1:18">
      <c r="A197" s="61"/>
      <c r="B197" s="61"/>
      <c r="C197" s="61"/>
      <c r="D197" s="62">
        <f t="shared" si="35"/>
        <v>0</v>
      </c>
      <c r="E197" s="62">
        <f t="shared" si="36"/>
        <v>0</v>
      </c>
      <c r="F197" s="55">
        <f t="shared" si="37"/>
        <v>0</v>
      </c>
      <c r="G197" s="55">
        <f t="shared" si="38"/>
        <v>0</v>
      </c>
      <c r="H197" s="55">
        <f t="shared" si="39"/>
        <v>0</v>
      </c>
      <c r="I197" s="55">
        <f t="shared" si="40"/>
        <v>0</v>
      </c>
      <c r="J197" s="55">
        <f t="shared" si="41"/>
        <v>0</v>
      </c>
      <c r="K197" s="55">
        <f t="shared" si="42"/>
        <v>0</v>
      </c>
      <c r="L197" s="55">
        <f t="shared" si="43"/>
        <v>0</v>
      </c>
      <c r="M197" s="55">
        <f t="shared" ca="1" si="44"/>
        <v>7.5169142641944587E-5</v>
      </c>
      <c r="N197" s="55">
        <f t="shared" ca="1" si="45"/>
        <v>0</v>
      </c>
      <c r="O197" s="63">
        <f t="shared" ca="1" si="46"/>
        <v>0</v>
      </c>
      <c r="P197" s="55">
        <f t="shared" ca="1" si="47"/>
        <v>0</v>
      </c>
      <c r="Q197" s="55">
        <f t="shared" ca="1" si="48"/>
        <v>0</v>
      </c>
      <c r="R197" s="31">
        <f t="shared" ca="1" si="49"/>
        <v>-7.5169142641944587E-5</v>
      </c>
    </row>
    <row r="198" spans="1:18">
      <c r="A198" s="61"/>
      <c r="B198" s="61"/>
      <c r="C198" s="61"/>
      <c r="D198" s="62">
        <f t="shared" si="35"/>
        <v>0</v>
      </c>
      <c r="E198" s="62">
        <f t="shared" si="36"/>
        <v>0</v>
      </c>
      <c r="F198" s="55">
        <f t="shared" si="37"/>
        <v>0</v>
      </c>
      <c r="G198" s="55">
        <f t="shared" si="38"/>
        <v>0</v>
      </c>
      <c r="H198" s="55">
        <f t="shared" si="39"/>
        <v>0</v>
      </c>
      <c r="I198" s="55">
        <f t="shared" si="40"/>
        <v>0</v>
      </c>
      <c r="J198" s="55">
        <f t="shared" si="41"/>
        <v>0</v>
      </c>
      <c r="K198" s="55">
        <f t="shared" si="42"/>
        <v>0</v>
      </c>
      <c r="L198" s="55">
        <f t="shared" si="43"/>
        <v>0</v>
      </c>
      <c r="M198" s="55">
        <f t="shared" ca="1" si="44"/>
        <v>7.5169142641944587E-5</v>
      </c>
      <c r="N198" s="55">
        <f t="shared" ca="1" si="45"/>
        <v>0</v>
      </c>
      <c r="O198" s="63">
        <f t="shared" ca="1" si="46"/>
        <v>0</v>
      </c>
      <c r="P198" s="55">
        <f t="shared" ca="1" si="47"/>
        <v>0</v>
      </c>
      <c r="Q198" s="55">
        <f t="shared" ca="1" si="48"/>
        <v>0</v>
      </c>
      <c r="R198" s="31">
        <f t="shared" ca="1" si="49"/>
        <v>-7.5169142641944587E-5</v>
      </c>
    </row>
    <row r="199" spans="1:18">
      <c r="A199" s="61"/>
      <c r="B199" s="61"/>
      <c r="C199" s="61"/>
      <c r="D199" s="62">
        <f t="shared" si="35"/>
        <v>0</v>
      </c>
      <c r="E199" s="62">
        <f t="shared" si="36"/>
        <v>0</v>
      </c>
      <c r="F199" s="55">
        <f t="shared" si="37"/>
        <v>0</v>
      </c>
      <c r="G199" s="55">
        <f t="shared" si="38"/>
        <v>0</v>
      </c>
      <c r="H199" s="55">
        <f t="shared" si="39"/>
        <v>0</v>
      </c>
      <c r="I199" s="55">
        <f t="shared" si="40"/>
        <v>0</v>
      </c>
      <c r="J199" s="55">
        <f t="shared" si="41"/>
        <v>0</v>
      </c>
      <c r="K199" s="55">
        <f t="shared" si="42"/>
        <v>0</v>
      </c>
      <c r="L199" s="55">
        <f t="shared" si="43"/>
        <v>0</v>
      </c>
      <c r="M199" s="55">
        <f t="shared" ca="1" si="44"/>
        <v>7.5169142641944587E-5</v>
      </c>
      <c r="N199" s="55">
        <f t="shared" ca="1" si="45"/>
        <v>0</v>
      </c>
      <c r="O199" s="63">
        <f t="shared" ca="1" si="46"/>
        <v>0</v>
      </c>
      <c r="P199" s="55">
        <f t="shared" ca="1" si="47"/>
        <v>0</v>
      </c>
      <c r="Q199" s="55">
        <f t="shared" ca="1" si="48"/>
        <v>0</v>
      </c>
      <c r="R199" s="31">
        <f t="shared" ca="1" si="49"/>
        <v>-7.5169142641944587E-5</v>
      </c>
    </row>
    <row r="200" spans="1:18">
      <c r="A200" s="61"/>
      <c r="B200" s="61"/>
      <c r="C200" s="61"/>
      <c r="D200" s="62">
        <f t="shared" si="35"/>
        <v>0</v>
      </c>
      <c r="E200" s="62">
        <f t="shared" si="36"/>
        <v>0</v>
      </c>
      <c r="F200" s="55">
        <f t="shared" si="37"/>
        <v>0</v>
      </c>
      <c r="G200" s="55">
        <f t="shared" si="38"/>
        <v>0</v>
      </c>
      <c r="H200" s="55">
        <f t="shared" si="39"/>
        <v>0</v>
      </c>
      <c r="I200" s="55">
        <f t="shared" si="40"/>
        <v>0</v>
      </c>
      <c r="J200" s="55">
        <f t="shared" si="41"/>
        <v>0</v>
      </c>
      <c r="K200" s="55">
        <f t="shared" si="42"/>
        <v>0</v>
      </c>
      <c r="L200" s="55">
        <f t="shared" si="43"/>
        <v>0</v>
      </c>
      <c r="M200" s="55">
        <f t="shared" ca="1" si="44"/>
        <v>7.5169142641944587E-5</v>
      </c>
      <c r="N200" s="55">
        <f t="shared" ca="1" si="45"/>
        <v>0</v>
      </c>
      <c r="O200" s="63">
        <f t="shared" ca="1" si="46"/>
        <v>0</v>
      </c>
      <c r="P200" s="55">
        <f t="shared" ca="1" si="47"/>
        <v>0</v>
      </c>
      <c r="Q200" s="55">
        <f t="shared" ca="1" si="48"/>
        <v>0</v>
      </c>
      <c r="R200" s="31">
        <f t="shared" ca="1" si="49"/>
        <v>-7.5169142641944587E-5</v>
      </c>
    </row>
    <row r="201" spans="1:18">
      <c r="A201" s="61"/>
      <c r="B201" s="61"/>
      <c r="C201" s="61"/>
      <c r="D201" s="62">
        <f t="shared" si="35"/>
        <v>0</v>
      </c>
      <c r="E201" s="62">
        <f t="shared" si="36"/>
        <v>0</v>
      </c>
      <c r="F201" s="55">
        <f t="shared" si="37"/>
        <v>0</v>
      </c>
      <c r="G201" s="55">
        <f t="shared" si="38"/>
        <v>0</v>
      </c>
      <c r="H201" s="55">
        <f t="shared" si="39"/>
        <v>0</v>
      </c>
      <c r="I201" s="55">
        <f t="shared" si="40"/>
        <v>0</v>
      </c>
      <c r="J201" s="55">
        <f t="shared" si="41"/>
        <v>0</v>
      </c>
      <c r="K201" s="55">
        <f t="shared" si="42"/>
        <v>0</v>
      </c>
      <c r="L201" s="55">
        <f t="shared" si="43"/>
        <v>0</v>
      </c>
      <c r="M201" s="55">
        <f t="shared" ca="1" si="44"/>
        <v>7.5169142641944587E-5</v>
      </c>
      <c r="N201" s="55">
        <f t="shared" ca="1" si="45"/>
        <v>0</v>
      </c>
      <c r="O201" s="63">
        <f t="shared" ca="1" si="46"/>
        <v>0</v>
      </c>
      <c r="P201" s="55">
        <f t="shared" ca="1" si="47"/>
        <v>0</v>
      </c>
      <c r="Q201" s="55">
        <f t="shared" ca="1" si="48"/>
        <v>0</v>
      </c>
      <c r="R201" s="31">
        <f t="shared" ca="1" si="49"/>
        <v>-7.5169142641944587E-5</v>
      </c>
    </row>
    <row r="202" spans="1:18">
      <c r="A202" s="61"/>
      <c r="B202" s="61"/>
      <c r="C202" s="61"/>
      <c r="D202" s="62">
        <f t="shared" si="35"/>
        <v>0</v>
      </c>
      <c r="E202" s="62">
        <f t="shared" si="36"/>
        <v>0</v>
      </c>
      <c r="F202" s="55">
        <f t="shared" si="37"/>
        <v>0</v>
      </c>
      <c r="G202" s="55">
        <f t="shared" si="38"/>
        <v>0</v>
      </c>
      <c r="H202" s="55">
        <f t="shared" si="39"/>
        <v>0</v>
      </c>
      <c r="I202" s="55">
        <f t="shared" si="40"/>
        <v>0</v>
      </c>
      <c r="J202" s="55">
        <f t="shared" si="41"/>
        <v>0</v>
      </c>
      <c r="K202" s="55">
        <f t="shared" si="42"/>
        <v>0</v>
      </c>
      <c r="L202" s="55">
        <f t="shared" si="43"/>
        <v>0</v>
      </c>
      <c r="M202" s="55">
        <f t="shared" ca="1" si="44"/>
        <v>7.5169142641944587E-5</v>
      </c>
      <c r="N202" s="55">
        <f t="shared" ca="1" si="45"/>
        <v>0</v>
      </c>
      <c r="O202" s="63">
        <f t="shared" ca="1" si="46"/>
        <v>0</v>
      </c>
      <c r="P202" s="55">
        <f t="shared" ca="1" si="47"/>
        <v>0</v>
      </c>
      <c r="Q202" s="55">
        <f t="shared" ca="1" si="48"/>
        <v>0</v>
      </c>
      <c r="R202" s="31">
        <f t="shared" ca="1" si="49"/>
        <v>-7.5169142641944587E-5</v>
      </c>
    </row>
    <row r="203" spans="1:18">
      <c r="A203" s="61"/>
      <c r="B203" s="61"/>
      <c r="C203" s="61"/>
      <c r="D203" s="62">
        <f t="shared" si="35"/>
        <v>0</v>
      </c>
      <c r="E203" s="62">
        <f t="shared" si="36"/>
        <v>0</v>
      </c>
      <c r="F203" s="55">
        <f t="shared" si="37"/>
        <v>0</v>
      </c>
      <c r="G203" s="55">
        <f t="shared" si="38"/>
        <v>0</v>
      </c>
      <c r="H203" s="55">
        <f t="shared" si="39"/>
        <v>0</v>
      </c>
      <c r="I203" s="55">
        <f t="shared" si="40"/>
        <v>0</v>
      </c>
      <c r="J203" s="55">
        <f t="shared" si="41"/>
        <v>0</v>
      </c>
      <c r="K203" s="55">
        <f t="shared" si="42"/>
        <v>0</v>
      </c>
      <c r="L203" s="55">
        <f t="shared" si="43"/>
        <v>0</v>
      </c>
      <c r="M203" s="55">
        <f t="shared" ca="1" si="44"/>
        <v>7.5169142641944587E-5</v>
      </c>
      <c r="N203" s="55">
        <f t="shared" ca="1" si="45"/>
        <v>0</v>
      </c>
      <c r="O203" s="63">
        <f t="shared" ca="1" si="46"/>
        <v>0</v>
      </c>
      <c r="P203" s="55">
        <f t="shared" ca="1" si="47"/>
        <v>0</v>
      </c>
      <c r="Q203" s="55">
        <f t="shared" ca="1" si="48"/>
        <v>0</v>
      </c>
      <c r="R203" s="31">
        <f t="shared" ca="1" si="49"/>
        <v>-7.5169142641944587E-5</v>
      </c>
    </row>
    <row r="204" spans="1:18">
      <c r="A204" s="61"/>
      <c r="B204" s="61"/>
      <c r="C204" s="61"/>
      <c r="D204" s="62">
        <f t="shared" si="35"/>
        <v>0</v>
      </c>
      <c r="E204" s="62">
        <f t="shared" si="36"/>
        <v>0</v>
      </c>
      <c r="F204" s="55">
        <f t="shared" si="37"/>
        <v>0</v>
      </c>
      <c r="G204" s="55">
        <f t="shared" si="38"/>
        <v>0</v>
      </c>
      <c r="H204" s="55">
        <f t="shared" si="39"/>
        <v>0</v>
      </c>
      <c r="I204" s="55">
        <f t="shared" si="40"/>
        <v>0</v>
      </c>
      <c r="J204" s="55">
        <f t="shared" si="41"/>
        <v>0</v>
      </c>
      <c r="K204" s="55">
        <f t="shared" si="42"/>
        <v>0</v>
      </c>
      <c r="L204" s="55">
        <f t="shared" si="43"/>
        <v>0</v>
      </c>
      <c r="M204" s="55">
        <f t="shared" ca="1" si="44"/>
        <v>7.5169142641944587E-5</v>
      </c>
      <c r="N204" s="55">
        <f t="shared" ca="1" si="45"/>
        <v>0</v>
      </c>
      <c r="O204" s="63">
        <f t="shared" ca="1" si="46"/>
        <v>0</v>
      </c>
      <c r="P204" s="55">
        <f t="shared" ca="1" si="47"/>
        <v>0</v>
      </c>
      <c r="Q204" s="55">
        <f t="shared" ca="1" si="48"/>
        <v>0</v>
      </c>
      <c r="R204" s="31">
        <f t="shared" ca="1" si="49"/>
        <v>-7.5169142641944587E-5</v>
      </c>
    </row>
    <row r="205" spans="1:18">
      <c r="A205" s="61"/>
      <c r="B205" s="61"/>
      <c r="C205" s="61"/>
      <c r="D205" s="62">
        <f t="shared" si="35"/>
        <v>0</v>
      </c>
      <c r="E205" s="62">
        <f t="shared" si="36"/>
        <v>0</v>
      </c>
      <c r="F205" s="55">
        <f t="shared" si="37"/>
        <v>0</v>
      </c>
      <c r="G205" s="55">
        <f t="shared" si="38"/>
        <v>0</v>
      </c>
      <c r="H205" s="55">
        <f t="shared" si="39"/>
        <v>0</v>
      </c>
      <c r="I205" s="55">
        <f t="shared" si="40"/>
        <v>0</v>
      </c>
      <c r="J205" s="55">
        <f t="shared" si="41"/>
        <v>0</v>
      </c>
      <c r="K205" s="55">
        <f t="shared" si="42"/>
        <v>0</v>
      </c>
      <c r="L205" s="55">
        <f t="shared" si="43"/>
        <v>0</v>
      </c>
      <c r="M205" s="55">
        <f t="shared" ca="1" si="44"/>
        <v>7.5169142641944587E-5</v>
      </c>
      <c r="N205" s="55">
        <f t="shared" ca="1" si="45"/>
        <v>0</v>
      </c>
      <c r="O205" s="63">
        <f t="shared" ca="1" si="46"/>
        <v>0</v>
      </c>
      <c r="P205" s="55">
        <f t="shared" ca="1" si="47"/>
        <v>0</v>
      </c>
      <c r="Q205" s="55">
        <f t="shared" ca="1" si="48"/>
        <v>0</v>
      </c>
      <c r="R205" s="31">
        <f t="shared" ca="1" si="49"/>
        <v>-7.5169142641944587E-5</v>
      </c>
    </row>
    <row r="206" spans="1:18">
      <c r="A206" s="61"/>
      <c r="B206" s="61"/>
      <c r="C206" s="61"/>
      <c r="D206" s="62">
        <f t="shared" si="35"/>
        <v>0</v>
      </c>
      <c r="E206" s="62">
        <f t="shared" si="36"/>
        <v>0</v>
      </c>
      <c r="F206" s="55">
        <f t="shared" si="37"/>
        <v>0</v>
      </c>
      <c r="G206" s="55">
        <f t="shared" si="38"/>
        <v>0</v>
      </c>
      <c r="H206" s="55">
        <f t="shared" si="39"/>
        <v>0</v>
      </c>
      <c r="I206" s="55">
        <f t="shared" si="40"/>
        <v>0</v>
      </c>
      <c r="J206" s="55">
        <f t="shared" si="41"/>
        <v>0</v>
      </c>
      <c r="K206" s="55">
        <f t="shared" si="42"/>
        <v>0</v>
      </c>
      <c r="L206" s="55">
        <f t="shared" si="43"/>
        <v>0</v>
      </c>
      <c r="M206" s="55">
        <f t="shared" ca="1" si="44"/>
        <v>7.5169142641944587E-5</v>
      </c>
      <c r="N206" s="55">
        <f t="shared" ca="1" si="45"/>
        <v>0</v>
      </c>
      <c r="O206" s="63">
        <f t="shared" ca="1" si="46"/>
        <v>0</v>
      </c>
      <c r="P206" s="55">
        <f t="shared" ca="1" si="47"/>
        <v>0</v>
      </c>
      <c r="Q206" s="55">
        <f t="shared" ca="1" si="48"/>
        <v>0</v>
      </c>
      <c r="R206" s="31">
        <f t="shared" ca="1" si="49"/>
        <v>-7.5169142641944587E-5</v>
      </c>
    </row>
    <row r="207" spans="1:18">
      <c r="A207" s="61"/>
      <c r="B207" s="61"/>
      <c r="C207" s="61"/>
      <c r="D207" s="62">
        <f t="shared" si="35"/>
        <v>0</v>
      </c>
      <c r="E207" s="62">
        <f t="shared" si="36"/>
        <v>0</v>
      </c>
      <c r="F207" s="55">
        <f t="shared" si="37"/>
        <v>0</v>
      </c>
      <c r="G207" s="55">
        <f t="shared" si="38"/>
        <v>0</v>
      </c>
      <c r="H207" s="55">
        <f t="shared" si="39"/>
        <v>0</v>
      </c>
      <c r="I207" s="55">
        <f t="shared" si="40"/>
        <v>0</v>
      </c>
      <c r="J207" s="55">
        <f t="shared" si="41"/>
        <v>0</v>
      </c>
      <c r="K207" s="55">
        <f t="shared" si="42"/>
        <v>0</v>
      </c>
      <c r="L207" s="55">
        <f t="shared" si="43"/>
        <v>0</v>
      </c>
      <c r="M207" s="55">
        <f t="shared" ca="1" si="44"/>
        <v>7.5169142641944587E-5</v>
      </c>
      <c r="N207" s="55">
        <f t="shared" ca="1" si="45"/>
        <v>0</v>
      </c>
      <c r="O207" s="63">
        <f t="shared" ca="1" si="46"/>
        <v>0</v>
      </c>
      <c r="P207" s="55">
        <f t="shared" ca="1" si="47"/>
        <v>0</v>
      </c>
      <c r="Q207" s="55">
        <f t="shared" ca="1" si="48"/>
        <v>0</v>
      </c>
      <c r="R207" s="31">
        <f t="shared" ca="1" si="49"/>
        <v>-7.5169142641944587E-5</v>
      </c>
    </row>
    <row r="208" spans="1:18">
      <c r="A208" s="61"/>
      <c r="B208" s="61"/>
      <c r="C208" s="61"/>
      <c r="D208" s="62">
        <f t="shared" si="35"/>
        <v>0</v>
      </c>
      <c r="E208" s="62">
        <f t="shared" si="36"/>
        <v>0</v>
      </c>
      <c r="F208" s="55">
        <f t="shared" si="37"/>
        <v>0</v>
      </c>
      <c r="G208" s="55">
        <f t="shared" si="38"/>
        <v>0</v>
      </c>
      <c r="H208" s="55">
        <f t="shared" si="39"/>
        <v>0</v>
      </c>
      <c r="I208" s="55">
        <f t="shared" si="40"/>
        <v>0</v>
      </c>
      <c r="J208" s="55">
        <f t="shared" si="41"/>
        <v>0</v>
      </c>
      <c r="K208" s="55">
        <f t="shared" si="42"/>
        <v>0</v>
      </c>
      <c r="L208" s="55">
        <f t="shared" si="43"/>
        <v>0</v>
      </c>
      <c r="M208" s="55">
        <f t="shared" ca="1" si="44"/>
        <v>7.5169142641944587E-5</v>
      </c>
      <c r="N208" s="55">
        <f t="shared" ca="1" si="45"/>
        <v>0</v>
      </c>
      <c r="O208" s="63">
        <f t="shared" ca="1" si="46"/>
        <v>0</v>
      </c>
      <c r="P208" s="55">
        <f t="shared" ca="1" si="47"/>
        <v>0</v>
      </c>
      <c r="Q208" s="55">
        <f t="shared" ca="1" si="48"/>
        <v>0</v>
      </c>
      <c r="R208" s="31">
        <f t="shared" ca="1" si="49"/>
        <v>-7.5169142641944587E-5</v>
      </c>
    </row>
    <row r="209" spans="1:18">
      <c r="A209" s="61"/>
      <c r="B209" s="61"/>
      <c r="C209" s="61"/>
      <c r="D209" s="62">
        <f t="shared" si="35"/>
        <v>0</v>
      </c>
      <c r="E209" s="62">
        <f t="shared" si="36"/>
        <v>0</v>
      </c>
      <c r="F209" s="55">
        <f t="shared" si="37"/>
        <v>0</v>
      </c>
      <c r="G209" s="55">
        <f t="shared" si="38"/>
        <v>0</v>
      </c>
      <c r="H209" s="55">
        <f t="shared" si="39"/>
        <v>0</v>
      </c>
      <c r="I209" s="55">
        <f t="shared" si="40"/>
        <v>0</v>
      </c>
      <c r="J209" s="55">
        <f t="shared" si="41"/>
        <v>0</v>
      </c>
      <c r="K209" s="55">
        <f t="shared" si="42"/>
        <v>0</v>
      </c>
      <c r="L209" s="55">
        <f t="shared" si="43"/>
        <v>0</v>
      </c>
      <c r="M209" s="55">
        <f t="shared" ca="1" si="44"/>
        <v>7.5169142641944587E-5</v>
      </c>
      <c r="N209" s="55">
        <f t="shared" ca="1" si="45"/>
        <v>0</v>
      </c>
      <c r="O209" s="63">
        <f t="shared" ca="1" si="46"/>
        <v>0</v>
      </c>
      <c r="P209" s="55">
        <f t="shared" ca="1" si="47"/>
        <v>0</v>
      </c>
      <c r="Q209" s="55">
        <f t="shared" ca="1" si="48"/>
        <v>0</v>
      </c>
      <c r="R209" s="31">
        <f t="shared" ca="1" si="49"/>
        <v>-7.5169142641944587E-5</v>
      </c>
    </row>
    <row r="210" spans="1:18">
      <c r="A210" s="61"/>
      <c r="B210" s="61"/>
      <c r="C210" s="61"/>
      <c r="D210" s="62">
        <f t="shared" si="35"/>
        <v>0</v>
      </c>
      <c r="E210" s="62">
        <f t="shared" si="36"/>
        <v>0</v>
      </c>
      <c r="F210" s="55">
        <f t="shared" si="37"/>
        <v>0</v>
      </c>
      <c r="G210" s="55">
        <f t="shared" si="38"/>
        <v>0</v>
      </c>
      <c r="H210" s="55">
        <f t="shared" si="39"/>
        <v>0</v>
      </c>
      <c r="I210" s="55">
        <f t="shared" si="40"/>
        <v>0</v>
      </c>
      <c r="J210" s="55">
        <f t="shared" si="41"/>
        <v>0</v>
      </c>
      <c r="K210" s="55">
        <f t="shared" si="42"/>
        <v>0</v>
      </c>
      <c r="L210" s="55">
        <f t="shared" si="43"/>
        <v>0</v>
      </c>
      <c r="M210" s="55">
        <f t="shared" ca="1" si="44"/>
        <v>7.5169142641944587E-5</v>
      </c>
      <c r="N210" s="55">
        <f t="shared" ca="1" si="45"/>
        <v>0</v>
      </c>
      <c r="O210" s="63">
        <f t="shared" ca="1" si="46"/>
        <v>0</v>
      </c>
      <c r="P210" s="55">
        <f t="shared" ca="1" si="47"/>
        <v>0</v>
      </c>
      <c r="Q210" s="55">
        <f t="shared" ca="1" si="48"/>
        <v>0</v>
      </c>
      <c r="R210" s="31">
        <f t="shared" ca="1" si="49"/>
        <v>-7.5169142641944587E-5</v>
      </c>
    </row>
    <row r="211" spans="1:18">
      <c r="A211" s="61"/>
      <c r="B211" s="61"/>
      <c r="C211" s="61"/>
      <c r="D211" s="62">
        <f t="shared" si="35"/>
        <v>0</v>
      </c>
      <c r="E211" s="62">
        <f t="shared" si="36"/>
        <v>0</v>
      </c>
      <c r="F211" s="55">
        <f t="shared" si="37"/>
        <v>0</v>
      </c>
      <c r="G211" s="55">
        <f t="shared" si="38"/>
        <v>0</v>
      </c>
      <c r="H211" s="55">
        <f t="shared" si="39"/>
        <v>0</v>
      </c>
      <c r="I211" s="55">
        <f t="shared" si="40"/>
        <v>0</v>
      </c>
      <c r="J211" s="55">
        <f t="shared" si="41"/>
        <v>0</v>
      </c>
      <c r="K211" s="55">
        <f t="shared" si="42"/>
        <v>0</v>
      </c>
      <c r="L211" s="55">
        <f t="shared" si="43"/>
        <v>0</v>
      </c>
      <c r="M211" s="55">
        <f t="shared" ca="1" si="44"/>
        <v>7.5169142641944587E-5</v>
      </c>
      <c r="N211" s="55">
        <f t="shared" ca="1" si="45"/>
        <v>0</v>
      </c>
      <c r="O211" s="63">
        <f t="shared" ca="1" si="46"/>
        <v>0</v>
      </c>
      <c r="P211" s="55">
        <f t="shared" ca="1" si="47"/>
        <v>0</v>
      </c>
      <c r="Q211" s="55">
        <f t="shared" ca="1" si="48"/>
        <v>0</v>
      </c>
      <c r="R211" s="31">
        <f t="shared" ca="1" si="49"/>
        <v>-7.5169142641944587E-5</v>
      </c>
    </row>
    <row r="212" spans="1:18">
      <c r="A212" s="61"/>
      <c r="B212" s="61"/>
      <c r="C212" s="61"/>
      <c r="D212" s="62">
        <f t="shared" si="35"/>
        <v>0</v>
      </c>
      <c r="E212" s="62">
        <f t="shared" si="36"/>
        <v>0</v>
      </c>
      <c r="F212" s="55">
        <f t="shared" si="37"/>
        <v>0</v>
      </c>
      <c r="G212" s="55">
        <f t="shared" si="38"/>
        <v>0</v>
      </c>
      <c r="H212" s="55">
        <f t="shared" si="39"/>
        <v>0</v>
      </c>
      <c r="I212" s="55">
        <f t="shared" si="40"/>
        <v>0</v>
      </c>
      <c r="J212" s="55">
        <f t="shared" si="41"/>
        <v>0</v>
      </c>
      <c r="K212" s="55">
        <f t="shared" si="42"/>
        <v>0</v>
      </c>
      <c r="L212" s="55">
        <f t="shared" si="43"/>
        <v>0</v>
      </c>
      <c r="M212" s="55">
        <f t="shared" ca="1" si="44"/>
        <v>7.5169142641944587E-5</v>
      </c>
      <c r="N212" s="55">
        <f t="shared" ca="1" si="45"/>
        <v>0</v>
      </c>
      <c r="O212" s="63">
        <f t="shared" ca="1" si="46"/>
        <v>0</v>
      </c>
      <c r="P212" s="55">
        <f t="shared" ca="1" si="47"/>
        <v>0</v>
      </c>
      <c r="Q212" s="55">
        <f t="shared" ca="1" si="48"/>
        <v>0</v>
      </c>
      <c r="R212" s="31">
        <f t="shared" ca="1" si="49"/>
        <v>-7.5169142641944587E-5</v>
      </c>
    </row>
    <row r="213" spans="1:18">
      <c r="A213" s="61"/>
      <c r="B213" s="61"/>
      <c r="C213" s="61"/>
      <c r="D213" s="62">
        <f t="shared" ref="D213:D276" si="50">A213/A$18</f>
        <v>0</v>
      </c>
      <c r="E213" s="62">
        <f t="shared" ref="E213:E276" si="51">B213/B$18</f>
        <v>0</v>
      </c>
      <c r="F213" s="55">
        <f t="shared" ref="F213:F276" si="52">$C213*D213</f>
        <v>0</v>
      </c>
      <c r="G213" s="55">
        <f t="shared" ref="G213:G276" si="53">$C213*E213</f>
        <v>0</v>
      </c>
      <c r="H213" s="55">
        <f t="shared" ref="H213:H276" si="54">C213*D213*D213</f>
        <v>0</v>
      </c>
      <c r="I213" s="55">
        <f t="shared" ref="I213:I276" si="55">C213*D213*D213*D213</f>
        <v>0</v>
      </c>
      <c r="J213" s="55">
        <f t="shared" ref="J213:J276" si="56">C213*D213*D213*D213*D213</f>
        <v>0</v>
      </c>
      <c r="K213" s="55">
        <f t="shared" ref="K213:K276" si="57">C213*E213*D213</f>
        <v>0</v>
      </c>
      <c r="L213" s="55">
        <f t="shared" ref="L213:L276" si="58">C213*E213*D213*D213</f>
        <v>0</v>
      </c>
      <c r="M213" s="55">
        <f t="shared" ref="M213:M276" ca="1" si="59">+E$4+E$5*D213+E$6*D213^2</f>
        <v>7.5169142641944587E-5</v>
      </c>
      <c r="N213" s="55">
        <f t="shared" ref="N213:N276" ca="1" si="60">C213*(M213-E213)^2</f>
        <v>0</v>
      </c>
      <c r="O213" s="63">
        <f t="shared" ref="O213:O276" ca="1" si="61">(C213*O$1-O$2*F213+O$3*H213)^2</f>
        <v>0</v>
      </c>
      <c r="P213" s="55">
        <f t="shared" ref="P213:P276" ca="1" si="62">(-C213*O$2+O$4*F213-O$5*H213)^2</f>
        <v>0</v>
      </c>
      <c r="Q213" s="55">
        <f t="shared" ref="Q213:Q276" ca="1" si="63">+(C213*O$3-F213*O$5+H213*O$6)^2</f>
        <v>0</v>
      </c>
      <c r="R213" s="31">
        <f t="shared" ref="R213:R276" ca="1" si="64">+E213-M213</f>
        <v>-7.5169142641944587E-5</v>
      </c>
    </row>
    <row r="214" spans="1:18">
      <c r="A214" s="61"/>
      <c r="B214" s="61"/>
      <c r="C214" s="61"/>
      <c r="D214" s="62">
        <f t="shared" si="50"/>
        <v>0</v>
      </c>
      <c r="E214" s="62">
        <f t="shared" si="51"/>
        <v>0</v>
      </c>
      <c r="F214" s="55">
        <f t="shared" si="52"/>
        <v>0</v>
      </c>
      <c r="G214" s="55">
        <f t="shared" si="53"/>
        <v>0</v>
      </c>
      <c r="H214" s="55">
        <f t="shared" si="54"/>
        <v>0</v>
      </c>
      <c r="I214" s="55">
        <f t="shared" si="55"/>
        <v>0</v>
      </c>
      <c r="J214" s="55">
        <f t="shared" si="56"/>
        <v>0</v>
      </c>
      <c r="K214" s="55">
        <f t="shared" si="57"/>
        <v>0</v>
      </c>
      <c r="L214" s="55">
        <f t="shared" si="58"/>
        <v>0</v>
      </c>
      <c r="M214" s="55">
        <f t="shared" ca="1" si="59"/>
        <v>7.5169142641944587E-5</v>
      </c>
      <c r="N214" s="55">
        <f t="shared" ca="1" si="60"/>
        <v>0</v>
      </c>
      <c r="O214" s="63">
        <f t="shared" ca="1" si="61"/>
        <v>0</v>
      </c>
      <c r="P214" s="55">
        <f t="shared" ca="1" si="62"/>
        <v>0</v>
      </c>
      <c r="Q214" s="55">
        <f t="shared" ca="1" si="63"/>
        <v>0</v>
      </c>
      <c r="R214" s="31">
        <f t="shared" ca="1" si="64"/>
        <v>-7.5169142641944587E-5</v>
      </c>
    </row>
    <row r="215" spans="1:18">
      <c r="A215" s="61"/>
      <c r="B215" s="61"/>
      <c r="C215" s="61"/>
      <c r="D215" s="62">
        <f t="shared" si="50"/>
        <v>0</v>
      </c>
      <c r="E215" s="62">
        <f t="shared" si="51"/>
        <v>0</v>
      </c>
      <c r="F215" s="55">
        <f t="shared" si="52"/>
        <v>0</v>
      </c>
      <c r="G215" s="55">
        <f t="shared" si="53"/>
        <v>0</v>
      </c>
      <c r="H215" s="55">
        <f t="shared" si="54"/>
        <v>0</v>
      </c>
      <c r="I215" s="55">
        <f t="shared" si="55"/>
        <v>0</v>
      </c>
      <c r="J215" s="55">
        <f t="shared" si="56"/>
        <v>0</v>
      </c>
      <c r="K215" s="55">
        <f t="shared" si="57"/>
        <v>0</v>
      </c>
      <c r="L215" s="55">
        <f t="shared" si="58"/>
        <v>0</v>
      </c>
      <c r="M215" s="55">
        <f t="shared" ca="1" si="59"/>
        <v>7.5169142641944587E-5</v>
      </c>
      <c r="N215" s="55">
        <f t="shared" ca="1" si="60"/>
        <v>0</v>
      </c>
      <c r="O215" s="63">
        <f t="shared" ca="1" si="61"/>
        <v>0</v>
      </c>
      <c r="P215" s="55">
        <f t="shared" ca="1" si="62"/>
        <v>0</v>
      </c>
      <c r="Q215" s="55">
        <f t="shared" ca="1" si="63"/>
        <v>0</v>
      </c>
      <c r="R215" s="31">
        <f t="shared" ca="1" si="64"/>
        <v>-7.5169142641944587E-5</v>
      </c>
    </row>
    <row r="216" spans="1:18">
      <c r="A216" s="61"/>
      <c r="B216" s="61"/>
      <c r="C216" s="61"/>
      <c r="D216" s="62">
        <f t="shared" si="50"/>
        <v>0</v>
      </c>
      <c r="E216" s="62">
        <f t="shared" si="51"/>
        <v>0</v>
      </c>
      <c r="F216" s="55">
        <f t="shared" si="52"/>
        <v>0</v>
      </c>
      <c r="G216" s="55">
        <f t="shared" si="53"/>
        <v>0</v>
      </c>
      <c r="H216" s="55">
        <f t="shared" si="54"/>
        <v>0</v>
      </c>
      <c r="I216" s="55">
        <f t="shared" si="55"/>
        <v>0</v>
      </c>
      <c r="J216" s="55">
        <f t="shared" si="56"/>
        <v>0</v>
      </c>
      <c r="K216" s="55">
        <f t="shared" si="57"/>
        <v>0</v>
      </c>
      <c r="L216" s="55">
        <f t="shared" si="58"/>
        <v>0</v>
      </c>
      <c r="M216" s="55">
        <f t="shared" ca="1" si="59"/>
        <v>7.5169142641944587E-5</v>
      </c>
      <c r="N216" s="55">
        <f t="shared" ca="1" si="60"/>
        <v>0</v>
      </c>
      <c r="O216" s="63">
        <f t="shared" ca="1" si="61"/>
        <v>0</v>
      </c>
      <c r="P216" s="55">
        <f t="shared" ca="1" si="62"/>
        <v>0</v>
      </c>
      <c r="Q216" s="55">
        <f t="shared" ca="1" si="63"/>
        <v>0</v>
      </c>
      <c r="R216" s="31">
        <f t="shared" ca="1" si="64"/>
        <v>-7.5169142641944587E-5</v>
      </c>
    </row>
    <row r="217" spans="1:18">
      <c r="A217" s="61"/>
      <c r="B217" s="61"/>
      <c r="C217" s="61"/>
      <c r="D217" s="62">
        <f t="shared" si="50"/>
        <v>0</v>
      </c>
      <c r="E217" s="62">
        <f t="shared" si="51"/>
        <v>0</v>
      </c>
      <c r="F217" s="55">
        <f t="shared" si="52"/>
        <v>0</v>
      </c>
      <c r="G217" s="55">
        <f t="shared" si="53"/>
        <v>0</v>
      </c>
      <c r="H217" s="55">
        <f t="shared" si="54"/>
        <v>0</v>
      </c>
      <c r="I217" s="55">
        <f t="shared" si="55"/>
        <v>0</v>
      </c>
      <c r="J217" s="55">
        <f t="shared" si="56"/>
        <v>0</v>
      </c>
      <c r="K217" s="55">
        <f t="shared" si="57"/>
        <v>0</v>
      </c>
      <c r="L217" s="55">
        <f t="shared" si="58"/>
        <v>0</v>
      </c>
      <c r="M217" s="55">
        <f t="shared" ca="1" si="59"/>
        <v>7.5169142641944587E-5</v>
      </c>
      <c r="N217" s="55">
        <f t="shared" ca="1" si="60"/>
        <v>0</v>
      </c>
      <c r="O217" s="63">
        <f t="shared" ca="1" si="61"/>
        <v>0</v>
      </c>
      <c r="P217" s="55">
        <f t="shared" ca="1" si="62"/>
        <v>0</v>
      </c>
      <c r="Q217" s="55">
        <f t="shared" ca="1" si="63"/>
        <v>0</v>
      </c>
      <c r="R217" s="31">
        <f t="shared" ca="1" si="64"/>
        <v>-7.5169142641944587E-5</v>
      </c>
    </row>
    <row r="218" spans="1:18">
      <c r="A218" s="61"/>
      <c r="B218" s="61"/>
      <c r="C218" s="61"/>
      <c r="D218" s="62">
        <f t="shared" si="50"/>
        <v>0</v>
      </c>
      <c r="E218" s="62">
        <f t="shared" si="51"/>
        <v>0</v>
      </c>
      <c r="F218" s="55">
        <f t="shared" si="52"/>
        <v>0</v>
      </c>
      <c r="G218" s="55">
        <f t="shared" si="53"/>
        <v>0</v>
      </c>
      <c r="H218" s="55">
        <f t="shared" si="54"/>
        <v>0</v>
      </c>
      <c r="I218" s="55">
        <f t="shared" si="55"/>
        <v>0</v>
      </c>
      <c r="J218" s="55">
        <f t="shared" si="56"/>
        <v>0</v>
      </c>
      <c r="K218" s="55">
        <f t="shared" si="57"/>
        <v>0</v>
      </c>
      <c r="L218" s="55">
        <f t="shared" si="58"/>
        <v>0</v>
      </c>
      <c r="M218" s="55">
        <f t="shared" ca="1" si="59"/>
        <v>7.5169142641944587E-5</v>
      </c>
      <c r="N218" s="55">
        <f t="shared" ca="1" si="60"/>
        <v>0</v>
      </c>
      <c r="O218" s="63">
        <f t="shared" ca="1" si="61"/>
        <v>0</v>
      </c>
      <c r="P218" s="55">
        <f t="shared" ca="1" si="62"/>
        <v>0</v>
      </c>
      <c r="Q218" s="55">
        <f t="shared" ca="1" si="63"/>
        <v>0</v>
      </c>
      <c r="R218" s="31">
        <f t="shared" ca="1" si="64"/>
        <v>-7.5169142641944587E-5</v>
      </c>
    </row>
    <row r="219" spans="1:18">
      <c r="A219" s="61"/>
      <c r="B219" s="61"/>
      <c r="C219" s="61"/>
      <c r="D219" s="62">
        <f t="shared" si="50"/>
        <v>0</v>
      </c>
      <c r="E219" s="62">
        <f t="shared" si="51"/>
        <v>0</v>
      </c>
      <c r="F219" s="55">
        <f t="shared" si="52"/>
        <v>0</v>
      </c>
      <c r="G219" s="55">
        <f t="shared" si="53"/>
        <v>0</v>
      </c>
      <c r="H219" s="55">
        <f t="shared" si="54"/>
        <v>0</v>
      </c>
      <c r="I219" s="55">
        <f t="shared" si="55"/>
        <v>0</v>
      </c>
      <c r="J219" s="55">
        <f t="shared" si="56"/>
        <v>0</v>
      </c>
      <c r="K219" s="55">
        <f t="shared" si="57"/>
        <v>0</v>
      </c>
      <c r="L219" s="55">
        <f t="shared" si="58"/>
        <v>0</v>
      </c>
      <c r="M219" s="55">
        <f t="shared" ca="1" si="59"/>
        <v>7.5169142641944587E-5</v>
      </c>
      <c r="N219" s="55">
        <f t="shared" ca="1" si="60"/>
        <v>0</v>
      </c>
      <c r="O219" s="63">
        <f t="shared" ca="1" si="61"/>
        <v>0</v>
      </c>
      <c r="P219" s="55">
        <f t="shared" ca="1" si="62"/>
        <v>0</v>
      </c>
      <c r="Q219" s="55">
        <f t="shared" ca="1" si="63"/>
        <v>0</v>
      </c>
      <c r="R219" s="31">
        <f t="shared" ca="1" si="64"/>
        <v>-7.5169142641944587E-5</v>
      </c>
    </row>
    <row r="220" spans="1:18">
      <c r="A220" s="61"/>
      <c r="B220" s="61"/>
      <c r="C220" s="61"/>
      <c r="D220" s="62">
        <f t="shared" si="50"/>
        <v>0</v>
      </c>
      <c r="E220" s="62">
        <f t="shared" si="51"/>
        <v>0</v>
      </c>
      <c r="F220" s="55">
        <f t="shared" si="52"/>
        <v>0</v>
      </c>
      <c r="G220" s="55">
        <f t="shared" si="53"/>
        <v>0</v>
      </c>
      <c r="H220" s="55">
        <f t="shared" si="54"/>
        <v>0</v>
      </c>
      <c r="I220" s="55">
        <f t="shared" si="55"/>
        <v>0</v>
      </c>
      <c r="J220" s="55">
        <f t="shared" si="56"/>
        <v>0</v>
      </c>
      <c r="K220" s="55">
        <f t="shared" si="57"/>
        <v>0</v>
      </c>
      <c r="L220" s="55">
        <f t="shared" si="58"/>
        <v>0</v>
      </c>
      <c r="M220" s="55">
        <f t="shared" ca="1" si="59"/>
        <v>7.5169142641944587E-5</v>
      </c>
      <c r="N220" s="55">
        <f t="shared" ca="1" si="60"/>
        <v>0</v>
      </c>
      <c r="O220" s="63">
        <f t="shared" ca="1" si="61"/>
        <v>0</v>
      </c>
      <c r="P220" s="55">
        <f t="shared" ca="1" si="62"/>
        <v>0</v>
      </c>
      <c r="Q220" s="55">
        <f t="shared" ca="1" si="63"/>
        <v>0</v>
      </c>
      <c r="R220" s="31">
        <f t="shared" ca="1" si="64"/>
        <v>-7.5169142641944587E-5</v>
      </c>
    </row>
    <row r="221" spans="1:18">
      <c r="A221" s="61"/>
      <c r="B221" s="61"/>
      <c r="C221" s="61"/>
      <c r="D221" s="62">
        <f t="shared" si="50"/>
        <v>0</v>
      </c>
      <c r="E221" s="62">
        <f t="shared" si="51"/>
        <v>0</v>
      </c>
      <c r="F221" s="55">
        <f t="shared" si="52"/>
        <v>0</v>
      </c>
      <c r="G221" s="55">
        <f t="shared" si="53"/>
        <v>0</v>
      </c>
      <c r="H221" s="55">
        <f t="shared" si="54"/>
        <v>0</v>
      </c>
      <c r="I221" s="55">
        <f t="shared" si="55"/>
        <v>0</v>
      </c>
      <c r="J221" s="55">
        <f t="shared" si="56"/>
        <v>0</v>
      </c>
      <c r="K221" s="55">
        <f t="shared" si="57"/>
        <v>0</v>
      </c>
      <c r="L221" s="55">
        <f t="shared" si="58"/>
        <v>0</v>
      </c>
      <c r="M221" s="55">
        <f t="shared" ca="1" si="59"/>
        <v>7.5169142641944587E-5</v>
      </c>
      <c r="N221" s="55">
        <f t="shared" ca="1" si="60"/>
        <v>0</v>
      </c>
      <c r="O221" s="63">
        <f t="shared" ca="1" si="61"/>
        <v>0</v>
      </c>
      <c r="P221" s="55">
        <f t="shared" ca="1" si="62"/>
        <v>0</v>
      </c>
      <c r="Q221" s="55">
        <f t="shared" ca="1" si="63"/>
        <v>0</v>
      </c>
      <c r="R221" s="31">
        <f t="shared" ca="1" si="64"/>
        <v>-7.5169142641944587E-5</v>
      </c>
    </row>
    <row r="222" spans="1:18">
      <c r="A222" s="61"/>
      <c r="B222" s="61"/>
      <c r="C222" s="61"/>
      <c r="D222" s="62">
        <f t="shared" si="50"/>
        <v>0</v>
      </c>
      <c r="E222" s="62">
        <f t="shared" si="51"/>
        <v>0</v>
      </c>
      <c r="F222" s="55">
        <f t="shared" si="52"/>
        <v>0</v>
      </c>
      <c r="G222" s="55">
        <f t="shared" si="53"/>
        <v>0</v>
      </c>
      <c r="H222" s="55">
        <f t="shared" si="54"/>
        <v>0</v>
      </c>
      <c r="I222" s="55">
        <f t="shared" si="55"/>
        <v>0</v>
      </c>
      <c r="J222" s="55">
        <f t="shared" si="56"/>
        <v>0</v>
      </c>
      <c r="K222" s="55">
        <f t="shared" si="57"/>
        <v>0</v>
      </c>
      <c r="L222" s="55">
        <f t="shared" si="58"/>
        <v>0</v>
      </c>
      <c r="M222" s="55">
        <f t="shared" ca="1" si="59"/>
        <v>7.5169142641944587E-5</v>
      </c>
      <c r="N222" s="55">
        <f t="shared" ca="1" si="60"/>
        <v>0</v>
      </c>
      <c r="O222" s="63">
        <f t="shared" ca="1" si="61"/>
        <v>0</v>
      </c>
      <c r="P222" s="55">
        <f t="shared" ca="1" si="62"/>
        <v>0</v>
      </c>
      <c r="Q222" s="55">
        <f t="shared" ca="1" si="63"/>
        <v>0</v>
      </c>
      <c r="R222" s="31">
        <f t="shared" ca="1" si="64"/>
        <v>-7.5169142641944587E-5</v>
      </c>
    </row>
    <row r="223" spans="1:18">
      <c r="A223" s="61"/>
      <c r="B223" s="61"/>
      <c r="C223" s="61"/>
      <c r="D223" s="62">
        <f t="shared" si="50"/>
        <v>0</v>
      </c>
      <c r="E223" s="62">
        <f t="shared" si="51"/>
        <v>0</v>
      </c>
      <c r="F223" s="55">
        <f t="shared" si="52"/>
        <v>0</v>
      </c>
      <c r="G223" s="55">
        <f t="shared" si="53"/>
        <v>0</v>
      </c>
      <c r="H223" s="55">
        <f t="shared" si="54"/>
        <v>0</v>
      </c>
      <c r="I223" s="55">
        <f t="shared" si="55"/>
        <v>0</v>
      </c>
      <c r="J223" s="55">
        <f t="shared" si="56"/>
        <v>0</v>
      </c>
      <c r="K223" s="55">
        <f t="shared" si="57"/>
        <v>0</v>
      </c>
      <c r="L223" s="55">
        <f t="shared" si="58"/>
        <v>0</v>
      </c>
      <c r="M223" s="55">
        <f t="shared" ca="1" si="59"/>
        <v>7.5169142641944587E-5</v>
      </c>
      <c r="N223" s="55">
        <f t="shared" ca="1" si="60"/>
        <v>0</v>
      </c>
      <c r="O223" s="63">
        <f t="shared" ca="1" si="61"/>
        <v>0</v>
      </c>
      <c r="P223" s="55">
        <f t="shared" ca="1" si="62"/>
        <v>0</v>
      </c>
      <c r="Q223" s="55">
        <f t="shared" ca="1" si="63"/>
        <v>0</v>
      </c>
      <c r="R223" s="31">
        <f t="shared" ca="1" si="64"/>
        <v>-7.5169142641944587E-5</v>
      </c>
    </row>
    <row r="224" spans="1:18">
      <c r="A224" s="61"/>
      <c r="B224" s="61"/>
      <c r="C224" s="61"/>
      <c r="D224" s="62">
        <f t="shared" si="50"/>
        <v>0</v>
      </c>
      <c r="E224" s="62">
        <f t="shared" si="51"/>
        <v>0</v>
      </c>
      <c r="F224" s="55">
        <f t="shared" si="52"/>
        <v>0</v>
      </c>
      <c r="G224" s="55">
        <f t="shared" si="53"/>
        <v>0</v>
      </c>
      <c r="H224" s="55">
        <f t="shared" si="54"/>
        <v>0</v>
      </c>
      <c r="I224" s="55">
        <f t="shared" si="55"/>
        <v>0</v>
      </c>
      <c r="J224" s="55">
        <f t="shared" si="56"/>
        <v>0</v>
      </c>
      <c r="K224" s="55">
        <f t="shared" si="57"/>
        <v>0</v>
      </c>
      <c r="L224" s="55">
        <f t="shared" si="58"/>
        <v>0</v>
      </c>
      <c r="M224" s="55">
        <f t="shared" ca="1" si="59"/>
        <v>7.5169142641944587E-5</v>
      </c>
      <c r="N224" s="55">
        <f t="shared" ca="1" si="60"/>
        <v>0</v>
      </c>
      <c r="O224" s="63">
        <f t="shared" ca="1" si="61"/>
        <v>0</v>
      </c>
      <c r="P224" s="55">
        <f t="shared" ca="1" si="62"/>
        <v>0</v>
      </c>
      <c r="Q224" s="55">
        <f t="shared" ca="1" si="63"/>
        <v>0</v>
      </c>
      <c r="R224" s="31">
        <f t="shared" ca="1" si="64"/>
        <v>-7.5169142641944587E-5</v>
      </c>
    </row>
    <row r="225" spans="1:18">
      <c r="A225" s="61"/>
      <c r="B225" s="61"/>
      <c r="C225" s="61"/>
      <c r="D225" s="62">
        <f t="shared" si="50"/>
        <v>0</v>
      </c>
      <c r="E225" s="62">
        <f t="shared" si="51"/>
        <v>0</v>
      </c>
      <c r="F225" s="55">
        <f t="shared" si="52"/>
        <v>0</v>
      </c>
      <c r="G225" s="55">
        <f t="shared" si="53"/>
        <v>0</v>
      </c>
      <c r="H225" s="55">
        <f t="shared" si="54"/>
        <v>0</v>
      </c>
      <c r="I225" s="55">
        <f t="shared" si="55"/>
        <v>0</v>
      </c>
      <c r="J225" s="55">
        <f t="shared" si="56"/>
        <v>0</v>
      </c>
      <c r="K225" s="55">
        <f t="shared" si="57"/>
        <v>0</v>
      </c>
      <c r="L225" s="55">
        <f t="shared" si="58"/>
        <v>0</v>
      </c>
      <c r="M225" s="55">
        <f t="shared" ca="1" si="59"/>
        <v>7.5169142641944587E-5</v>
      </c>
      <c r="N225" s="55">
        <f t="shared" ca="1" si="60"/>
        <v>0</v>
      </c>
      <c r="O225" s="63">
        <f t="shared" ca="1" si="61"/>
        <v>0</v>
      </c>
      <c r="P225" s="55">
        <f t="shared" ca="1" si="62"/>
        <v>0</v>
      </c>
      <c r="Q225" s="55">
        <f t="shared" ca="1" si="63"/>
        <v>0</v>
      </c>
      <c r="R225" s="31">
        <f t="shared" ca="1" si="64"/>
        <v>-7.5169142641944587E-5</v>
      </c>
    </row>
    <row r="226" spans="1:18">
      <c r="A226" s="61"/>
      <c r="B226" s="61"/>
      <c r="C226" s="61"/>
      <c r="D226" s="62">
        <f t="shared" si="50"/>
        <v>0</v>
      </c>
      <c r="E226" s="62">
        <f t="shared" si="51"/>
        <v>0</v>
      </c>
      <c r="F226" s="55">
        <f t="shared" si="52"/>
        <v>0</v>
      </c>
      <c r="G226" s="55">
        <f t="shared" si="53"/>
        <v>0</v>
      </c>
      <c r="H226" s="55">
        <f t="shared" si="54"/>
        <v>0</v>
      </c>
      <c r="I226" s="55">
        <f t="shared" si="55"/>
        <v>0</v>
      </c>
      <c r="J226" s="55">
        <f t="shared" si="56"/>
        <v>0</v>
      </c>
      <c r="K226" s="55">
        <f t="shared" si="57"/>
        <v>0</v>
      </c>
      <c r="L226" s="55">
        <f t="shared" si="58"/>
        <v>0</v>
      </c>
      <c r="M226" s="55">
        <f t="shared" ca="1" si="59"/>
        <v>7.5169142641944587E-5</v>
      </c>
      <c r="N226" s="55">
        <f t="shared" ca="1" si="60"/>
        <v>0</v>
      </c>
      <c r="O226" s="63">
        <f t="shared" ca="1" si="61"/>
        <v>0</v>
      </c>
      <c r="P226" s="55">
        <f t="shared" ca="1" si="62"/>
        <v>0</v>
      </c>
      <c r="Q226" s="55">
        <f t="shared" ca="1" si="63"/>
        <v>0</v>
      </c>
      <c r="R226" s="31">
        <f t="shared" ca="1" si="64"/>
        <v>-7.5169142641944587E-5</v>
      </c>
    </row>
    <row r="227" spans="1:18">
      <c r="A227" s="61"/>
      <c r="B227" s="61"/>
      <c r="C227" s="61"/>
      <c r="D227" s="62">
        <f t="shared" si="50"/>
        <v>0</v>
      </c>
      <c r="E227" s="62">
        <f t="shared" si="51"/>
        <v>0</v>
      </c>
      <c r="F227" s="55">
        <f t="shared" si="52"/>
        <v>0</v>
      </c>
      <c r="G227" s="55">
        <f t="shared" si="53"/>
        <v>0</v>
      </c>
      <c r="H227" s="55">
        <f t="shared" si="54"/>
        <v>0</v>
      </c>
      <c r="I227" s="55">
        <f t="shared" si="55"/>
        <v>0</v>
      </c>
      <c r="J227" s="55">
        <f t="shared" si="56"/>
        <v>0</v>
      </c>
      <c r="K227" s="55">
        <f t="shared" si="57"/>
        <v>0</v>
      </c>
      <c r="L227" s="55">
        <f t="shared" si="58"/>
        <v>0</v>
      </c>
      <c r="M227" s="55">
        <f t="shared" ca="1" si="59"/>
        <v>7.5169142641944587E-5</v>
      </c>
      <c r="N227" s="55">
        <f t="shared" ca="1" si="60"/>
        <v>0</v>
      </c>
      <c r="O227" s="63">
        <f t="shared" ca="1" si="61"/>
        <v>0</v>
      </c>
      <c r="P227" s="55">
        <f t="shared" ca="1" si="62"/>
        <v>0</v>
      </c>
      <c r="Q227" s="55">
        <f t="shared" ca="1" si="63"/>
        <v>0</v>
      </c>
      <c r="R227" s="31">
        <f t="shared" ca="1" si="64"/>
        <v>-7.5169142641944587E-5</v>
      </c>
    </row>
    <row r="228" spans="1:18">
      <c r="A228" s="61"/>
      <c r="B228" s="61"/>
      <c r="C228" s="61"/>
      <c r="D228" s="62">
        <f t="shared" si="50"/>
        <v>0</v>
      </c>
      <c r="E228" s="62">
        <f t="shared" si="51"/>
        <v>0</v>
      </c>
      <c r="F228" s="55">
        <f t="shared" si="52"/>
        <v>0</v>
      </c>
      <c r="G228" s="55">
        <f t="shared" si="53"/>
        <v>0</v>
      </c>
      <c r="H228" s="55">
        <f t="shared" si="54"/>
        <v>0</v>
      </c>
      <c r="I228" s="55">
        <f t="shared" si="55"/>
        <v>0</v>
      </c>
      <c r="J228" s="55">
        <f t="shared" si="56"/>
        <v>0</v>
      </c>
      <c r="K228" s="55">
        <f t="shared" si="57"/>
        <v>0</v>
      </c>
      <c r="L228" s="55">
        <f t="shared" si="58"/>
        <v>0</v>
      </c>
      <c r="M228" s="55">
        <f t="shared" ca="1" si="59"/>
        <v>7.5169142641944587E-5</v>
      </c>
      <c r="N228" s="55">
        <f t="shared" ca="1" si="60"/>
        <v>0</v>
      </c>
      <c r="O228" s="63">
        <f t="shared" ca="1" si="61"/>
        <v>0</v>
      </c>
      <c r="P228" s="55">
        <f t="shared" ca="1" si="62"/>
        <v>0</v>
      </c>
      <c r="Q228" s="55">
        <f t="shared" ca="1" si="63"/>
        <v>0</v>
      </c>
      <c r="R228" s="31">
        <f t="shared" ca="1" si="64"/>
        <v>-7.5169142641944587E-5</v>
      </c>
    </row>
    <row r="229" spans="1:18">
      <c r="A229" s="61"/>
      <c r="B229" s="61"/>
      <c r="C229" s="61"/>
      <c r="D229" s="62">
        <f t="shared" si="50"/>
        <v>0</v>
      </c>
      <c r="E229" s="62">
        <f t="shared" si="51"/>
        <v>0</v>
      </c>
      <c r="F229" s="55">
        <f t="shared" si="52"/>
        <v>0</v>
      </c>
      <c r="G229" s="55">
        <f t="shared" si="53"/>
        <v>0</v>
      </c>
      <c r="H229" s="55">
        <f t="shared" si="54"/>
        <v>0</v>
      </c>
      <c r="I229" s="55">
        <f t="shared" si="55"/>
        <v>0</v>
      </c>
      <c r="J229" s="55">
        <f t="shared" si="56"/>
        <v>0</v>
      </c>
      <c r="K229" s="55">
        <f t="shared" si="57"/>
        <v>0</v>
      </c>
      <c r="L229" s="55">
        <f t="shared" si="58"/>
        <v>0</v>
      </c>
      <c r="M229" s="55">
        <f t="shared" ca="1" si="59"/>
        <v>7.5169142641944587E-5</v>
      </c>
      <c r="N229" s="55">
        <f t="shared" ca="1" si="60"/>
        <v>0</v>
      </c>
      <c r="O229" s="63">
        <f t="shared" ca="1" si="61"/>
        <v>0</v>
      </c>
      <c r="P229" s="55">
        <f t="shared" ca="1" si="62"/>
        <v>0</v>
      </c>
      <c r="Q229" s="55">
        <f t="shared" ca="1" si="63"/>
        <v>0</v>
      </c>
      <c r="R229" s="31">
        <f t="shared" ca="1" si="64"/>
        <v>-7.5169142641944587E-5</v>
      </c>
    </row>
    <row r="230" spans="1:18">
      <c r="A230" s="61"/>
      <c r="B230" s="61"/>
      <c r="C230" s="61"/>
      <c r="D230" s="62">
        <f t="shared" si="50"/>
        <v>0</v>
      </c>
      <c r="E230" s="62">
        <f t="shared" si="51"/>
        <v>0</v>
      </c>
      <c r="F230" s="55">
        <f t="shared" si="52"/>
        <v>0</v>
      </c>
      <c r="G230" s="55">
        <f t="shared" si="53"/>
        <v>0</v>
      </c>
      <c r="H230" s="55">
        <f t="shared" si="54"/>
        <v>0</v>
      </c>
      <c r="I230" s="55">
        <f t="shared" si="55"/>
        <v>0</v>
      </c>
      <c r="J230" s="55">
        <f t="shared" si="56"/>
        <v>0</v>
      </c>
      <c r="K230" s="55">
        <f t="shared" si="57"/>
        <v>0</v>
      </c>
      <c r="L230" s="55">
        <f t="shared" si="58"/>
        <v>0</v>
      </c>
      <c r="M230" s="55">
        <f t="shared" ca="1" si="59"/>
        <v>7.5169142641944587E-5</v>
      </c>
      <c r="N230" s="55">
        <f t="shared" ca="1" si="60"/>
        <v>0</v>
      </c>
      <c r="O230" s="63">
        <f t="shared" ca="1" si="61"/>
        <v>0</v>
      </c>
      <c r="P230" s="55">
        <f t="shared" ca="1" si="62"/>
        <v>0</v>
      </c>
      <c r="Q230" s="55">
        <f t="shared" ca="1" si="63"/>
        <v>0</v>
      </c>
      <c r="R230" s="31">
        <f t="shared" ca="1" si="64"/>
        <v>-7.5169142641944587E-5</v>
      </c>
    </row>
    <row r="231" spans="1:18">
      <c r="A231" s="61"/>
      <c r="B231" s="61"/>
      <c r="C231" s="61"/>
      <c r="D231" s="62">
        <f t="shared" si="50"/>
        <v>0</v>
      </c>
      <c r="E231" s="62">
        <f t="shared" si="51"/>
        <v>0</v>
      </c>
      <c r="F231" s="55">
        <f t="shared" si="52"/>
        <v>0</v>
      </c>
      <c r="G231" s="55">
        <f t="shared" si="53"/>
        <v>0</v>
      </c>
      <c r="H231" s="55">
        <f t="shared" si="54"/>
        <v>0</v>
      </c>
      <c r="I231" s="55">
        <f t="shared" si="55"/>
        <v>0</v>
      </c>
      <c r="J231" s="55">
        <f t="shared" si="56"/>
        <v>0</v>
      </c>
      <c r="K231" s="55">
        <f t="shared" si="57"/>
        <v>0</v>
      </c>
      <c r="L231" s="55">
        <f t="shared" si="58"/>
        <v>0</v>
      </c>
      <c r="M231" s="55">
        <f t="shared" ca="1" si="59"/>
        <v>7.5169142641944587E-5</v>
      </c>
      <c r="N231" s="55">
        <f t="shared" ca="1" si="60"/>
        <v>0</v>
      </c>
      <c r="O231" s="63">
        <f t="shared" ca="1" si="61"/>
        <v>0</v>
      </c>
      <c r="P231" s="55">
        <f t="shared" ca="1" si="62"/>
        <v>0</v>
      </c>
      <c r="Q231" s="55">
        <f t="shared" ca="1" si="63"/>
        <v>0</v>
      </c>
      <c r="R231" s="31">
        <f t="shared" ca="1" si="64"/>
        <v>-7.5169142641944587E-5</v>
      </c>
    </row>
    <row r="232" spans="1:18">
      <c r="A232" s="61"/>
      <c r="B232" s="61"/>
      <c r="C232" s="61"/>
      <c r="D232" s="62">
        <f t="shared" si="50"/>
        <v>0</v>
      </c>
      <c r="E232" s="62">
        <f t="shared" si="51"/>
        <v>0</v>
      </c>
      <c r="F232" s="55">
        <f t="shared" si="52"/>
        <v>0</v>
      </c>
      <c r="G232" s="55">
        <f t="shared" si="53"/>
        <v>0</v>
      </c>
      <c r="H232" s="55">
        <f t="shared" si="54"/>
        <v>0</v>
      </c>
      <c r="I232" s="55">
        <f t="shared" si="55"/>
        <v>0</v>
      </c>
      <c r="J232" s="55">
        <f t="shared" si="56"/>
        <v>0</v>
      </c>
      <c r="K232" s="55">
        <f t="shared" si="57"/>
        <v>0</v>
      </c>
      <c r="L232" s="55">
        <f t="shared" si="58"/>
        <v>0</v>
      </c>
      <c r="M232" s="55">
        <f t="shared" ca="1" si="59"/>
        <v>7.5169142641944587E-5</v>
      </c>
      <c r="N232" s="55">
        <f t="shared" ca="1" si="60"/>
        <v>0</v>
      </c>
      <c r="O232" s="63">
        <f t="shared" ca="1" si="61"/>
        <v>0</v>
      </c>
      <c r="P232" s="55">
        <f t="shared" ca="1" si="62"/>
        <v>0</v>
      </c>
      <c r="Q232" s="55">
        <f t="shared" ca="1" si="63"/>
        <v>0</v>
      </c>
      <c r="R232" s="31">
        <f t="shared" ca="1" si="64"/>
        <v>-7.5169142641944587E-5</v>
      </c>
    </row>
    <row r="233" spans="1:18">
      <c r="A233" s="61"/>
      <c r="B233" s="61"/>
      <c r="C233" s="61"/>
      <c r="D233" s="62">
        <f t="shared" si="50"/>
        <v>0</v>
      </c>
      <c r="E233" s="62">
        <f t="shared" si="51"/>
        <v>0</v>
      </c>
      <c r="F233" s="55">
        <f t="shared" si="52"/>
        <v>0</v>
      </c>
      <c r="G233" s="55">
        <f t="shared" si="53"/>
        <v>0</v>
      </c>
      <c r="H233" s="55">
        <f t="shared" si="54"/>
        <v>0</v>
      </c>
      <c r="I233" s="55">
        <f t="shared" si="55"/>
        <v>0</v>
      </c>
      <c r="J233" s="55">
        <f t="shared" si="56"/>
        <v>0</v>
      </c>
      <c r="K233" s="55">
        <f t="shared" si="57"/>
        <v>0</v>
      </c>
      <c r="L233" s="55">
        <f t="shared" si="58"/>
        <v>0</v>
      </c>
      <c r="M233" s="55">
        <f t="shared" ca="1" si="59"/>
        <v>7.5169142641944587E-5</v>
      </c>
      <c r="N233" s="55">
        <f t="shared" ca="1" si="60"/>
        <v>0</v>
      </c>
      <c r="O233" s="63">
        <f t="shared" ca="1" si="61"/>
        <v>0</v>
      </c>
      <c r="P233" s="55">
        <f t="shared" ca="1" si="62"/>
        <v>0</v>
      </c>
      <c r="Q233" s="55">
        <f t="shared" ca="1" si="63"/>
        <v>0</v>
      </c>
      <c r="R233" s="31">
        <f t="shared" ca="1" si="64"/>
        <v>-7.5169142641944587E-5</v>
      </c>
    </row>
    <row r="234" spans="1:18">
      <c r="A234" s="61"/>
      <c r="B234" s="61"/>
      <c r="C234" s="61"/>
      <c r="D234" s="62">
        <f t="shared" si="50"/>
        <v>0</v>
      </c>
      <c r="E234" s="62">
        <f t="shared" si="51"/>
        <v>0</v>
      </c>
      <c r="F234" s="55">
        <f t="shared" si="52"/>
        <v>0</v>
      </c>
      <c r="G234" s="55">
        <f t="shared" si="53"/>
        <v>0</v>
      </c>
      <c r="H234" s="55">
        <f t="shared" si="54"/>
        <v>0</v>
      </c>
      <c r="I234" s="55">
        <f t="shared" si="55"/>
        <v>0</v>
      </c>
      <c r="J234" s="55">
        <f t="shared" si="56"/>
        <v>0</v>
      </c>
      <c r="K234" s="55">
        <f t="shared" si="57"/>
        <v>0</v>
      </c>
      <c r="L234" s="55">
        <f t="shared" si="58"/>
        <v>0</v>
      </c>
      <c r="M234" s="55">
        <f t="shared" ca="1" si="59"/>
        <v>7.5169142641944587E-5</v>
      </c>
      <c r="N234" s="55">
        <f t="shared" ca="1" si="60"/>
        <v>0</v>
      </c>
      <c r="O234" s="63">
        <f t="shared" ca="1" si="61"/>
        <v>0</v>
      </c>
      <c r="P234" s="55">
        <f t="shared" ca="1" si="62"/>
        <v>0</v>
      </c>
      <c r="Q234" s="55">
        <f t="shared" ca="1" si="63"/>
        <v>0</v>
      </c>
      <c r="R234" s="31">
        <f t="shared" ca="1" si="64"/>
        <v>-7.5169142641944587E-5</v>
      </c>
    </row>
    <row r="235" spans="1:18">
      <c r="A235" s="61"/>
      <c r="B235" s="61"/>
      <c r="C235" s="61"/>
      <c r="D235" s="62">
        <f t="shared" si="50"/>
        <v>0</v>
      </c>
      <c r="E235" s="62">
        <f t="shared" si="51"/>
        <v>0</v>
      </c>
      <c r="F235" s="55">
        <f t="shared" si="52"/>
        <v>0</v>
      </c>
      <c r="G235" s="55">
        <f t="shared" si="53"/>
        <v>0</v>
      </c>
      <c r="H235" s="55">
        <f t="shared" si="54"/>
        <v>0</v>
      </c>
      <c r="I235" s="55">
        <f t="shared" si="55"/>
        <v>0</v>
      </c>
      <c r="J235" s="55">
        <f t="shared" si="56"/>
        <v>0</v>
      </c>
      <c r="K235" s="55">
        <f t="shared" si="57"/>
        <v>0</v>
      </c>
      <c r="L235" s="55">
        <f t="shared" si="58"/>
        <v>0</v>
      </c>
      <c r="M235" s="55">
        <f t="shared" ca="1" si="59"/>
        <v>7.5169142641944587E-5</v>
      </c>
      <c r="N235" s="55">
        <f t="shared" ca="1" si="60"/>
        <v>0</v>
      </c>
      <c r="O235" s="63">
        <f t="shared" ca="1" si="61"/>
        <v>0</v>
      </c>
      <c r="P235" s="55">
        <f t="shared" ca="1" si="62"/>
        <v>0</v>
      </c>
      <c r="Q235" s="55">
        <f t="shared" ca="1" si="63"/>
        <v>0</v>
      </c>
      <c r="R235" s="31">
        <f t="shared" ca="1" si="64"/>
        <v>-7.5169142641944587E-5</v>
      </c>
    </row>
    <row r="236" spans="1:18">
      <c r="A236" s="61"/>
      <c r="B236" s="61"/>
      <c r="C236" s="61"/>
      <c r="D236" s="62">
        <f t="shared" si="50"/>
        <v>0</v>
      </c>
      <c r="E236" s="62">
        <f t="shared" si="51"/>
        <v>0</v>
      </c>
      <c r="F236" s="55">
        <f t="shared" si="52"/>
        <v>0</v>
      </c>
      <c r="G236" s="55">
        <f t="shared" si="53"/>
        <v>0</v>
      </c>
      <c r="H236" s="55">
        <f t="shared" si="54"/>
        <v>0</v>
      </c>
      <c r="I236" s="55">
        <f t="shared" si="55"/>
        <v>0</v>
      </c>
      <c r="J236" s="55">
        <f t="shared" si="56"/>
        <v>0</v>
      </c>
      <c r="K236" s="55">
        <f t="shared" si="57"/>
        <v>0</v>
      </c>
      <c r="L236" s="55">
        <f t="shared" si="58"/>
        <v>0</v>
      </c>
      <c r="M236" s="55">
        <f t="shared" ca="1" si="59"/>
        <v>7.5169142641944587E-5</v>
      </c>
      <c r="N236" s="55">
        <f t="shared" ca="1" si="60"/>
        <v>0</v>
      </c>
      <c r="O236" s="63">
        <f t="shared" ca="1" si="61"/>
        <v>0</v>
      </c>
      <c r="P236" s="55">
        <f t="shared" ca="1" si="62"/>
        <v>0</v>
      </c>
      <c r="Q236" s="55">
        <f t="shared" ca="1" si="63"/>
        <v>0</v>
      </c>
      <c r="R236" s="31">
        <f t="shared" ca="1" si="64"/>
        <v>-7.5169142641944587E-5</v>
      </c>
    </row>
    <row r="237" spans="1:18">
      <c r="A237" s="61"/>
      <c r="B237" s="61"/>
      <c r="C237" s="61"/>
      <c r="D237" s="62">
        <f t="shared" si="50"/>
        <v>0</v>
      </c>
      <c r="E237" s="62">
        <f t="shared" si="51"/>
        <v>0</v>
      </c>
      <c r="F237" s="55">
        <f t="shared" si="52"/>
        <v>0</v>
      </c>
      <c r="G237" s="55">
        <f t="shared" si="53"/>
        <v>0</v>
      </c>
      <c r="H237" s="55">
        <f t="shared" si="54"/>
        <v>0</v>
      </c>
      <c r="I237" s="55">
        <f t="shared" si="55"/>
        <v>0</v>
      </c>
      <c r="J237" s="55">
        <f t="shared" si="56"/>
        <v>0</v>
      </c>
      <c r="K237" s="55">
        <f t="shared" si="57"/>
        <v>0</v>
      </c>
      <c r="L237" s="55">
        <f t="shared" si="58"/>
        <v>0</v>
      </c>
      <c r="M237" s="55">
        <f t="shared" ca="1" si="59"/>
        <v>7.5169142641944587E-5</v>
      </c>
      <c r="N237" s="55">
        <f t="shared" ca="1" si="60"/>
        <v>0</v>
      </c>
      <c r="O237" s="63">
        <f t="shared" ca="1" si="61"/>
        <v>0</v>
      </c>
      <c r="P237" s="55">
        <f t="shared" ca="1" si="62"/>
        <v>0</v>
      </c>
      <c r="Q237" s="55">
        <f t="shared" ca="1" si="63"/>
        <v>0</v>
      </c>
      <c r="R237" s="31">
        <f t="shared" ca="1" si="64"/>
        <v>-7.5169142641944587E-5</v>
      </c>
    </row>
    <row r="238" spans="1:18">
      <c r="A238" s="61"/>
      <c r="B238" s="61"/>
      <c r="C238" s="61"/>
      <c r="D238" s="62">
        <f t="shared" si="50"/>
        <v>0</v>
      </c>
      <c r="E238" s="62">
        <f t="shared" si="51"/>
        <v>0</v>
      </c>
      <c r="F238" s="55">
        <f t="shared" si="52"/>
        <v>0</v>
      </c>
      <c r="G238" s="55">
        <f t="shared" si="53"/>
        <v>0</v>
      </c>
      <c r="H238" s="55">
        <f t="shared" si="54"/>
        <v>0</v>
      </c>
      <c r="I238" s="55">
        <f t="shared" si="55"/>
        <v>0</v>
      </c>
      <c r="J238" s="55">
        <f t="shared" si="56"/>
        <v>0</v>
      </c>
      <c r="K238" s="55">
        <f t="shared" si="57"/>
        <v>0</v>
      </c>
      <c r="L238" s="55">
        <f t="shared" si="58"/>
        <v>0</v>
      </c>
      <c r="M238" s="55">
        <f t="shared" ca="1" si="59"/>
        <v>7.5169142641944587E-5</v>
      </c>
      <c r="N238" s="55">
        <f t="shared" ca="1" si="60"/>
        <v>0</v>
      </c>
      <c r="O238" s="63">
        <f t="shared" ca="1" si="61"/>
        <v>0</v>
      </c>
      <c r="P238" s="55">
        <f t="shared" ca="1" si="62"/>
        <v>0</v>
      </c>
      <c r="Q238" s="55">
        <f t="shared" ca="1" si="63"/>
        <v>0</v>
      </c>
      <c r="R238" s="31">
        <f t="shared" ca="1" si="64"/>
        <v>-7.5169142641944587E-5</v>
      </c>
    </row>
    <row r="239" spans="1:18">
      <c r="A239" s="61"/>
      <c r="B239" s="61"/>
      <c r="C239" s="61"/>
      <c r="D239" s="62">
        <f t="shared" si="50"/>
        <v>0</v>
      </c>
      <c r="E239" s="62">
        <f t="shared" si="51"/>
        <v>0</v>
      </c>
      <c r="F239" s="55">
        <f t="shared" si="52"/>
        <v>0</v>
      </c>
      <c r="G239" s="55">
        <f t="shared" si="53"/>
        <v>0</v>
      </c>
      <c r="H239" s="55">
        <f t="shared" si="54"/>
        <v>0</v>
      </c>
      <c r="I239" s="55">
        <f t="shared" si="55"/>
        <v>0</v>
      </c>
      <c r="J239" s="55">
        <f t="shared" si="56"/>
        <v>0</v>
      </c>
      <c r="K239" s="55">
        <f t="shared" si="57"/>
        <v>0</v>
      </c>
      <c r="L239" s="55">
        <f t="shared" si="58"/>
        <v>0</v>
      </c>
      <c r="M239" s="55">
        <f t="shared" ca="1" si="59"/>
        <v>7.5169142641944587E-5</v>
      </c>
      <c r="N239" s="55">
        <f t="shared" ca="1" si="60"/>
        <v>0</v>
      </c>
      <c r="O239" s="63">
        <f t="shared" ca="1" si="61"/>
        <v>0</v>
      </c>
      <c r="P239" s="55">
        <f t="shared" ca="1" si="62"/>
        <v>0</v>
      </c>
      <c r="Q239" s="55">
        <f t="shared" ca="1" si="63"/>
        <v>0</v>
      </c>
      <c r="R239" s="31">
        <f t="shared" ca="1" si="64"/>
        <v>-7.5169142641944587E-5</v>
      </c>
    </row>
    <row r="240" spans="1:18">
      <c r="A240" s="61"/>
      <c r="B240" s="61"/>
      <c r="C240" s="61"/>
      <c r="D240" s="62">
        <f t="shared" si="50"/>
        <v>0</v>
      </c>
      <c r="E240" s="62">
        <f t="shared" si="51"/>
        <v>0</v>
      </c>
      <c r="F240" s="55">
        <f t="shared" si="52"/>
        <v>0</v>
      </c>
      <c r="G240" s="55">
        <f t="shared" si="53"/>
        <v>0</v>
      </c>
      <c r="H240" s="55">
        <f t="shared" si="54"/>
        <v>0</v>
      </c>
      <c r="I240" s="55">
        <f t="shared" si="55"/>
        <v>0</v>
      </c>
      <c r="J240" s="55">
        <f t="shared" si="56"/>
        <v>0</v>
      </c>
      <c r="K240" s="55">
        <f t="shared" si="57"/>
        <v>0</v>
      </c>
      <c r="L240" s="55">
        <f t="shared" si="58"/>
        <v>0</v>
      </c>
      <c r="M240" s="55">
        <f t="shared" ca="1" si="59"/>
        <v>7.5169142641944587E-5</v>
      </c>
      <c r="N240" s="55">
        <f t="shared" ca="1" si="60"/>
        <v>0</v>
      </c>
      <c r="O240" s="63">
        <f t="shared" ca="1" si="61"/>
        <v>0</v>
      </c>
      <c r="P240" s="55">
        <f t="shared" ca="1" si="62"/>
        <v>0</v>
      </c>
      <c r="Q240" s="55">
        <f t="shared" ca="1" si="63"/>
        <v>0</v>
      </c>
      <c r="R240" s="31">
        <f t="shared" ca="1" si="64"/>
        <v>-7.5169142641944587E-5</v>
      </c>
    </row>
    <row r="241" spans="1:18">
      <c r="A241" s="61"/>
      <c r="B241" s="61"/>
      <c r="C241" s="61"/>
      <c r="D241" s="62">
        <f t="shared" si="50"/>
        <v>0</v>
      </c>
      <c r="E241" s="62">
        <f t="shared" si="51"/>
        <v>0</v>
      </c>
      <c r="F241" s="55">
        <f t="shared" si="52"/>
        <v>0</v>
      </c>
      <c r="G241" s="55">
        <f t="shared" si="53"/>
        <v>0</v>
      </c>
      <c r="H241" s="55">
        <f t="shared" si="54"/>
        <v>0</v>
      </c>
      <c r="I241" s="55">
        <f t="shared" si="55"/>
        <v>0</v>
      </c>
      <c r="J241" s="55">
        <f t="shared" si="56"/>
        <v>0</v>
      </c>
      <c r="K241" s="55">
        <f t="shared" si="57"/>
        <v>0</v>
      </c>
      <c r="L241" s="55">
        <f t="shared" si="58"/>
        <v>0</v>
      </c>
      <c r="M241" s="55">
        <f t="shared" ca="1" si="59"/>
        <v>7.5169142641944587E-5</v>
      </c>
      <c r="N241" s="55">
        <f t="shared" ca="1" si="60"/>
        <v>0</v>
      </c>
      <c r="O241" s="63">
        <f t="shared" ca="1" si="61"/>
        <v>0</v>
      </c>
      <c r="P241" s="55">
        <f t="shared" ca="1" si="62"/>
        <v>0</v>
      </c>
      <c r="Q241" s="55">
        <f t="shared" ca="1" si="63"/>
        <v>0</v>
      </c>
      <c r="R241" s="31">
        <f t="shared" ca="1" si="64"/>
        <v>-7.5169142641944587E-5</v>
      </c>
    </row>
    <row r="242" spans="1:18">
      <c r="A242" s="61"/>
      <c r="B242" s="61"/>
      <c r="C242" s="61"/>
      <c r="D242" s="62">
        <f t="shared" si="50"/>
        <v>0</v>
      </c>
      <c r="E242" s="62">
        <f t="shared" si="51"/>
        <v>0</v>
      </c>
      <c r="F242" s="55">
        <f t="shared" si="52"/>
        <v>0</v>
      </c>
      <c r="G242" s="55">
        <f t="shared" si="53"/>
        <v>0</v>
      </c>
      <c r="H242" s="55">
        <f t="shared" si="54"/>
        <v>0</v>
      </c>
      <c r="I242" s="55">
        <f t="shared" si="55"/>
        <v>0</v>
      </c>
      <c r="J242" s="55">
        <f t="shared" si="56"/>
        <v>0</v>
      </c>
      <c r="K242" s="55">
        <f t="shared" si="57"/>
        <v>0</v>
      </c>
      <c r="L242" s="55">
        <f t="shared" si="58"/>
        <v>0</v>
      </c>
      <c r="M242" s="55">
        <f t="shared" ca="1" si="59"/>
        <v>7.5169142641944587E-5</v>
      </c>
      <c r="N242" s="55">
        <f t="shared" ca="1" si="60"/>
        <v>0</v>
      </c>
      <c r="O242" s="63">
        <f t="shared" ca="1" si="61"/>
        <v>0</v>
      </c>
      <c r="P242" s="55">
        <f t="shared" ca="1" si="62"/>
        <v>0</v>
      </c>
      <c r="Q242" s="55">
        <f t="shared" ca="1" si="63"/>
        <v>0</v>
      </c>
      <c r="R242" s="31">
        <f t="shared" ca="1" si="64"/>
        <v>-7.5169142641944587E-5</v>
      </c>
    </row>
    <row r="243" spans="1:18">
      <c r="A243" s="61"/>
      <c r="B243" s="61"/>
      <c r="C243" s="61"/>
      <c r="D243" s="62">
        <f t="shared" si="50"/>
        <v>0</v>
      </c>
      <c r="E243" s="62">
        <f t="shared" si="51"/>
        <v>0</v>
      </c>
      <c r="F243" s="55">
        <f t="shared" si="52"/>
        <v>0</v>
      </c>
      <c r="G243" s="55">
        <f t="shared" si="53"/>
        <v>0</v>
      </c>
      <c r="H243" s="55">
        <f t="shared" si="54"/>
        <v>0</v>
      </c>
      <c r="I243" s="55">
        <f t="shared" si="55"/>
        <v>0</v>
      </c>
      <c r="J243" s="55">
        <f t="shared" si="56"/>
        <v>0</v>
      </c>
      <c r="K243" s="55">
        <f t="shared" si="57"/>
        <v>0</v>
      </c>
      <c r="L243" s="55">
        <f t="shared" si="58"/>
        <v>0</v>
      </c>
      <c r="M243" s="55">
        <f t="shared" ca="1" si="59"/>
        <v>7.5169142641944587E-5</v>
      </c>
      <c r="N243" s="55">
        <f t="shared" ca="1" si="60"/>
        <v>0</v>
      </c>
      <c r="O243" s="63">
        <f t="shared" ca="1" si="61"/>
        <v>0</v>
      </c>
      <c r="P243" s="55">
        <f t="shared" ca="1" si="62"/>
        <v>0</v>
      </c>
      <c r="Q243" s="55">
        <f t="shared" ca="1" si="63"/>
        <v>0</v>
      </c>
      <c r="R243" s="31">
        <f t="shared" ca="1" si="64"/>
        <v>-7.5169142641944587E-5</v>
      </c>
    </row>
    <row r="244" spans="1:18">
      <c r="A244" s="61"/>
      <c r="B244" s="61"/>
      <c r="C244" s="61"/>
      <c r="D244" s="62">
        <f t="shared" si="50"/>
        <v>0</v>
      </c>
      <c r="E244" s="62">
        <f t="shared" si="51"/>
        <v>0</v>
      </c>
      <c r="F244" s="55">
        <f t="shared" si="52"/>
        <v>0</v>
      </c>
      <c r="G244" s="55">
        <f t="shared" si="53"/>
        <v>0</v>
      </c>
      <c r="H244" s="55">
        <f t="shared" si="54"/>
        <v>0</v>
      </c>
      <c r="I244" s="55">
        <f t="shared" si="55"/>
        <v>0</v>
      </c>
      <c r="J244" s="55">
        <f t="shared" si="56"/>
        <v>0</v>
      </c>
      <c r="K244" s="55">
        <f t="shared" si="57"/>
        <v>0</v>
      </c>
      <c r="L244" s="55">
        <f t="shared" si="58"/>
        <v>0</v>
      </c>
      <c r="M244" s="55">
        <f t="shared" ca="1" si="59"/>
        <v>7.5169142641944587E-5</v>
      </c>
      <c r="N244" s="55">
        <f t="shared" ca="1" si="60"/>
        <v>0</v>
      </c>
      <c r="O244" s="63">
        <f t="shared" ca="1" si="61"/>
        <v>0</v>
      </c>
      <c r="P244" s="55">
        <f t="shared" ca="1" si="62"/>
        <v>0</v>
      </c>
      <c r="Q244" s="55">
        <f t="shared" ca="1" si="63"/>
        <v>0</v>
      </c>
      <c r="R244" s="31">
        <f t="shared" ca="1" si="64"/>
        <v>-7.5169142641944587E-5</v>
      </c>
    </row>
    <row r="245" spans="1:18">
      <c r="A245" s="61"/>
      <c r="B245" s="61"/>
      <c r="C245" s="61"/>
      <c r="D245" s="62">
        <f t="shared" si="50"/>
        <v>0</v>
      </c>
      <c r="E245" s="62">
        <f t="shared" si="51"/>
        <v>0</v>
      </c>
      <c r="F245" s="55">
        <f t="shared" si="52"/>
        <v>0</v>
      </c>
      <c r="G245" s="55">
        <f t="shared" si="53"/>
        <v>0</v>
      </c>
      <c r="H245" s="55">
        <f t="shared" si="54"/>
        <v>0</v>
      </c>
      <c r="I245" s="55">
        <f t="shared" si="55"/>
        <v>0</v>
      </c>
      <c r="J245" s="55">
        <f t="shared" si="56"/>
        <v>0</v>
      </c>
      <c r="K245" s="55">
        <f t="shared" si="57"/>
        <v>0</v>
      </c>
      <c r="L245" s="55">
        <f t="shared" si="58"/>
        <v>0</v>
      </c>
      <c r="M245" s="55">
        <f t="shared" ca="1" si="59"/>
        <v>7.5169142641944587E-5</v>
      </c>
      <c r="N245" s="55">
        <f t="shared" ca="1" si="60"/>
        <v>0</v>
      </c>
      <c r="O245" s="63">
        <f t="shared" ca="1" si="61"/>
        <v>0</v>
      </c>
      <c r="P245" s="55">
        <f t="shared" ca="1" si="62"/>
        <v>0</v>
      </c>
      <c r="Q245" s="55">
        <f t="shared" ca="1" si="63"/>
        <v>0</v>
      </c>
      <c r="R245" s="31">
        <f t="shared" ca="1" si="64"/>
        <v>-7.5169142641944587E-5</v>
      </c>
    </row>
    <row r="246" spans="1:18">
      <c r="A246" s="61"/>
      <c r="B246" s="61"/>
      <c r="C246" s="61"/>
      <c r="D246" s="62">
        <f t="shared" si="50"/>
        <v>0</v>
      </c>
      <c r="E246" s="62">
        <f t="shared" si="51"/>
        <v>0</v>
      </c>
      <c r="F246" s="55">
        <f t="shared" si="52"/>
        <v>0</v>
      </c>
      <c r="G246" s="55">
        <f t="shared" si="53"/>
        <v>0</v>
      </c>
      <c r="H246" s="55">
        <f t="shared" si="54"/>
        <v>0</v>
      </c>
      <c r="I246" s="55">
        <f t="shared" si="55"/>
        <v>0</v>
      </c>
      <c r="J246" s="55">
        <f t="shared" si="56"/>
        <v>0</v>
      </c>
      <c r="K246" s="55">
        <f t="shared" si="57"/>
        <v>0</v>
      </c>
      <c r="L246" s="55">
        <f t="shared" si="58"/>
        <v>0</v>
      </c>
      <c r="M246" s="55">
        <f t="shared" ca="1" si="59"/>
        <v>7.5169142641944587E-5</v>
      </c>
      <c r="N246" s="55">
        <f t="shared" ca="1" si="60"/>
        <v>0</v>
      </c>
      <c r="O246" s="63">
        <f t="shared" ca="1" si="61"/>
        <v>0</v>
      </c>
      <c r="P246" s="55">
        <f t="shared" ca="1" si="62"/>
        <v>0</v>
      </c>
      <c r="Q246" s="55">
        <f t="shared" ca="1" si="63"/>
        <v>0</v>
      </c>
      <c r="R246" s="31">
        <f t="shared" ca="1" si="64"/>
        <v>-7.5169142641944587E-5</v>
      </c>
    </row>
    <row r="247" spans="1:18">
      <c r="A247" s="61"/>
      <c r="B247" s="61"/>
      <c r="C247" s="61"/>
      <c r="D247" s="62">
        <f t="shared" si="50"/>
        <v>0</v>
      </c>
      <c r="E247" s="62">
        <f t="shared" si="51"/>
        <v>0</v>
      </c>
      <c r="F247" s="55">
        <f t="shared" si="52"/>
        <v>0</v>
      </c>
      <c r="G247" s="55">
        <f t="shared" si="53"/>
        <v>0</v>
      </c>
      <c r="H247" s="55">
        <f t="shared" si="54"/>
        <v>0</v>
      </c>
      <c r="I247" s="55">
        <f t="shared" si="55"/>
        <v>0</v>
      </c>
      <c r="J247" s="55">
        <f t="shared" si="56"/>
        <v>0</v>
      </c>
      <c r="K247" s="55">
        <f t="shared" si="57"/>
        <v>0</v>
      </c>
      <c r="L247" s="55">
        <f t="shared" si="58"/>
        <v>0</v>
      </c>
      <c r="M247" s="55">
        <f t="shared" ca="1" si="59"/>
        <v>7.5169142641944587E-5</v>
      </c>
      <c r="N247" s="55">
        <f t="shared" ca="1" si="60"/>
        <v>0</v>
      </c>
      <c r="O247" s="63">
        <f t="shared" ca="1" si="61"/>
        <v>0</v>
      </c>
      <c r="P247" s="55">
        <f t="shared" ca="1" si="62"/>
        <v>0</v>
      </c>
      <c r="Q247" s="55">
        <f t="shared" ca="1" si="63"/>
        <v>0</v>
      </c>
      <c r="R247" s="31">
        <f t="shared" ca="1" si="64"/>
        <v>-7.5169142641944587E-5</v>
      </c>
    </row>
    <row r="248" spans="1:18">
      <c r="A248" s="61"/>
      <c r="B248" s="61"/>
      <c r="C248" s="61"/>
      <c r="D248" s="62">
        <f t="shared" si="50"/>
        <v>0</v>
      </c>
      <c r="E248" s="62">
        <f t="shared" si="51"/>
        <v>0</v>
      </c>
      <c r="F248" s="55">
        <f t="shared" si="52"/>
        <v>0</v>
      </c>
      <c r="G248" s="55">
        <f t="shared" si="53"/>
        <v>0</v>
      </c>
      <c r="H248" s="55">
        <f t="shared" si="54"/>
        <v>0</v>
      </c>
      <c r="I248" s="55">
        <f t="shared" si="55"/>
        <v>0</v>
      </c>
      <c r="J248" s="55">
        <f t="shared" si="56"/>
        <v>0</v>
      </c>
      <c r="K248" s="55">
        <f t="shared" si="57"/>
        <v>0</v>
      </c>
      <c r="L248" s="55">
        <f t="shared" si="58"/>
        <v>0</v>
      </c>
      <c r="M248" s="55">
        <f t="shared" ca="1" si="59"/>
        <v>7.5169142641944587E-5</v>
      </c>
      <c r="N248" s="55">
        <f t="shared" ca="1" si="60"/>
        <v>0</v>
      </c>
      <c r="O248" s="63">
        <f t="shared" ca="1" si="61"/>
        <v>0</v>
      </c>
      <c r="P248" s="55">
        <f t="shared" ca="1" si="62"/>
        <v>0</v>
      </c>
      <c r="Q248" s="55">
        <f t="shared" ca="1" si="63"/>
        <v>0</v>
      </c>
      <c r="R248" s="31">
        <f t="shared" ca="1" si="64"/>
        <v>-7.5169142641944587E-5</v>
      </c>
    </row>
    <row r="249" spans="1:18">
      <c r="A249" s="61"/>
      <c r="B249" s="61"/>
      <c r="C249" s="61"/>
      <c r="D249" s="62">
        <f t="shared" si="50"/>
        <v>0</v>
      </c>
      <c r="E249" s="62">
        <f t="shared" si="51"/>
        <v>0</v>
      </c>
      <c r="F249" s="55">
        <f t="shared" si="52"/>
        <v>0</v>
      </c>
      <c r="G249" s="55">
        <f t="shared" si="53"/>
        <v>0</v>
      </c>
      <c r="H249" s="55">
        <f t="shared" si="54"/>
        <v>0</v>
      </c>
      <c r="I249" s="55">
        <f t="shared" si="55"/>
        <v>0</v>
      </c>
      <c r="J249" s="55">
        <f t="shared" si="56"/>
        <v>0</v>
      </c>
      <c r="K249" s="55">
        <f t="shared" si="57"/>
        <v>0</v>
      </c>
      <c r="L249" s="55">
        <f t="shared" si="58"/>
        <v>0</v>
      </c>
      <c r="M249" s="55">
        <f t="shared" ca="1" si="59"/>
        <v>7.5169142641944587E-5</v>
      </c>
      <c r="N249" s="55">
        <f t="shared" ca="1" si="60"/>
        <v>0</v>
      </c>
      <c r="O249" s="63">
        <f t="shared" ca="1" si="61"/>
        <v>0</v>
      </c>
      <c r="P249" s="55">
        <f t="shared" ca="1" si="62"/>
        <v>0</v>
      </c>
      <c r="Q249" s="55">
        <f t="shared" ca="1" si="63"/>
        <v>0</v>
      </c>
      <c r="R249" s="31">
        <f t="shared" ca="1" si="64"/>
        <v>-7.5169142641944587E-5</v>
      </c>
    </row>
    <row r="250" spans="1:18">
      <c r="A250" s="61"/>
      <c r="B250" s="61"/>
      <c r="C250" s="61"/>
      <c r="D250" s="62">
        <f t="shared" si="50"/>
        <v>0</v>
      </c>
      <c r="E250" s="62">
        <f t="shared" si="51"/>
        <v>0</v>
      </c>
      <c r="F250" s="55">
        <f t="shared" si="52"/>
        <v>0</v>
      </c>
      <c r="G250" s="55">
        <f t="shared" si="53"/>
        <v>0</v>
      </c>
      <c r="H250" s="55">
        <f t="shared" si="54"/>
        <v>0</v>
      </c>
      <c r="I250" s="55">
        <f t="shared" si="55"/>
        <v>0</v>
      </c>
      <c r="J250" s="55">
        <f t="shared" si="56"/>
        <v>0</v>
      </c>
      <c r="K250" s="55">
        <f t="shared" si="57"/>
        <v>0</v>
      </c>
      <c r="L250" s="55">
        <f t="shared" si="58"/>
        <v>0</v>
      </c>
      <c r="M250" s="55">
        <f t="shared" ca="1" si="59"/>
        <v>7.5169142641944587E-5</v>
      </c>
      <c r="N250" s="55">
        <f t="shared" ca="1" si="60"/>
        <v>0</v>
      </c>
      <c r="O250" s="63">
        <f t="shared" ca="1" si="61"/>
        <v>0</v>
      </c>
      <c r="P250" s="55">
        <f t="shared" ca="1" si="62"/>
        <v>0</v>
      </c>
      <c r="Q250" s="55">
        <f t="shared" ca="1" si="63"/>
        <v>0</v>
      </c>
      <c r="R250" s="31">
        <f t="shared" ca="1" si="64"/>
        <v>-7.5169142641944587E-5</v>
      </c>
    </row>
    <row r="251" spans="1:18">
      <c r="A251" s="61"/>
      <c r="B251" s="61"/>
      <c r="C251" s="61"/>
      <c r="D251" s="62">
        <f t="shared" si="50"/>
        <v>0</v>
      </c>
      <c r="E251" s="62">
        <f t="shared" si="51"/>
        <v>0</v>
      </c>
      <c r="F251" s="55">
        <f t="shared" si="52"/>
        <v>0</v>
      </c>
      <c r="G251" s="55">
        <f t="shared" si="53"/>
        <v>0</v>
      </c>
      <c r="H251" s="55">
        <f t="shared" si="54"/>
        <v>0</v>
      </c>
      <c r="I251" s="55">
        <f t="shared" si="55"/>
        <v>0</v>
      </c>
      <c r="J251" s="55">
        <f t="shared" si="56"/>
        <v>0</v>
      </c>
      <c r="K251" s="55">
        <f t="shared" si="57"/>
        <v>0</v>
      </c>
      <c r="L251" s="55">
        <f t="shared" si="58"/>
        <v>0</v>
      </c>
      <c r="M251" s="55">
        <f t="shared" ca="1" si="59"/>
        <v>7.5169142641944587E-5</v>
      </c>
      <c r="N251" s="55">
        <f t="shared" ca="1" si="60"/>
        <v>0</v>
      </c>
      <c r="O251" s="63">
        <f t="shared" ca="1" si="61"/>
        <v>0</v>
      </c>
      <c r="P251" s="55">
        <f t="shared" ca="1" si="62"/>
        <v>0</v>
      </c>
      <c r="Q251" s="55">
        <f t="shared" ca="1" si="63"/>
        <v>0</v>
      </c>
      <c r="R251" s="31">
        <f t="shared" ca="1" si="64"/>
        <v>-7.5169142641944587E-5</v>
      </c>
    </row>
    <row r="252" spans="1:18">
      <c r="A252" s="61"/>
      <c r="B252" s="61"/>
      <c r="C252" s="61"/>
      <c r="D252" s="62">
        <f t="shared" si="50"/>
        <v>0</v>
      </c>
      <c r="E252" s="62">
        <f t="shared" si="51"/>
        <v>0</v>
      </c>
      <c r="F252" s="55">
        <f t="shared" si="52"/>
        <v>0</v>
      </c>
      <c r="G252" s="55">
        <f t="shared" si="53"/>
        <v>0</v>
      </c>
      <c r="H252" s="55">
        <f t="shared" si="54"/>
        <v>0</v>
      </c>
      <c r="I252" s="55">
        <f t="shared" si="55"/>
        <v>0</v>
      </c>
      <c r="J252" s="55">
        <f t="shared" si="56"/>
        <v>0</v>
      </c>
      <c r="K252" s="55">
        <f t="shared" si="57"/>
        <v>0</v>
      </c>
      <c r="L252" s="55">
        <f t="shared" si="58"/>
        <v>0</v>
      </c>
      <c r="M252" s="55">
        <f t="shared" ca="1" si="59"/>
        <v>7.5169142641944587E-5</v>
      </c>
      <c r="N252" s="55">
        <f t="shared" ca="1" si="60"/>
        <v>0</v>
      </c>
      <c r="O252" s="63">
        <f t="shared" ca="1" si="61"/>
        <v>0</v>
      </c>
      <c r="P252" s="55">
        <f t="shared" ca="1" si="62"/>
        <v>0</v>
      </c>
      <c r="Q252" s="55">
        <f t="shared" ca="1" si="63"/>
        <v>0</v>
      </c>
      <c r="R252" s="31">
        <f t="shared" ca="1" si="64"/>
        <v>-7.5169142641944587E-5</v>
      </c>
    </row>
    <row r="253" spans="1:18">
      <c r="A253" s="61"/>
      <c r="B253" s="61"/>
      <c r="C253" s="61"/>
      <c r="D253" s="62">
        <f t="shared" si="50"/>
        <v>0</v>
      </c>
      <c r="E253" s="62">
        <f t="shared" si="51"/>
        <v>0</v>
      </c>
      <c r="F253" s="55">
        <f t="shared" si="52"/>
        <v>0</v>
      </c>
      <c r="G253" s="55">
        <f t="shared" si="53"/>
        <v>0</v>
      </c>
      <c r="H253" s="55">
        <f t="shared" si="54"/>
        <v>0</v>
      </c>
      <c r="I253" s="55">
        <f t="shared" si="55"/>
        <v>0</v>
      </c>
      <c r="J253" s="55">
        <f t="shared" si="56"/>
        <v>0</v>
      </c>
      <c r="K253" s="55">
        <f t="shared" si="57"/>
        <v>0</v>
      </c>
      <c r="L253" s="55">
        <f t="shared" si="58"/>
        <v>0</v>
      </c>
      <c r="M253" s="55">
        <f t="shared" ca="1" si="59"/>
        <v>7.5169142641944587E-5</v>
      </c>
      <c r="N253" s="55">
        <f t="shared" ca="1" si="60"/>
        <v>0</v>
      </c>
      <c r="O253" s="63">
        <f t="shared" ca="1" si="61"/>
        <v>0</v>
      </c>
      <c r="P253" s="55">
        <f t="shared" ca="1" si="62"/>
        <v>0</v>
      </c>
      <c r="Q253" s="55">
        <f t="shared" ca="1" si="63"/>
        <v>0</v>
      </c>
      <c r="R253" s="31">
        <f t="shared" ca="1" si="64"/>
        <v>-7.5169142641944587E-5</v>
      </c>
    </row>
    <row r="254" spans="1:18">
      <c r="A254" s="61"/>
      <c r="B254" s="61"/>
      <c r="C254" s="61"/>
      <c r="D254" s="62">
        <f t="shared" si="50"/>
        <v>0</v>
      </c>
      <c r="E254" s="62">
        <f t="shared" si="51"/>
        <v>0</v>
      </c>
      <c r="F254" s="55">
        <f t="shared" si="52"/>
        <v>0</v>
      </c>
      <c r="G254" s="55">
        <f t="shared" si="53"/>
        <v>0</v>
      </c>
      <c r="H254" s="55">
        <f t="shared" si="54"/>
        <v>0</v>
      </c>
      <c r="I254" s="55">
        <f t="shared" si="55"/>
        <v>0</v>
      </c>
      <c r="J254" s="55">
        <f t="shared" si="56"/>
        <v>0</v>
      </c>
      <c r="K254" s="55">
        <f t="shared" si="57"/>
        <v>0</v>
      </c>
      <c r="L254" s="55">
        <f t="shared" si="58"/>
        <v>0</v>
      </c>
      <c r="M254" s="55">
        <f t="shared" ca="1" si="59"/>
        <v>7.5169142641944587E-5</v>
      </c>
      <c r="N254" s="55">
        <f t="shared" ca="1" si="60"/>
        <v>0</v>
      </c>
      <c r="O254" s="63">
        <f t="shared" ca="1" si="61"/>
        <v>0</v>
      </c>
      <c r="P254" s="55">
        <f t="shared" ca="1" si="62"/>
        <v>0</v>
      </c>
      <c r="Q254" s="55">
        <f t="shared" ca="1" si="63"/>
        <v>0</v>
      </c>
      <c r="R254" s="31">
        <f t="shared" ca="1" si="64"/>
        <v>-7.5169142641944587E-5</v>
      </c>
    </row>
    <row r="255" spans="1:18">
      <c r="A255" s="61"/>
      <c r="B255" s="61"/>
      <c r="C255" s="61"/>
      <c r="D255" s="62">
        <f t="shared" si="50"/>
        <v>0</v>
      </c>
      <c r="E255" s="62">
        <f t="shared" si="51"/>
        <v>0</v>
      </c>
      <c r="F255" s="55">
        <f t="shared" si="52"/>
        <v>0</v>
      </c>
      <c r="G255" s="55">
        <f t="shared" si="53"/>
        <v>0</v>
      </c>
      <c r="H255" s="55">
        <f t="shared" si="54"/>
        <v>0</v>
      </c>
      <c r="I255" s="55">
        <f t="shared" si="55"/>
        <v>0</v>
      </c>
      <c r="J255" s="55">
        <f t="shared" si="56"/>
        <v>0</v>
      </c>
      <c r="K255" s="55">
        <f t="shared" si="57"/>
        <v>0</v>
      </c>
      <c r="L255" s="55">
        <f t="shared" si="58"/>
        <v>0</v>
      </c>
      <c r="M255" s="55">
        <f t="shared" ca="1" si="59"/>
        <v>7.5169142641944587E-5</v>
      </c>
      <c r="N255" s="55">
        <f t="shared" ca="1" si="60"/>
        <v>0</v>
      </c>
      <c r="O255" s="63">
        <f t="shared" ca="1" si="61"/>
        <v>0</v>
      </c>
      <c r="P255" s="55">
        <f t="shared" ca="1" si="62"/>
        <v>0</v>
      </c>
      <c r="Q255" s="55">
        <f t="shared" ca="1" si="63"/>
        <v>0</v>
      </c>
      <c r="R255" s="31">
        <f t="shared" ca="1" si="64"/>
        <v>-7.5169142641944587E-5</v>
      </c>
    </row>
    <row r="256" spans="1:18">
      <c r="A256" s="61"/>
      <c r="B256" s="61"/>
      <c r="C256" s="61"/>
      <c r="D256" s="62">
        <f t="shared" si="50"/>
        <v>0</v>
      </c>
      <c r="E256" s="62">
        <f t="shared" si="51"/>
        <v>0</v>
      </c>
      <c r="F256" s="55">
        <f t="shared" si="52"/>
        <v>0</v>
      </c>
      <c r="G256" s="55">
        <f t="shared" si="53"/>
        <v>0</v>
      </c>
      <c r="H256" s="55">
        <f t="shared" si="54"/>
        <v>0</v>
      </c>
      <c r="I256" s="55">
        <f t="shared" si="55"/>
        <v>0</v>
      </c>
      <c r="J256" s="55">
        <f t="shared" si="56"/>
        <v>0</v>
      </c>
      <c r="K256" s="55">
        <f t="shared" si="57"/>
        <v>0</v>
      </c>
      <c r="L256" s="55">
        <f t="shared" si="58"/>
        <v>0</v>
      </c>
      <c r="M256" s="55">
        <f t="shared" ca="1" si="59"/>
        <v>7.5169142641944587E-5</v>
      </c>
      <c r="N256" s="55">
        <f t="shared" ca="1" si="60"/>
        <v>0</v>
      </c>
      <c r="O256" s="63">
        <f t="shared" ca="1" si="61"/>
        <v>0</v>
      </c>
      <c r="P256" s="55">
        <f t="shared" ca="1" si="62"/>
        <v>0</v>
      </c>
      <c r="Q256" s="55">
        <f t="shared" ca="1" si="63"/>
        <v>0</v>
      </c>
      <c r="R256" s="31">
        <f t="shared" ca="1" si="64"/>
        <v>-7.5169142641944587E-5</v>
      </c>
    </row>
    <row r="257" spans="1:18">
      <c r="A257" s="61"/>
      <c r="B257" s="61"/>
      <c r="C257" s="61"/>
      <c r="D257" s="62">
        <f t="shared" si="50"/>
        <v>0</v>
      </c>
      <c r="E257" s="62">
        <f t="shared" si="51"/>
        <v>0</v>
      </c>
      <c r="F257" s="55">
        <f t="shared" si="52"/>
        <v>0</v>
      </c>
      <c r="G257" s="55">
        <f t="shared" si="53"/>
        <v>0</v>
      </c>
      <c r="H257" s="55">
        <f t="shared" si="54"/>
        <v>0</v>
      </c>
      <c r="I257" s="55">
        <f t="shared" si="55"/>
        <v>0</v>
      </c>
      <c r="J257" s="55">
        <f t="shared" si="56"/>
        <v>0</v>
      </c>
      <c r="K257" s="55">
        <f t="shared" si="57"/>
        <v>0</v>
      </c>
      <c r="L257" s="55">
        <f t="shared" si="58"/>
        <v>0</v>
      </c>
      <c r="M257" s="55">
        <f t="shared" ca="1" si="59"/>
        <v>7.5169142641944587E-5</v>
      </c>
      <c r="N257" s="55">
        <f t="shared" ca="1" si="60"/>
        <v>0</v>
      </c>
      <c r="O257" s="63">
        <f t="shared" ca="1" si="61"/>
        <v>0</v>
      </c>
      <c r="P257" s="55">
        <f t="shared" ca="1" si="62"/>
        <v>0</v>
      </c>
      <c r="Q257" s="55">
        <f t="shared" ca="1" si="63"/>
        <v>0</v>
      </c>
      <c r="R257" s="31">
        <f t="shared" ca="1" si="64"/>
        <v>-7.5169142641944587E-5</v>
      </c>
    </row>
    <row r="258" spans="1:18">
      <c r="A258" s="61"/>
      <c r="B258" s="61"/>
      <c r="C258" s="61"/>
      <c r="D258" s="62">
        <f t="shared" si="50"/>
        <v>0</v>
      </c>
      <c r="E258" s="62">
        <f t="shared" si="51"/>
        <v>0</v>
      </c>
      <c r="F258" s="55">
        <f t="shared" si="52"/>
        <v>0</v>
      </c>
      <c r="G258" s="55">
        <f t="shared" si="53"/>
        <v>0</v>
      </c>
      <c r="H258" s="55">
        <f t="shared" si="54"/>
        <v>0</v>
      </c>
      <c r="I258" s="55">
        <f t="shared" si="55"/>
        <v>0</v>
      </c>
      <c r="J258" s="55">
        <f t="shared" si="56"/>
        <v>0</v>
      </c>
      <c r="K258" s="55">
        <f t="shared" si="57"/>
        <v>0</v>
      </c>
      <c r="L258" s="55">
        <f t="shared" si="58"/>
        <v>0</v>
      </c>
      <c r="M258" s="55">
        <f t="shared" ca="1" si="59"/>
        <v>7.5169142641944587E-5</v>
      </c>
      <c r="N258" s="55">
        <f t="shared" ca="1" si="60"/>
        <v>0</v>
      </c>
      <c r="O258" s="63">
        <f t="shared" ca="1" si="61"/>
        <v>0</v>
      </c>
      <c r="P258" s="55">
        <f t="shared" ca="1" si="62"/>
        <v>0</v>
      </c>
      <c r="Q258" s="55">
        <f t="shared" ca="1" si="63"/>
        <v>0</v>
      </c>
      <c r="R258" s="31">
        <f t="shared" ca="1" si="64"/>
        <v>-7.5169142641944587E-5</v>
      </c>
    </row>
    <row r="259" spans="1:18">
      <c r="A259" s="61"/>
      <c r="B259" s="61"/>
      <c r="C259" s="61"/>
      <c r="D259" s="62">
        <f t="shared" si="50"/>
        <v>0</v>
      </c>
      <c r="E259" s="62">
        <f t="shared" si="51"/>
        <v>0</v>
      </c>
      <c r="F259" s="55">
        <f t="shared" si="52"/>
        <v>0</v>
      </c>
      <c r="G259" s="55">
        <f t="shared" si="53"/>
        <v>0</v>
      </c>
      <c r="H259" s="55">
        <f t="shared" si="54"/>
        <v>0</v>
      </c>
      <c r="I259" s="55">
        <f t="shared" si="55"/>
        <v>0</v>
      </c>
      <c r="J259" s="55">
        <f t="shared" si="56"/>
        <v>0</v>
      </c>
      <c r="K259" s="55">
        <f t="shared" si="57"/>
        <v>0</v>
      </c>
      <c r="L259" s="55">
        <f t="shared" si="58"/>
        <v>0</v>
      </c>
      <c r="M259" s="55">
        <f t="shared" ca="1" si="59"/>
        <v>7.5169142641944587E-5</v>
      </c>
      <c r="N259" s="55">
        <f t="shared" ca="1" si="60"/>
        <v>0</v>
      </c>
      <c r="O259" s="63">
        <f t="shared" ca="1" si="61"/>
        <v>0</v>
      </c>
      <c r="P259" s="55">
        <f t="shared" ca="1" si="62"/>
        <v>0</v>
      </c>
      <c r="Q259" s="55">
        <f t="shared" ca="1" si="63"/>
        <v>0</v>
      </c>
      <c r="R259" s="31">
        <f t="shared" ca="1" si="64"/>
        <v>-7.5169142641944587E-5</v>
      </c>
    </row>
    <row r="260" spans="1:18">
      <c r="A260" s="61"/>
      <c r="B260" s="61"/>
      <c r="C260" s="61"/>
      <c r="D260" s="62">
        <f t="shared" si="50"/>
        <v>0</v>
      </c>
      <c r="E260" s="62">
        <f t="shared" si="51"/>
        <v>0</v>
      </c>
      <c r="F260" s="55">
        <f t="shared" si="52"/>
        <v>0</v>
      </c>
      <c r="G260" s="55">
        <f t="shared" si="53"/>
        <v>0</v>
      </c>
      <c r="H260" s="55">
        <f t="shared" si="54"/>
        <v>0</v>
      </c>
      <c r="I260" s="55">
        <f t="shared" si="55"/>
        <v>0</v>
      </c>
      <c r="J260" s="55">
        <f t="shared" si="56"/>
        <v>0</v>
      </c>
      <c r="K260" s="55">
        <f t="shared" si="57"/>
        <v>0</v>
      </c>
      <c r="L260" s="55">
        <f t="shared" si="58"/>
        <v>0</v>
      </c>
      <c r="M260" s="55">
        <f t="shared" ca="1" si="59"/>
        <v>7.5169142641944587E-5</v>
      </c>
      <c r="N260" s="55">
        <f t="shared" ca="1" si="60"/>
        <v>0</v>
      </c>
      <c r="O260" s="63">
        <f t="shared" ca="1" si="61"/>
        <v>0</v>
      </c>
      <c r="P260" s="55">
        <f t="shared" ca="1" si="62"/>
        <v>0</v>
      </c>
      <c r="Q260" s="55">
        <f t="shared" ca="1" si="63"/>
        <v>0</v>
      </c>
      <c r="R260" s="31">
        <f t="shared" ca="1" si="64"/>
        <v>-7.5169142641944587E-5</v>
      </c>
    </row>
    <row r="261" spans="1:18">
      <c r="A261" s="61"/>
      <c r="B261" s="61"/>
      <c r="C261" s="61"/>
      <c r="D261" s="62">
        <f t="shared" si="50"/>
        <v>0</v>
      </c>
      <c r="E261" s="62">
        <f t="shared" si="51"/>
        <v>0</v>
      </c>
      <c r="F261" s="55">
        <f t="shared" si="52"/>
        <v>0</v>
      </c>
      <c r="G261" s="55">
        <f t="shared" si="53"/>
        <v>0</v>
      </c>
      <c r="H261" s="55">
        <f t="shared" si="54"/>
        <v>0</v>
      </c>
      <c r="I261" s="55">
        <f t="shared" si="55"/>
        <v>0</v>
      </c>
      <c r="J261" s="55">
        <f t="shared" si="56"/>
        <v>0</v>
      </c>
      <c r="K261" s="55">
        <f t="shared" si="57"/>
        <v>0</v>
      </c>
      <c r="L261" s="55">
        <f t="shared" si="58"/>
        <v>0</v>
      </c>
      <c r="M261" s="55">
        <f t="shared" ca="1" si="59"/>
        <v>7.5169142641944587E-5</v>
      </c>
      <c r="N261" s="55">
        <f t="shared" ca="1" si="60"/>
        <v>0</v>
      </c>
      <c r="O261" s="63">
        <f t="shared" ca="1" si="61"/>
        <v>0</v>
      </c>
      <c r="P261" s="55">
        <f t="shared" ca="1" si="62"/>
        <v>0</v>
      </c>
      <c r="Q261" s="55">
        <f t="shared" ca="1" si="63"/>
        <v>0</v>
      </c>
      <c r="R261" s="31">
        <f t="shared" ca="1" si="64"/>
        <v>-7.5169142641944587E-5</v>
      </c>
    </row>
    <row r="262" spans="1:18">
      <c r="A262" s="61"/>
      <c r="B262" s="61"/>
      <c r="C262" s="61"/>
      <c r="D262" s="62">
        <f t="shared" si="50"/>
        <v>0</v>
      </c>
      <c r="E262" s="62">
        <f t="shared" si="51"/>
        <v>0</v>
      </c>
      <c r="F262" s="55">
        <f t="shared" si="52"/>
        <v>0</v>
      </c>
      <c r="G262" s="55">
        <f t="shared" si="53"/>
        <v>0</v>
      </c>
      <c r="H262" s="55">
        <f t="shared" si="54"/>
        <v>0</v>
      </c>
      <c r="I262" s="55">
        <f t="shared" si="55"/>
        <v>0</v>
      </c>
      <c r="J262" s="55">
        <f t="shared" si="56"/>
        <v>0</v>
      </c>
      <c r="K262" s="55">
        <f t="shared" si="57"/>
        <v>0</v>
      </c>
      <c r="L262" s="55">
        <f t="shared" si="58"/>
        <v>0</v>
      </c>
      <c r="M262" s="55">
        <f t="shared" ca="1" si="59"/>
        <v>7.5169142641944587E-5</v>
      </c>
      <c r="N262" s="55">
        <f t="shared" ca="1" si="60"/>
        <v>0</v>
      </c>
      <c r="O262" s="63">
        <f t="shared" ca="1" si="61"/>
        <v>0</v>
      </c>
      <c r="P262" s="55">
        <f t="shared" ca="1" si="62"/>
        <v>0</v>
      </c>
      <c r="Q262" s="55">
        <f t="shared" ca="1" si="63"/>
        <v>0</v>
      </c>
      <c r="R262" s="31">
        <f t="shared" ca="1" si="64"/>
        <v>-7.5169142641944587E-5</v>
      </c>
    </row>
    <row r="263" spans="1:18">
      <c r="A263" s="61"/>
      <c r="B263" s="61"/>
      <c r="C263" s="61"/>
      <c r="D263" s="62">
        <f t="shared" si="50"/>
        <v>0</v>
      </c>
      <c r="E263" s="62">
        <f t="shared" si="51"/>
        <v>0</v>
      </c>
      <c r="F263" s="55">
        <f t="shared" si="52"/>
        <v>0</v>
      </c>
      <c r="G263" s="55">
        <f t="shared" si="53"/>
        <v>0</v>
      </c>
      <c r="H263" s="55">
        <f t="shared" si="54"/>
        <v>0</v>
      </c>
      <c r="I263" s="55">
        <f t="shared" si="55"/>
        <v>0</v>
      </c>
      <c r="J263" s="55">
        <f t="shared" si="56"/>
        <v>0</v>
      </c>
      <c r="K263" s="55">
        <f t="shared" si="57"/>
        <v>0</v>
      </c>
      <c r="L263" s="55">
        <f t="shared" si="58"/>
        <v>0</v>
      </c>
      <c r="M263" s="55">
        <f t="shared" ca="1" si="59"/>
        <v>7.5169142641944587E-5</v>
      </c>
      <c r="N263" s="55">
        <f t="shared" ca="1" si="60"/>
        <v>0</v>
      </c>
      <c r="O263" s="63">
        <f t="shared" ca="1" si="61"/>
        <v>0</v>
      </c>
      <c r="P263" s="55">
        <f t="shared" ca="1" si="62"/>
        <v>0</v>
      </c>
      <c r="Q263" s="55">
        <f t="shared" ca="1" si="63"/>
        <v>0</v>
      </c>
      <c r="R263" s="31">
        <f t="shared" ca="1" si="64"/>
        <v>-7.5169142641944587E-5</v>
      </c>
    </row>
    <row r="264" spans="1:18">
      <c r="A264" s="61"/>
      <c r="B264" s="61"/>
      <c r="C264" s="61"/>
      <c r="D264" s="62">
        <f t="shared" si="50"/>
        <v>0</v>
      </c>
      <c r="E264" s="62">
        <f t="shared" si="51"/>
        <v>0</v>
      </c>
      <c r="F264" s="55">
        <f t="shared" si="52"/>
        <v>0</v>
      </c>
      <c r="G264" s="55">
        <f t="shared" si="53"/>
        <v>0</v>
      </c>
      <c r="H264" s="55">
        <f t="shared" si="54"/>
        <v>0</v>
      </c>
      <c r="I264" s="55">
        <f t="shared" si="55"/>
        <v>0</v>
      </c>
      <c r="J264" s="55">
        <f t="shared" si="56"/>
        <v>0</v>
      </c>
      <c r="K264" s="55">
        <f t="shared" si="57"/>
        <v>0</v>
      </c>
      <c r="L264" s="55">
        <f t="shared" si="58"/>
        <v>0</v>
      </c>
      <c r="M264" s="55">
        <f t="shared" ca="1" si="59"/>
        <v>7.5169142641944587E-5</v>
      </c>
      <c r="N264" s="55">
        <f t="shared" ca="1" si="60"/>
        <v>0</v>
      </c>
      <c r="O264" s="63">
        <f t="shared" ca="1" si="61"/>
        <v>0</v>
      </c>
      <c r="P264" s="55">
        <f t="shared" ca="1" si="62"/>
        <v>0</v>
      </c>
      <c r="Q264" s="55">
        <f t="shared" ca="1" si="63"/>
        <v>0</v>
      </c>
      <c r="R264" s="31">
        <f t="shared" ca="1" si="64"/>
        <v>-7.5169142641944587E-5</v>
      </c>
    </row>
    <row r="265" spans="1:18">
      <c r="A265" s="61"/>
      <c r="B265" s="61"/>
      <c r="C265" s="61"/>
      <c r="D265" s="62">
        <f t="shared" si="50"/>
        <v>0</v>
      </c>
      <c r="E265" s="62">
        <f t="shared" si="51"/>
        <v>0</v>
      </c>
      <c r="F265" s="55">
        <f t="shared" si="52"/>
        <v>0</v>
      </c>
      <c r="G265" s="55">
        <f t="shared" si="53"/>
        <v>0</v>
      </c>
      <c r="H265" s="55">
        <f t="shared" si="54"/>
        <v>0</v>
      </c>
      <c r="I265" s="55">
        <f t="shared" si="55"/>
        <v>0</v>
      </c>
      <c r="J265" s="55">
        <f t="shared" si="56"/>
        <v>0</v>
      </c>
      <c r="K265" s="55">
        <f t="shared" si="57"/>
        <v>0</v>
      </c>
      <c r="L265" s="55">
        <f t="shared" si="58"/>
        <v>0</v>
      </c>
      <c r="M265" s="55">
        <f t="shared" ca="1" si="59"/>
        <v>7.5169142641944587E-5</v>
      </c>
      <c r="N265" s="55">
        <f t="shared" ca="1" si="60"/>
        <v>0</v>
      </c>
      <c r="O265" s="63">
        <f t="shared" ca="1" si="61"/>
        <v>0</v>
      </c>
      <c r="P265" s="55">
        <f t="shared" ca="1" si="62"/>
        <v>0</v>
      </c>
      <c r="Q265" s="55">
        <f t="shared" ca="1" si="63"/>
        <v>0</v>
      </c>
      <c r="R265" s="31">
        <f t="shared" ca="1" si="64"/>
        <v>-7.5169142641944587E-5</v>
      </c>
    </row>
    <row r="266" spans="1:18">
      <c r="A266" s="61"/>
      <c r="B266" s="61"/>
      <c r="C266" s="61"/>
      <c r="D266" s="62">
        <f t="shared" si="50"/>
        <v>0</v>
      </c>
      <c r="E266" s="62">
        <f t="shared" si="51"/>
        <v>0</v>
      </c>
      <c r="F266" s="55">
        <f t="shared" si="52"/>
        <v>0</v>
      </c>
      <c r="G266" s="55">
        <f t="shared" si="53"/>
        <v>0</v>
      </c>
      <c r="H266" s="55">
        <f t="shared" si="54"/>
        <v>0</v>
      </c>
      <c r="I266" s="55">
        <f t="shared" si="55"/>
        <v>0</v>
      </c>
      <c r="J266" s="55">
        <f t="shared" si="56"/>
        <v>0</v>
      </c>
      <c r="K266" s="55">
        <f t="shared" si="57"/>
        <v>0</v>
      </c>
      <c r="L266" s="55">
        <f t="shared" si="58"/>
        <v>0</v>
      </c>
      <c r="M266" s="55">
        <f t="shared" ca="1" si="59"/>
        <v>7.5169142641944587E-5</v>
      </c>
      <c r="N266" s="55">
        <f t="shared" ca="1" si="60"/>
        <v>0</v>
      </c>
      <c r="O266" s="63">
        <f t="shared" ca="1" si="61"/>
        <v>0</v>
      </c>
      <c r="P266" s="55">
        <f t="shared" ca="1" si="62"/>
        <v>0</v>
      </c>
      <c r="Q266" s="55">
        <f t="shared" ca="1" si="63"/>
        <v>0</v>
      </c>
      <c r="R266" s="31">
        <f t="shared" ca="1" si="64"/>
        <v>-7.5169142641944587E-5</v>
      </c>
    </row>
    <row r="267" spans="1:18">
      <c r="A267" s="61"/>
      <c r="B267" s="61"/>
      <c r="C267" s="61"/>
      <c r="D267" s="62">
        <f t="shared" si="50"/>
        <v>0</v>
      </c>
      <c r="E267" s="62">
        <f t="shared" si="51"/>
        <v>0</v>
      </c>
      <c r="F267" s="55">
        <f t="shared" si="52"/>
        <v>0</v>
      </c>
      <c r="G267" s="55">
        <f t="shared" si="53"/>
        <v>0</v>
      </c>
      <c r="H267" s="55">
        <f t="shared" si="54"/>
        <v>0</v>
      </c>
      <c r="I267" s="55">
        <f t="shared" si="55"/>
        <v>0</v>
      </c>
      <c r="J267" s="55">
        <f t="shared" si="56"/>
        <v>0</v>
      </c>
      <c r="K267" s="55">
        <f t="shared" si="57"/>
        <v>0</v>
      </c>
      <c r="L267" s="55">
        <f t="shared" si="58"/>
        <v>0</v>
      </c>
      <c r="M267" s="55">
        <f t="shared" ca="1" si="59"/>
        <v>7.5169142641944587E-5</v>
      </c>
      <c r="N267" s="55">
        <f t="shared" ca="1" si="60"/>
        <v>0</v>
      </c>
      <c r="O267" s="63">
        <f t="shared" ca="1" si="61"/>
        <v>0</v>
      </c>
      <c r="P267" s="55">
        <f t="shared" ca="1" si="62"/>
        <v>0</v>
      </c>
      <c r="Q267" s="55">
        <f t="shared" ca="1" si="63"/>
        <v>0</v>
      </c>
      <c r="R267" s="31">
        <f t="shared" ca="1" si="64"/>
        <v>-7.5169142641944587E-5</v>
      </c>
    </row>
    <row r="268" spans="1:18">
      <c r="A268" s="61"/>
      <c r="B268" s="61"/>
      <c r="C268" s="61"/>
      <c r="D268" s="62">
        <f t="shared" si="50"/>
        <v>0</v>
      </c>
      <c r="E268" s="62">
        <f t="shared" si="51"/>
        <v>0</v>
      </c>
      <c r="F268" s="55">
        <f t="shared" si="52"/>
        <v>0</v>
      </c>
      <c r="G268" s="55">
        <f t="shared" si="53"/>
        <v>0</v>
      </c>
      <c r="H268" s="55">
        <f t="shared" si="54"/>
        <v>0</v>
      </c>
      <c r="I268" s="55">
        <f t="shared" si="55"/>
        <v>0</v>
      </c>
      <c r="J268" s="55">
        <f t="shared" si="56"/>
        <v>0</v>
      </c>
      <c r="K268" s="55">
        <f t="shared" si="57"/>
        <v>0</v>
      </c>
      <c r="L268" s="55">
        <f t="shared" si="58"/>
        <v>0</v>
      </c>
      <c r="M268" s="55">
        <f t="shared" ca="1" si="59"/>
        <v>7.5169142641944587E-5</v>
      </c>
      <c r="N268" s="55">
        <f t="shared" ca="1" si="60"/>
        <v>0</v>
      </c>
      <c r="O268" s="63">
        <f t="shared" ca="1" si="61"/>
        <v>0</v>
      </c>
      <c r="P268" s="55">
        <f t="shared" ca="1" si="62"/>
        <v>0</v>
      </c>
      <c r="Q268" s="55">
        <f t="shared" ca="1" si="63"/>
        <v>0</v>
      </c>
      <c r="R268" s="31">
        <f t="shared" ca="1" si="64"/>
        <v>-7.5169142641944587E-5</v>
      </c>
    </row>
    <row r="269" spans="1:18">
      <c r="A269" s="61"/>
      <c r="B269" s="61"/>
      <c r="C269" s="61"/>
      <c r="D269" s="62">
        <f t="shared" si="50"/>
        <v>0</v>
      </c>
      <c r="E269" s="62">
        <f t="shared" si="51"/>
        <v>0</v>
      </c>
      <c r="F269" s="55">
        <f t="shared" si="52"/>
        <v>0</v>
      </c>
      <c r="G269" s="55">
        <f t="shared" si="53"/>
        <v>0</v>
      </c>
      <c r="H269" s="55">
        <f t="shared" si="54"/>
        <v>0</v>
      </c>
      <c r="I269" s="55">
        <f t="shared" si="55"/>
        <v>0</v>
      </c>
      <c r="J269" s="55">
        <f t="shared" si="56"/>
        <v>0</v>
      </c>
      <c r="K269" s="55">
        <f t="shared" si="57"/>
        <v>0</v>
      </c>
      <c r="L269" s="55">
        <f t="shared" si="58"/>
        <v>0</v>
      </c>
      <c r="M269" s="55">
        <f t="shared" ca="1" si="59"/>
        <v>7.5169142641944587E-5</v>
      </c>
      <c r="N269" s="55">
        <f t="shared" ca="1" si="60"/>
        <v>0</v>
      </c>
      <c r="O269" s="63">
        <f t="shared" ca="1" si="61"/>
        <v>0</v>
      </c>
      <c r="P269" s="55">
        <f t="shared" ca="1" si="62"/>
        <v>0</v>
      </c>
      <c r="Q269" s="55">
        <f t="shared" ca="1" si="63"/>
        <v>0</v>
      </c>
      <c r="R269" s="31">
        <f t="shared" ca="1" si="64"/>
        <v>-7.5169142641944587E-5</v>
      </c>
    </row>
    <row r="270" spans="1:18">
      <c r="A270" s="61"/>
      <c r="B270" s="61"/>
      <c r="C270" s="61"/>
      <c r="D270" s="62">
        <f t="shared" si="50"/>
        <v>0</v>
      </c>
      <c r="E270" s="62">
        <f t="shared" si="51"/>
        <v>0</v>
      </c>
      <c r="F270" s="55">
        <f t="shared" si="52"/>
        <v>0</v>
      </c>
      <c r="G270" s="55">
        <f t="shared" si="53"/>
        <v>0</v>
      </c>
      <c r="H270" s="55">
        <f t="shared" si="54"/>
        <v>0</v>
      </c>
      <c r="I270" s="55">
        <f t="shared" si="55"/>
        <v>0</v>
      </c>
      <c r="J270" s="55">
        <f t="shared" si="56"/>
        <v>0</v>
      </c>
      <c r="K270" s="55">
        <f t="shared" si="57"/>
        <v>0</v>
      </c>
      <c r="L270" s="55">
        <f t="shared" si="58"/>
        <v>0</v>
      </c>
      <c r="M270" s="55">
        <f t="shared" ca="1" si="59"/>
        <v>7.5169142641944587E-5</v>
      </c>
      <c r="N270" s="55">
        <f t="shared" ca="1" si="60"/>
        <v>0</v>
      </c>
      <c r="O270" s="63">
        <f t="shared" ca="1" si="61"/>
        <v>0</v>
      </c>
      <c r="P270" s="55">
        <f t="shared" ca="1" si="62"/>
        <v>0</v>
      </c>
      <c r="Q270" s="55">
        <f t="shared" ca="1" si="63"/>
        <v>0</v>
      </c>
      <c r="R270" s="31">
        <f t="shared" ca="1" si="64"/>
        <v>-7.5169142641944587E-5</v>
      </c>
    </row>
    <row r="271" spans="1:18">
      <c r="A271" s="61"/>
      <c r="B271" s="61"/>
      <c r="C271" s="61"/>
      <c r="D271" s="62">
        <f t="shared" si="50"/>
        <v>0</v>
      </c>
      <c r="E271" s="62">
        <f t="shared" si="51"/>
        <v>0</v>
      </c>
      <c r="F271" s="55">
        <f t="shared" si="52"/>
        <v>0</v>
      </c>
      <c r="G271" s="55">
        <f t="shared" si="53"/>
        <v>0</v>
      </c>
      <c r="H271" s="55">
        <f t="shared" si="54"/>
        <v>0</v>
      </c>
      <c r="I271" s="55">
        <f t="shared" si="55"/>
        <v>0</v>
      </c>
      <c r="J271" s="55">
        <f t="shared" si="56"/>
        <v>0</v>
      </c>
      <c r="K271" s="55">
        <f t="shared" si="57"/>
        <v>0</v>
      </c>
      <c r="L271" s="55">
        <f t="shared" si="58"/>
        <v>0</v>
      </c>
      <c r="M271" s="55">
        <f t="shared" ca="1" si="59"/>
        <v>7.5169142641944587E-5</v>
      </c>
      <c r="N271" s="55">
        <f t="shared" ca="1" si="60"/>
        <v>0</v>
      </c>
      <c r="O271" s="63">
        <f t="shared" ca="1" si="61"/>
        <v>0</v>
      </c>
      <c r="P271" s="55">
        <f t="shared" ca="1" si="62"/>
        <v>0</v>
      </c>
      <c r="Q271" s="55">
        <f t="shared" ca="1" si="63"/>
        <v>0</v>
      </c>
      <c r="R271" s="31">
        <f t="shared" ca="1" si="64"/>
        <v>-7.5169142641944587E-5</v>
      </c>
    </row>
    <row r="272" spans="1:18">
      <c r="A272" s="61"/>
      <c r="B272" s="61"/>
      <c r="C272" s="61"/>
      <c r="D272" s="62">
        <f t="shared" si="50"/>
        <v>0</v>
      </c>
      <c r="E272" s="62">
        <f t="shared" si="51"/>
        <v>0</v>
      </c>
      <c r="F272" s="55">
        <f t="shared" si="52"/>
        <v>0</v>
      </c>
      <c r="G272" s="55">
        <f t="shared" si="53"/>
        <v>0</v>
      </c>
      <c r="H272" s="55">
        <f t="shared" si="54"/>
        <v>0</v>
      </c>
      <c r="I272" s="55">
        <f t="shared" si="55"/>
        <v>0</v>
      </c>
      <c r="J272" s="55">
        <f t="shared" si="56"/>
        <v>0</v>
      </c>
      <c r="K272" s="55">
        <f t="shared" si="57"/>
        <v>0</v>
      </c>
      <c r="L272" s="55">
        <f t="shared" si="58"/>
        <v>0</v>
      </c>
      <c r="M272" s="55">
        <f t="shared" ca="1" si="59"/>
        <v>7.5169142641944587E-5</v>
      </c>
      <c r="N272" s="55">
        <f t="shared" ca="1" si="60"/>
        <v>0</v>
      </c>
      <c r="O272" s="63">
        <f t="shared" ca="1" si="61"/>
        <v>0</v>
      </c>
      <c r="P272" s="55">
        <f t="shared" ca="1" si="62"/>
        <v>0</v>
      </c>
      <c r="Q272" s="55">
        <f t="shared" ca="1" si="63"/>
        <v>0</v>
      </c>
      <c r="R272" s="31">
        <f t="shared" ca="1" si="64"/>
        <v>-7.5169142641944587E-5</v>
      </c>
    </row>
    <row r="273" spans="1:18">
      <c r="A273" s="61"/>
      <c r="B273" s="61"/>
      <c r="C273" s="61"/>
      <c r="D273" s="62">
        <f t="shared" si="50"/>
        <v>0</v>
      </c>
      <c r="E273" s="62">
        <f t="shared" si="51"/>
        <v>0</v>
      </c>
      <c r="F273" s="55">
        <f t="shared" si="52"/>
        <v>0</v>
      </c>
      <c r="G273" s="55">
        <f t="shared" si="53"/>
        <v>0</v>
      </c>
      <c r="H273" s="55">
        <f t="shared" si="54"/>
        <v>0</v>
      </c>
      <c r="I273" s="55">
        <f t="shared" si="55"/>
        <v>0</v>
      </c>
      <c r="J273" s="55">
        <f t="shared" si="56"/>
        <v>0</v>
      </c>
      <c r="K273" s="55">
        <f t="shared" si="57"/>
        <v>0</v>
      </c>
      <c r="L273" s="55">
        <f t="shared" si="58"/>
        <v>0</v>
      </c>
      <c r="M273" s="55">
        <f t="shared" ca="1" si="59"/>
        <v>7.5169142641944587E-5</v>
      </c>
      <c r="N273" s="55">
        <f t="shared" ca="1" si="60"/>
        <v>0</v>
      </c>
      <c r="O273" s="63">
        <f t="shared" ca="1" si="61"/>
        <v>0</v>
      </c>
      <c r="P273" s="55">
        <f t="shared" ca="1" si="62"/>
        <v>0</v>
      </c>
      <c r="Q273" s="55">
        <f t="shared" ca="1" si="63"/>
        <v>0</v>
      </c>
      <c r="R273" s="31">
        <f t="shared" ca="1" si="64"/>
        <v>-7.5169142641944587E-5</v>
      </c>
    </row>
    <row r="274" spans="1:18">
      <c r="A274" s="61"/>
      <c r="B274" s="61"/>
      <c r="C274" s="61"/>
      <c r="D274" s="62">
        <f t="shared" si="50"/>
        <v>0</v>
      </c>
      <c r="E274" s="62">
        <f t="shared" si="51"/>
        <v>0</v>
      </c>
      <c r="F274" s="55">
        <f t="shared" si="52"/>
        <v>0</v>
      </c>
      <c r="G274" s="55">
        <f t="shared" si="53"/>
        <v>0</v>
      </c>
      <c r="H274" s="55">
        <f t="shared" si="54"/>
        <v>0</v>
      </c>
      <c r="I274" s="55">
        <f t="shared" si="55"/>
        <v>0</v>
      </c>
      <c r="J274" s="55">
        <f t="shared" si="56"/>
        <v>0</v>
      </c>
      <c r="K274" s="55">
        <f t="shared" si="57"/>
        <v>0</v>
      </c>
      <c r="L274" s="55">
        <f t="shared" si="58"/>
        <v>0</v>
      </c>
      <c r="M274" s="55">
        <f t="shared" ca="1" si="59"/>
        <v>7.5169142641944587E-5</v>
      </c>
      <c r="N274" s="55">
        <f t="shared" ca="1" si="60"/>
        <v>0</v>
      </c>
      <c r="O274" s="63">
        <f t="shared" ca="1" si="61"/>
        <v>0</v>
      </c>
      <c r="P274" s="55">
        <f t="shared" ca="1" si="62"/>
        <v>0</v>
      </c>
      <c r="Q274" s="55">
        <f t="shared" ca="1" si="63"/>
        <v>0</v>
      </c>
      <c r="R274" s="31">
        <f t="shared" ca="1" si="64"/>
        <v>-7.5169142641944587E-5</v>
      </c>
    </row>
    <row r="275" spans="1:18">
      <c r="A275" s="61"/>
      <c r="B275" s="61"/>
      <c r="C275" s="61"/>
      <c r="D275" s="62">
        <f t="shared" si="50"/>
        <v>0</v>
      </c>
      <c r="E275" s="62">
        <f t="shared" si="51"/>
        <v>0</v>
      </c>
      <c r="F275" s="55">
        <f t="shared" si="52"/>
        <v>0</v>
      </c>
      <c r="G275" s="55">
        <f t="shared" si="53"/>
        <v>0</v>
      </c>
      <c r="H275" s="55">
        <f t="shared" si="54"/>
        <v>0</v>
      </c>
      <c r="I275" s="55">
        <f t="shared" si="55"/>
        <v>0</v>
      </c>
      <c r="J275" s="55">
        <f t="shared" si="56"/>
        <v>0</v>
      </c>
      <c r="K275" s="55">
        <f t="shared" si="57"/>
        <v>0</v>
      </c>
      <c r="L275" s="55">
        <f t="shared" si="58"/>
        <v>0</v>
      </c>
      <c r="M275" s="55">
        <f t="shared" ca="1" si="59"/>
        <v>7.5169142641944587E-5</v>
      </c>
      <c r="N275" s="55">
        <f t="shared" ca="1" si="60"/>
        <v>0</v>
      </c>
      <c r="O275" s="63">
        <f t="shared" ca="1" si="61"/>
        <v>0</v>
      </c>
      <c r="P275" s="55">
        <f t="shared" ca="1" si="62"/>
        <v>0</v>
      </c>
      <c r="Q275" s="55">
        <f t="shared" ca="1" si="63"/>
        <v>0</v>
      </c>
      <c r="R275" s="31">
        <f t="shared" ca="1" si="64"/>
        <v>-7.5169142641944587E-5</v>
      </c>
    </row>
    <row r="276" spans="1:18">
      <c r="A276" s="61"/>
      <c r="B276" s="61"/>
      <c r="C276" s="61"/>
      <c r="D276" s="62">
        <f t="shared" si="50"/>
        <v>0</v>
      </c>
      <c r="E276" s="62">
        <f t="shared" si="51"/>
        <v>0</v>
      </c>
      <c r="F276" s="55">
        <f t="shared" si="52"/>
        <v>0</v>
      </c>
      <c r="G276" s="55">
        <f t="shared" si="53"/>
        <v>0</v>
      </c>
      <c r="H276" s="55">
        <f t="shared" si="54"/>
        <v>0</v>
      </c>
      <c r="I276" s="55">
        <f t="shared" si="55"/>
        <v>0</v>
      </c>
      <c r="J276" s="55">
        <f t="shared" si="56"/>
        <v>0</v>
      </c>
      <c r="K276" s="55">
        <f t="shared" si="57"/>
        <v>0</v>
      </c>
      <c r="L276" s="55">
        <f t="shared" si="58"/>
        <v>0</v>
      </c>
      <c r="M276" s="55">
        <f t="shared" ca="1" si="59"/>
        <v>7.5169142641944587E-5</v>
      </c>
      <c r="N276" s="55">
        <f t="shared" ca="1" si="60"/>
        <v>0</v>
      </c>
      <c r="O276" s="63">
        <f t="shared" ca="1" si="61"/>
        <v>0</v>
      </c>
      <c r="P276" s="55">
        <f t="shared" ca="1" si="62"/>
        <v>0</v>
      </c>
      <c r="Q276" s="55">
        <f t="shared" ca="1" si="63"/>
        <v>0</v>
      </c>
      <c r="R276" s="31">
        <f t="shared" ca="1" si="64"/>
        <v>-7.5169142641944587E-5</v>
      </c>
    </row>
    <row r="277" spans="1:18">
      <c r="A277" s="61"/>
      <c r="B277" s="61"/>
      <c r="C277" s="61"/>
      <c r="D277" s="62">
        <f t="shared" ref="D277:D342" si="65">A277/A$18</f>
        <v>0</v>
      </c>
      <c r="E277" s="62">
        <f t="shared" ref="E277:E342" si="66">B277/B$18</f>
        <v>0</v>
      </c>
      <c r="F277" s="55">
        <f t="shared" ref="F277:F342" si="67">$C277*D277</f>
        <v>0</v>
      </c>
      <c r="G277" s="55">
        <f t="shared" ref="G277:G342" si="68">$C277*E277</f>
        <v>0</v>
      </c>
      <c r="H277" s="55">
        <f t="shared" ref="H277:H342" si="69">C277*D277*D277</f>
        <v>0</v>
      </c>
      <c r="I277" s="55">
        <f t="shared" ref="I277:I342" si="70">C277*D277*D277*D277</f>
        <v>0</v>
      </c>
      <c r="J277" s="55">
        <f t="shared" ref="J277:J342" si="71">C277*D277*D277*D277*D277</f>
        <v>0</v>
      </c>
      <c r="K277" s="55">
        <f t="shared" ref="K277:K342" si="72">C277*E277*D277</f>
        <v>0</v>
      </c>
      <c r="L277" s="55">
        <f t="shared" ref="L277:L342" si="73">C277*E277*D277*D277</f>
        <v>0</v>
      </c>
      <c r="M277" s="55">
        <f t="shared" ref="M277:M342" ca="1" si="74">+E$4+E$5*D277+E$6*D277^2</f>
        <v>7.5169142641944587E-5</v>
      </c>
      <c r="N277" s="55">
        <f t="shared" ref="N277:N340" ca="1" si="75">C277*(M277-E277)^2</f>
        <v>0</v>
      </c>
      <c r="O277" s="63">
        <f t="shared" ref="O277:O342" ca="1" si="76">(C277*O$1-O$2*F277+O$3*H277)^2</f>
        <v>0</v>
      </c>
      <c r="P277" s="55">
        <f t="shared" ref="P277:P340" ca="1" si="77">(-C277*O$2+O$4*F277-O$5*H277)^2</f>
        <v>0</v>
      </c>
      <c r="Q277" s="55">
        <f t="shared" ref="Q277:Q342" ca="1" si="78">+(C277*O$3-F277*O$5+H277*O$6)^2</f>
        <v>0</v>
      </c>
      <c r="R277" s="31">
        <f t="shared" ref="R277:R342" ca="1" si="79">+E277-M277</f>
        <v>-7.5169142641944587E-5</v>
      </c>
    </row>
    <row r="278" spans="1:18">
      <c r="A278" s="61"/>
      <c r="B278" s="61"/>
      <c r="C278" s="61"/>
      <c r="D278" s="62">
        <f t="shared" si="65"/>
        <v>0</v>
      </c>
      <c r="E278" s="62">
        <f t="shared" si="66"/>
        <v>0</v>
      </c>
      <c r="F278" s="55">
        <f t="shared" si="67"/>
        <v>0</v>
      </c>
      <c r="G278" s="55">
        <f t="shared" si="68"/>
        <v>0</v>
      </c>
      <c r="H278" s="55">
        <f t="shared" si="69"/>
        <v>0</v>
      </c>
      <c r="I278" s="55">
        <f t="shared" si="70"/>
        <v>0</v>
      </c>
      <c r="J278" s="55">
        <f t="shared" si="71"/>
        <v>0</v>
      </c>
      <c r="K278" s="55">
        <f t="shared" si="72"/>
        <v>0</v>
      </c>
      <c r="L278" s="55">
        <f t="shared" si="73"/>
        <v>0</v>
      </c>
      <c r="M278" s="55">
        <f t="shared" ca="1" si="74"/>
        <v>7.5169142641944587E-5</v>
      </c>
      <c r="N278" s="55">
        <f t="shared" ca="1" si="75"/>
        <v>0</v>
      </c>
      <c r="O278" s="63">
        <f t="shared" ca="1" si="76"/>
        <v>0</v>
      </c>
      <c r="P278" s="55">
        <f t="shared" ca="1" si="77"/>
        <v>0</v>
      </c>
      <c r="Q278" s="55">
        <f t="shared" ca="1" si="78"/>
        <v>0</v>
      </c>
      <c r="R278" s="31">
        <f t="shared" ca="1" si="79"/>
        <v>-7.5169142641944587E-5</v>
      </c>
    </row>
    <row r="279" spans="1:18">
      <c r="A279" s="61"/>
      <c r="B279" s="61"/>
      <c r="C279" s="61"/>
      <c r="D279" s="62">
        <f t="shared" si="65"/>
        <v>0</v>
      </c>
      <c r="E279" s="62">
        <f t="shared" si="66"/>
        <v>0</v>
      </c>
      <c r="F279" s="55">
        <f t="shared" si="67"/>
        <v>0</v>
      </c>
      <c r="G279" s="55">
        <f t="shared" si="68"/>
        <v>0</v>
      </c>
      <c r="H279" s="55">
        <f t="shared" si="69"/>
        <v>0</v>
      </c>
      <c r="I279" s="55">
        <f t="shared" si="70"/>
        <v>0</v>
      </c>
      <c r="J279" s="55">
        <f t="shared" si="71"/>
        <v>0</v>
      </c>
      <c r="K279" s="55">
        <f t="shared" si="72"/>
        <v>0</v>
      </c>
      <c r="L279" s="55">
        <f t="shared" si="73"/>
        <v>0</v>
      </c>
      <c r="M279" s="55">
        <f t="shared" ca="1" si="74"/>
        <v>7.5169142641944587E-5</v>
      </c>
      <c r="N279" s="55">
        <f t="shared" ca="1" si="75"/>
        <v>0</v>
      </c>
      <c r="O279" s="63">
        <f t="shared" ca="1" si="76"/>
        <v>0</v>
      </c>
      <c r="P279" s="55">
        <f t="shared" ca="1" si="77"/>
        <v>0</v>
      </c>
      <c r="Q279" s="55">
        <f t="shared" ca="1" si="78"/>
        <v>0</v>
      </c>
      <c r="R279" s="31">
        <f t="shared" ca="1" si="79"/>
        <v>-7.5169142641944587E-5</v>
      </c>
    </row>
    <row r="280" spans="1:18">
      <c r="A280" s="61"/>
      <c r="B280" s="61"/>
      <c r="C280" s="61"/>
      <c r="D280" s="62">
        <f t="shared" si="65"/>
        <v>0</v>
      </c>
      <c r="E280" s="62">
        <f t="shared" si="66"/>
        <v>0</v>
      </c>
      <c r="F280" s="55">
        <f t="shared" si="67"/>
        <v>0</v>
      </c>
      <c r="G280" s="55">
        <f t="shared" si="68"/>
        <v>0</v>
      </c>
      <c r="H280" s="55">
        <f t="shared" si="69"/>
        <v>0</v>
      </c>
      <c r="I280" s="55">
        <f t="shared" si="70"/>
        <v>0</v>
      </c>
      <c r="J280" s="55">
        <f t="shared" si="71"/>
        <v>0</v>
      </c>
      <c r="K280" s="55">
        <f t="shared" si="72"/>
        <v>0</v>
      </c>
      <c r="L280" s="55">
        <f t="shared" si="73"/>
        <v>0</v>
      </c>
      <c r="M280" s="55">
        <f t="shared" ca="1" si="74"/>
        <v>7.5169142641944587E-5</v>
      </c>
      <c r="N280" s="55">
        <f t="shared" ca="1" si="75"/>
        <v>0</v>
      </c>
      <c r="O280" s="63">
        <f t="shared" ca="1" si="76"/>
        <v>0</v>
      </c>
      <c r="P280" s="55">
        <f t="shared" ca="1" si="77"/>
        <v>0</v>
      </c>
      <c r="Q280" s="55">
        <f t="shared" ca="1" si="78"/>
        <v>0</v>
      </c>
      <c r="R280" s="31">
        <f t="shared" ca="1" si="79"/>
        <v>-7.5169142641944587E-5</v>
      </c>
    </row>
    <row r="281" spans="1:18">
      <c r="A281" s="61"/>
      <c r="B281" s="61"/>
      <c r="C281" s="61"/>
      <c r="D281" s="62">
        <f t="shared" si="65"/>
        <v>0</v>
      </c>
      <c r="E281" s="62">
        <f t="shared" si="66"/>
        <v>0</v>
      </c>
      <c r="F281" s="55">
        <f t="shared" si="67"/>
        <v>0</v>
      </c>
      <c r="G281" s="55">
        <f t="shared" si="68"/>
        <v>0</v>
      </c>
      <c r="H281" s="55">
        <f t="shared" si="69"/>
        <v>0</v>
      </c>
      <c r="I281" s="55">
        <f t="shared" si="70"/>
        <v>0</v>
      </c>
      <c r="J281" s="55">
        <f t="shared" si="71"/>
        <v>0</v>
      </c>
      <c r="K281" s="55">
        <f t="shared" si="72"/>
        <v>0</v>
      </c>
      <c r="L281" s="55">
        <f t="shared" si="73"/>
        <v>0</v>
      </c>
      <c r="M281" s="55">
        <f t="shared" ca="1" si="74"/>
        <v>7.5169142641944587E-5</v>
      </c>
      <c r="N281" s="55">
        <f t="shared" ca="1" si="75"/>
        <v>0</v>
      </c>
      <c r="O281" s="63">
        <f t="shared" ca="1" si="76"/>
        <v>0</v>
      </c>
      <c r="P281" s="55">
        <f t="shared" ca="1" si="77"/>
        <v>0</v>
      </c>
      <c r="Q281" s="55">
        <f t="shared" ca="1" si="78"/>
        <v>0</v>
      </c>
      <c r="R281" s="31">
        <f t="shared" ca="1" si="79"/>
        <v>-7.5169142641944587E-5</v>
      </c>
    </row>
    <row r="282" spans="1:18">
      <c r="A282" s="61"/>
      <c r="B282" s="61"/>
      <c r="C282" s="61"/>
      <c r="D282" s="62">
        <f t="shared" si="65"/>
        <v>0</v>
      </c>
      <c r="E282" s="62">
        <f t="shared" si="66"/>
        <v>0</v>
      </c>
      <c r="F282" s="55">
        <f t="shared" si="67"/>
        <v>0</v>
      </c>
      <c r="G282" s="55">
        <f t="shared" si="68"/>
        <v>0</v>
      </c>
      <c r="H282" s="55">
        <f t="shared" si="69"/>
        <v>0</v>
      </c>
      <c r="I282" s="55">
        <f t="shared" si="70"/>
        <v>0</v>
      </c>
      <c r="J282" s="55">
        <f t="shared" si="71"/>
        <v>0</v>
      </c>
      <c r="K282" s="55">
        <f t="shared" si="72"/>
        <v>0</v>
      </c>
      <c r="L282" s="55">
        <f t="shared" si="73"/>
        <v>0</v>
      </c>
      <c r="M282" s="55">
        <f t="shared" ca="1" si="74"/>
        <v>7.5169142641944587E-5</v>
      </c>
      <c r="N282" s="55">
        <f t="shared" ca="1" si="75"/>
        <v>0</v>
      </c>
      <c r="O282" s="63">
        <f t="shared" ca="1" si="76"/>
        <v>0</v>
      </c>
      <c r="P282" s="55">
        <f t="shared" ca="1" si="77"/>
        <v>0</v>
      </c>
      <c r="Q282" s="55">
        <f t="shared" ca="1" si="78"/>
        <v>0</v>
      </c>
      <c r="R282" s="31">
        <f t="shared" ca="1" si="79"/>
        <v>-7.5169142641944587E-5</v>
      </c>
    </row>
    <row r="283" spans="1:18">
      <c r="A283" s="61"/>
      <c r="B283" s="61"/>
      <c r="C283" s="61"/>
      <c r="D283" s="62">
        <f t="shared" si="65"/>
        <v>0</v>
      </c>
      <c r="E283" s="62">
        <f t="shared" si="66"/>
        <v>0</v>
      </c>
      <c r="F283" s="55">
        <f t="shared" si="67"/>
        <v>0</v>
      </c>
      <c r="G283" s="55">
        <f t="shared" si="68"/>
        <v>0</v>
      </c>
      <c r="H283" s="55">
        <f t="shared" si="69"/>
        <v>0</v>
      </c>
      <c r="I283" s="55">
        <f t="shared" si="70"/>
        <v>0</v>
      </c>
      <c r="J283" s="55">
        <f t="shared" si="71"/>
        <v>0</v>
      </c>
      <c r="K283" s="55">
        <f t="shared" si="72"/>
        <v>0</v>
      </c>
      <c r="L283" s="55">
        <f t="shared" si="73"/>
        <v>0</v>
      </c>
      <c r="M283" s="55">
        <f t="shared" ca="1" si="74"/>
        <v>7.5169142641944587E-5</v>
      </c>
      <c r="N283" s="55">
        <f t="shared" ca="1" si="75"/>
        <v>0</v>
      </c>
      <c r="O283" s="63">
        <f t="shared" ca="1" si="76"/>
        <v>0</v>
      </c>
      <c r="P283" s="55">
        <f t="shared" ca="1" si="77"/>
        <v>0</v>
      </c>
      <c r="Q283" s="55">
        <f t="shared" ca="1" si="78"/>
        <v>0</v>
      </c>
      <c r="R283" s="31">
        <f t="shared" ca="1" si="79"/>
        <v>-7.5169142641944587E-5</v>
      </c>
    </row>
    <row r="284" spans="1:18">
      <c r="A284" s="61"/>
      <c r="B284" s="61"/>
      <c r="C284" s="61"/>
      <c r="D284" s="62">
        <f t="shared" si="65"/>
        <v>0</v>
      </c>
      <c r="E284" s="62">
        <f t="shared" si="66"/>
        <v>0</v>
      </c>
      <c r="F284" s="55">
        <f t="shared" si="67"/>
        <v>0</v>
      </c>
      <c r="G284" s="55">
        <f t="shared" si="68"/>
        <v>0</v>
      </c>
      <c r="H284" s="55">
        <f t="shared" si="69"/>
        <v>0</v>
      </c>
      <c r="I284" s="55">
        <f t="shared" si="70"/>
        <v>0</v>
      </c>
      <c r="J284" s="55">
        <f t="shared" si="71"/>
        <v>0</v>
      </c>
      <c r="K284" s="55">
        <f t="shared" si="72"/>
        <v>0</v>
      </c>
      <c r="L284" s="55">
        <f t="shared" si="73"/>
        <v>0</v>
      </c>
      <c r="M284" s="55">
        <f t="shared" ca="1" si="74"/>
        <v>7.5169142641944587E-5</v>
      </c>
      <c r="N284" s="55">
        <f t="shared" ca="1" si="75"/>
        <v>0</v>
      </c>
      <c r="O284" s="63">
        <f t="shared" ca="1" si="76"/>
        <v>0</v>
      </c>
      <c r="P284" s="55">
        <f t="shared" ca="1" si="77"/>
        <v>0</v>
      </c>
      <c r="Q284" s="55">
        <f t="shared" ca="1" si="78"/>
        <v>0</v>
      </c>
      <c r="R284" s="31">
        <f t="shared" ca="1" si="79"/>
        <v>-7.5169142641944587E-5</v>
      </c>
    </row>
    <row r="285" spans="1:18">
      <c r="A285" s="61"/>
      <c r="B285" s="61"/>
      <c r="C285" s="61"/>
      <c r="D285" s="62">
        <f t="shared" si="65"/>
        <v>0</v>
      </c>
      <c r="E285" s="62">
        <f t="shared" si="66"/>
        <v>0</v>
      </c>
      <c r="F285" s="55">
        <f t="shared" si="67"/>
        <v>0</v>
      </c>
      <c r="G285" s="55">
        <f t="shared" si="68"/>
        <v>0</v>
      </c>
      <c r="H285" s="55">
        <f t="shared" si="69"/>
        <v>0</v>
      </c>
      <c r="I285" s="55">
        <f t="shared" si="70"/>
        <v>0</v>
      </c>
      <c r="J285" s="55">
        <f t="shared" si="71"/>
        <v>0</v>
      </c>
      <c r="K285" s="55">
        <f t="shared" si="72"/>
        <v>0</v>
      </c>
      <c r="L285" s="55">
        <f t="shared" si="73"/>
        <v>0</v>
      </c>
      <c r="M285" s="55">
        <f t="shared" ca="1" si="74"/>
        <v>7.5169142641944587E-5</v>
      </c>
      <c r="N285" s="55">
        <f t="shared" ca="1" si="75"/>
        <v>0</v>
      </c>
      <c r="O285" s="63">
        <f t="shared" ca="1" si="76"/>
        <v>0</v>
      </c>
      <c r="P285" s="55">
        <f t="shared" ca="1" si="77"/>
        <v>0</v>
      </c>
      <c r="Q285" s="55">
        <f t="shared" ca="1" si="78"/>
        <v>0</v>
      </c>
      <c r="R285" s="31">
        <f t="shared" ca="1" si="79"/>
        <v>-7.5169142641944587E-5</v>
      </c>
    </row>
    <row r="286" spans="1:18">
      <c r="A286" s="61"/>
      <c r="B286" s="61"/>
      <c r="C286" s="61"/>
      <c r="D286" s="62">
        <f t="shared" si="65"/>
        <v>0</v>
      </c>
      <c r="E286" s="62">
        <f t="shared" si="66"/>
        <v>0</v>
      </c>
      <c r="F286" s="55">
        <f t="shared" si="67"/>
        <v>0</v>
      </c>
      <c r="G286" s="55">
        <f t="shared" si="68"/>
        <v>0</v>
      </c>
      <c r="H286" s="55">
        <f t="shared" si="69"/>
        <v>0</v>
      </c>
      <c r="I286" s="55">
        <f t="shared" si="70"/>
        <v>0</v>
      </c>
      <c r="J286" s="55">
        <f t="shared" si="71"/>
        <v>0</v>
      </c>
      <c r="K286" s="55">
        <f t="shared" si="72"/>
        <v>0</v>
      </c>
      <c r="L286" s="55">
        <f t="shared" si="73"/>
        <v>0</v>
      </c>
      <c r="M286" s="55">
        <f t="shared" ca="1" si="74"/>
        <v>7.5169142641944587E-5</v>
      </c>
      <c r="N286" s="55">
        <f t="shared" ca="1" si="75"/>
        <v>0</v>
      </c>
      <c r="O286" s="63">
        <f t="shared" ca="1" si="76"/>
        <v>0</v>
      </c>
      <c r="P286" s="55">
        <f t="shared" ca="1" si="77"/>
        <v>0</v>
      </c>
      <c r="Q286" s="55">
        <f t="shared" ca="1" si="78"/>
        <v>0</v>
      </c>
      <c r="R286" s="31">
        <f t="shared" ca="1" si="79"/>
        <v>-7.5169142641944587E-5</v>
      </c>
    </row>
    <row r="287" spans="1:18">
      <c r="A287" s="61"/>
      <c r="B287" s="61"/>
      <c r="C287" s="61"/>
      <c r="D287" s="62">
        <f t="shared" si="65"/>
        <v>0</v>
      </c>
      <c r="E287" s="62">
        <f t="shared" si="66"/>
        <v>0</v>
      </c>
      <c r="F287" s="55">
        <f t="shared" si="67"/>
        <v>0</v>
      </c>
      <c r="G287" s="55">
        <f t="shared" si="68"/>
        <v>0</v>
      </c>
      <c r="H287" s="55">
        <f t="shared" si="69"/>
        <v>0</v>
      </c>
      <c r="I287" s="55">
        <f t="shared" si="70"/>
        <v>0</v>
      </c>
      <c r="J287" s="55">
        <f t="shared" si="71"/>
        <v>0</v>
      </c>
      <c r="K287" s="55">
        <f t="shared" si="72"/>
        <v>0</v>
      </c>
      <c r="L287" s="55">
        <f t="shared" si="73"/>
        <v>0</v>
      </c>
      <c r="M287" s="55">
        <f t="shared" ca="1" si="74"/>
        <v>7.5169142641944587E-5</v>
      </c>
      <c r="N287" s="55">
        <f t="shared" ca="1" si="75"/>
        <v>0</v>
      </c>
      <c r="O287" s="63">
        <f t="shared" ca="1" si="76"/>
        <v>0</v>
      </c>
      <c r="P287" s="55">
        <f t="shared" ca="1" si="77"/>
        <v>0</v>
      </c>
      <c r="Q287" s="55">
        <f t="shared" ca="1" si="78"/>
        <v>0</v>
      </c>
      <c r="R287" s="31">
        <f t="shared" ca="1" si="79"/>
        <v>-7.5169142641944587E-5</v>
      </c>
    </row>
    <row r="288" spans="1:18">
      <c r="A288" s="61"/>
      <c r="B288" s="61"/>
      <c r="C288" s="61"/>
      <c r="D288" s="62">
        <f t="shared" si="65"/>
        <v>0</v>
      </c>
      <c r="E288" s="62">
        <f t="shared" si="66"/>
        <v>0</v>
      </c>
      <c r="F288" s="55">
        <f t="shared" si="67"/>
        <v>0</v>
      </c>
      <c r="G288" s="55">
        <f t="shared" si="68"/>
        <v>0</v>
      </c>
      <c r="H288" s="55">
        <f t="shared" si="69"/>
        <v>0</v>
      </c>
      <c r="I288" s="55">
        <f t="shared" si="70"/>
        <v>0</v>
      </c>
      <c r="J288" s="55">
        <f t="shared" si="71"/>
        <v>0</v>
      </c>
      <c r="K288" s="55">
        <f t="shared" si="72"/>
        <v>0</v>
      </c>
      <c r="L288" s="55">
        <f t="shared" si="73"/>
        <v>0</v>
      </c>
      <c r="M288" s="55">
        <f t="shared" ca="1" si="74"/>
        <v>7.5169142641944587E-5</v>
      </c>
      <c r="N288" s="55">
        <f t="shared" ca="1" si="75"/>
        <v>0</v>
      </c>
      <c r="O288" s="63">
        <f t="shared" ca="1" si="76"/>
        <v>0</v>
      </c>
      <c r="P288" s="55">
        <f t="shared" ca="1" si="77"/>
        <v>0</v>
      </c>
      <c r="Q288" s="55">
        <f t="shared" ca="1" si="78"/>
        <v>0</v>
      </c>
      <c r="R288" s="31">
        <f t="shared" ca="1" si="79"/>
        <v>-7.5169142641944587E-5</v>
      </c>
    </row>
    <row r="289" spans="1:18">
      <c r="A289" s="61"/>
      <c r="B289" s="61"/>
      <c r="C289" s="61"/>
      <c r="D289" s="62">
        <f t="shared" si="65"/>
        <v>0</v>
      </c>
      <c r="E289" s="62">
        <f t="shared" si="66"/>
        <v>0</v>
      </c>
      <c r="F289" s="55">
        <f t="shared" si="67"/>
        <v>0</v>
      </c>
      <c r="G289" s="55">
        <f t="shared" si="68"/>
        <v>0</v>
      </c>
      <c r="H289" s="55">
        <f t="shared" si="69"/>
        <v>0</v>
      </c>
      <c r="I289" s="55">
        <f t="shared" si="70"/>
        <v>0</v>
      </c>
      <c r="J289" s="55">
        <f t="shared" si="71"/>
        <v>0</v>
      </c>
      <c r="K289" s="55">
        <f t="shared" si="72"/>
        <v>0</v>
      </c>
      <c r="L289" s="55">
        <f t="shared" si="73"/>
        <v>0</v>
      </c>
      <c r="M289" s="55">
        <f t="shared" ca="1" si="74"/>
        <v>7.5169142641944587E-5</v>
      </c>
      <c r="N289" s="55">
        <f t="shared" ca="1" si="75"/>
        <v>0</v>
      </c>
      <c r="O289" s="63">
        <f t="shared" ca="1" si="76"/>
        <v>0</v>
      </c>
      <c r="P289" s="55">
        <f t="shared" ca="1" si="77"/>
        <v>0</v>
      </c>
      <c r="Q289" s="55">
        <f t="shared" ca="1" si="78"/>
        <v>0</v>
      </c>
      <c r="R289" s="31">
        <f t="shared" ca="1" si="79"/>
        <v>-7.5169142641944587E-5</v>
      </c>
    </row>
    <row r="290" spans="1:18">
      <c r="A290" s="61"/>
      <c r="B290" s="61"/>
      <c r="C290" s="61"/>
      <c r="D290" s="62">
        <f t="shared" si="65"/>
        <v>0</v>
      </c>
      <c r="E290" s="62">
        <f t="shared" si="66"/>
        <v>0</v>
      </c>
      <c r="F290" s="55">
        <f t="shared" si="67"/>
        <v>0</v>
      </c>
      <c r="G290" s="55">
        <f t="shared" si="68"/>
        <v>0</v>
      </c>
      <c r="H290" s="55">
        <f t="shared" si="69"/>
        <v>0</v>
      </c>
      <c r="I290" s="55">
        <f t="shared" si="70"/>
        <v>0</v>
      </c>
      <c r="J290" s="55">
        <f t="shared" si="71"/>
        <v>0</v>
      </c>
      <c r="K290" s="55">
        <f t="shared" si="72"/>
        <v>0</v>
      </c>
      <c r="L290" s="55">
        <f t="shared" si="73"/>
        <v>0</v>
      </c>
      <c r="M290" s="55">
        <f t="shared" ca="1" si="74"/>
        <v>7.5169142641944587E-5</v>
      </c>
      <c r="N290" s="55">
        <f t="shared" ca="1" si="75"/>
        <v>0</v>
      </c>
      <c r="O290" s="63">
        <f t="shared" ca="1" si="76"/>
        <v>0</v>
      </c>
      <c r="P290" s="55">
        <f t="shared" ca="1" si="77"/>
        <v>0</v>
      </c>
      <c r="Q290" s="55">
        <f t="shared" ca="1" si="78"/>
        <v>0</v>
      </c>
      <c r="R290" s="31">
        <f t="shared" ca="1" si="79"/>
        <v>-7.5169142641944587E-5</v>
      </c>
    </row>
    <row r="291" spans="1:18">
      <c r="A291" s="61"/>
      <c r="B291" s="61"/>
      <c r="C291" s="61"/>
      <c r="D291" s="62">
        <f t="shared" si="65"/>
        <v>0</v>
      </c>
      <c r="E291" s="62">
        <f t="shared" si="66"/>
        <v>0</v>
      </c>
      <c r="F291" s="55">
        <f t="shared" si="67"/>
        <v>0</v>
      </c>
      <c r="G291" s="55">
        <f t="shared" si="68"/>
        <v>0</v>
      </c>
      <c r="H291" s="55">
        <f t="shared" si="69"/>
        <v>0</v>
      </c>
      <c r="I291" s="55">
        <f t="shared" si="70"/>
        <v>0</v>
      </c>
      <c r="J291" s="55">
        <f t="shared" si="71"/>
        <v>0</v>
      </c>
      <c r="K291" s="55">
        <f t="shared" si="72"/>
        <v>0</v>
      </c>
      <c r="L291" s="55">
        <f t="shared" si="73"/>
        <v>0</v>
      </c>
      <c r="M291" s="55">
        <f t="shared" ca="1" si="74"/>
        <v>7.5169142641944587E-5</v>
      </c>
      <c r="N291" s="55">
        <f t="shared" ca="1" si="75"/>
        <v>0</v>
      </c>
      <c r="O291" s="63">
        <f t="shared" ca="1" si="76"/>
        <v>0</v>
      </c>
      <c r="P291" s="55">
        <f t="shared" ca="1" si="77"/>
        <v>0</v>
      </c>
      <c r="Q291" s="55">
        <f t="shared" ca="1" si="78"/>
        <v>0</v>
      </c>
      <c r="R291" s="31">
        <f t="shared" ca="1" si="79"/>
        <v>-7.5169142641944587E-5</v>
      </c>
    </row>
    <row r="292" spans="1:18">
      <c r="A292" s="61"/>
      <c r="B292" s="61"/>
      <c r="C292" s="61"/>
      <c r="D292" s="62">
        <f t="shared" si="65"/>
        <v>0</v>
      </c>
      <c r="E292" s="62">
        <f t="shared" si="66"/>
        <v>0</v>
      </c>
      <c r="F292" s="55">
        <f t="shared" si="67"/>
        <v>0</v>
      </c>
      <c r="G292" s="55">
        <f t="shared" si="68"/>
        <v>0</v>
      </c>
      <c r="H292" s="55">
        <f t="shared" si="69"/>
        <v>0</v>
      </c>
      <c r="I292" s="55">
        <f t="shared" si="70"/>
        <v>0</v>
      </c>
      <c r="J292" s="55">
        <f t="shared" si="71"/>
        <v>0</v>
      </c>
      <c r="K292" s="55">
        <f t="shared" si="72"/>
        <v>0</v>
      </c>
      <c r="L292" s="55">
        <f t="shared" si="73"/>
        <v>0</v>
      </c>
      <c r="M292" s="55">
        <f t="shared" ca="1" si="74"/>
        <v>7.5169142641944587E-5</v>
      </c>
      <c r="N292" s="55">
        <f t="shared" ca="1" si="75"/>
        <v>0</v>
      </c>
      <c r="O292" s="63">
        <f t="shared" ca="1" si="76"/>
        <v>0</v>
      </c>
      <c r="P292" s="55">
        <f t="shared" ca="1" si="77"/>
        <v>0</v>
      </c>
      <c r="Q292" s="55">
        <f t="shared" ca="1" si="78"/>
        <v>0</v>
      </c>
      <c r="R292" s="31">
        <f t="shared" ca="1" si="79"/>
        <v>-7.5169142641944587E-5</v>
      </c>
    </row>
    <row r="293" spans="1:18">
      <c r="A293" s="61"/>
      <c r="B293" s="61"/>
      <c r="C293" s="61"/>
      <c r="D293" s="62">
        <f t="shared" si="65"/>
        <v>0</v>
      </c>
      <c r="E293" s="62">
        <f t="shared" si="66"/>
        <v>0</v>
      </c>
      <c r="F293" s="55">
        <f t="shared" si="67"/>
        <v>0</v>
      </c>
      <c r="G293" s="55">
        <f t="shared" si="68"/>
        <v>0</v>
      </c>
      <c r="H293" s="55">
        <f t="shared" si="69"/>
        <v>0</v>
      </c>
      <c r="I293" s="55">
        <f t="shared" si="70"/>
        <v>0</v>
      </c>
      <c r="J293" s="55">
        <f t="shared" si="71"/>
        <v>0</v>
      </c>
      <c r="K293" s="55">
        <f t="shared" si="72"/>
        <v>0</v>
      </c>
      <c r="L293" s="55">
        <f t="shared" si="73"/>
        <v>0</v>
      </c>
      <c r="M293" s="55">
        <f t="shared" ca="1" si="74"/>
        <v>7.5169142641944587E-5</v>
      </c>
      <c r="N293" s="55">
        <f t="shared" ca="1" si="75"/>
        <v>0</v>
      </c>
      <c r="O293" s="63">
        <f t="shared" ca="1" si="76"/>
        <v>0</v>
      </c>
      <c r="P293" s="55">
        <f t="shared" ca="1" si="77"/>
        <v>0</v>
      </c>
      <c r="Q293" s="55">
        <f t="shared" ca="1" si="78"/>
        <v>0</v>
      </c>
      <c r="R293" s="31">
        <f t="shared" ca="1" si="79"/>
        <v>-7.5169142641944587E-5</v>
      </c>
    </row>
    <row r="294" spans="1:18">
      <c r="A294" s="61"/>
      <c r="B294" s="61"/>
      <c r="C294" s="61"/>
      <c r="D294" s="62">
        <f t="shared" si="65"/>
        <v>0</v>
      </c>
      <c r="E294" s="62">
        <f t="shared" si="66"/>
        <v>0</v>
      </c>
      <c r="F294" s="55">
        <f t="shared" si="67"/>
        <v>0</v>
      </c>
      <c r="G294" s="55">
        <f t="shared" si="68"/>
        <v>0</v>
      </c>
      <c r="H294" s="55">
        <f t="shared" si="69"/>
        <v>0</v>
      </c>
      <c r="I294" s="55">
        <f t="shared" si="70"/>
        <v>0</v>
      </c>
      <c r="J294" s="55">
        <f t="shared" si="71"/>
        <v>0</v>
      </c>
      <c r="K294" s="55">
        <f t="shared" si="72"/>
        <v>0</v>
      </c>
      <c r="L294" s="55">
        <f t="shared" si="73"/>
        <v>0</v>
      </c>
      <c r="M294" s="55">
        <f t="shared" ca="1" si="74"/>
        <v>7.5169142641944587E-5</v>
      </c>
      <c r="N294" s="55">
        <f t="shared" ca="1" si="75"/>
        <v>0</v>
      </c>
      <c r="O294" s="63">
        <f t="shared" ca="1" si="76"/>
        <v>0</v>
      </c>
      <c r="P294" s="55">
        <f t="shared" ca="1" si="77"/>
        <v>0</v>
      </c>
      <c r="Q294" s="55">
        <f t="shared" ca="1" si="78"/>
        <v>0</v>
      </c>
      <c r="R294" s="31">
        <f t="shared" ca="1" si="79"/>
        <v>-7.5169142641944587E-5</v>
      </c>
    </row>
    <row r="295" spans="1:18">
      <c r="A295" s="61"/>
      <c r="B295" s="61"/>
      <c r="C295" s="61"/>
      <c r="D295" s="62">
        <f t="shared" si="65"/>
        <v>0</v>
      </c>
      <c r="E295" s="62">
        <f t="shared" si="66"/>
        <v>0</v>
      </c>
      <c r="F295" s="55">
        <f t="shared" si="67"/>
        <v>0</v>
      </c>
      <c r="G295" s="55">
        <f t="shared" si="68"/>
        <v>0</v>
      </c>
      <c r="H295" s="55">
        <f t="shared" si="69"/>
        <v>0</v>
      </c>
      <c r="I295" s="55">
        <f t="shared" si="70"/>
        <v>0</v>
      </c>
      <c r="J295" s="55">
        <f t="shared" si="71"/>
        <v>0</v>
      </c>
      <c r="K295" s="55">
        <f t="shared" si="72"/>
        <v>0</v>
      </c>
      <c r="L295" s="55">
        <f t="shared" si="73"/>
        <v>0</v>
      </c>
      <c r="M295" s="55">
        <f t="shared" ca="1" si="74"/>
        <v>7.5169142641944587E-5</v>
      </c>
      <c r="N295" s="55">
        <f t="shared" ca="1" si="75"/>
        <v>0</v>
      </c>
      <c r="O295" s="63">
        <f t="shared" ca="1" si="76"/>
        <v>0</v>
      </c>
      <c r="P295" s="55">
        <f t="shared" ca="1" si="77"/>
        <v>0</v>
      </c>
      <c r="Q295" s="55">
        <f t="shared" ca="1" si="78"/>
        <v>0</v>
      </c>
      <c r="R295" s="31">
        <f t="shared" ca="1" si="79"/>
        <v>-7.5169142641944587E-5</v>
      </c>
    </row>
    <row r="296" spans="1:18">
      <c r="A296" s="61"/>
      <c r="B296" s="61"/>
      <c r="C296" s="61"/>
      <c r="D296" s="62">
        <f t="shared" si="65"/>
        <v>0</v>
      </c>
      <c r="E296" s="62">
        <f t="shared" si="66"/>
        <v>0</v>
      </c>
      <c r="F296" s="55">
        <f t="shared" si="67"/>
        <v>0</v>
      </c>
      <c r="G296" s="55">
        <f t="shared" si="68"/>
        <v>0</v>
      </c>
      <c r="H296" s="55">
        <f t="shared" si="69"/>
        <v>0</v>
      </c>
      <c r="I296" s="55">
        <f t="shared" si="70"/>
        <v>0</v>
      </c>
      <c r="J296" s="55">
        <f t="shared" si="71"/>
        <v>0</v>
      </c>
      <c r="K296" s="55">
        <f t="shared" si="72"/>
        <v>0</v>
      </c>
      <c r="L296" s="55">
        <f t="shared" si="73"/>
        <v>0</v>
      </c>
      <c r="M296" s="55">
        <f t="shared" ca="1" si="74"/>
        <v>7.5169142641944587E-5</v>
      </c>
      <c r="N296" s="55">
        <f t="shared" ca="1" si="75"/>
        <v>0</v>
      </c>
      <c r="O296" s="63">
        <f t="shared" ca="1" si="76"/>
        <v>0</v>
      </c>
      <c r="P296" s="55">
        <f t="shared" ca="1" si="77"/>
        <v>0</v>
      </c>
      <c r="Q296" s="55">
        <f t="shared" ca="1" si="78"/>
        <v>0</v>
      </c>
      <c r="R296" s="31">
        <f t="shared" ca="1" si="79"/>
        <v>-7.5169142641944587E-5</v>
      </c>
    </row>
    <row r="297" spans="1:18">
      <c r="A297" s="61"/>
      <c r="B297" s="61"/>
      <c r="C297" s="61"/>
      <c r="D297" s="62">
        <f t="shared" si="65"/>
        <v>0</v>
      </c>
      <c r="E297" s="62">
        <f t="shared" si="66"/>
        <v>0</v>
      </c>
      <c r="F297" s="55">
        <f t="shared" si="67"/>
        <v>0</v>
      </c>
      <c r="G297" s="55">
        <f t="shared" si="68"/>
        <v>0</v>
      </c>
      <c r="H297" s="55">
        <f t="shared" si="69"/>
        <v>0</v>
      </c>
      <c r="I297" s="55">
        <f t="shared" si="70"/>
        <v>0</v>
      </c>
      <c r="J297" s="55">
        <f t="shared" si="71"/>
        <v>0</v>
      </c>
      <c r="K297" s="55">
        <f t="shared" si="72"/>
        <v>0</v>
      </c>
      <c r="L297" s="55">
        <f t="shared" si="73"/>
        <v>0</v>
      </c>
      <c r="M297" s="55">
        <f t="shared" ca="1" si="74"/>
        <v>7.5169142641944587E-5</v>
      </c>
      <c r="N297" s="55">
        <f t="shared" ca="1" si="75"/>
        <v>0</v>
      </c>
      <c r="O297" s="63">
        <f t="shared" ca="1" si="76"/>
        <v>0</v>
      </c>
      <c r="P297" s="55">
        <f t="shared" ca="1" si="77"/>
        <v>0</v>
      </c>
      <c r="Q297" s="55">
        <f t="shared" ca="1" si="78"/>
        <v>0</v>
      </c>
      <c r="R297" s="31">
        <f t="shared" ca="1" si="79"/>
        <v>-7.5169142641944587E-5</v>
      </c>
    </row>
    <row r="298" spans="1:18">
      <c r="A298" s="61"/>
      <c r="B298" s="61"/>
      <c r="C298" s="61"/>
      <c r="D298" s="62">
        <f t="shared" si="65"/>
        <v>0</v>
      </c>
      <c r="E298" s="62">
        <f t="shared" si="66"/>
        <v>0</v>
      </c>
      <c r="F298" s="55">
        <f t="shared" si="67"/>
        <v>0</v>
      </c>
      <c r="G298" s="55">
        <f t="shared" si="68"/>
        <v>0</v>
      </c>
      <c r="H298" s="55">
        <f t="shared" si="69"/>
        <v>0</v>
      </c>
      <c r="I298" s="55">
        <f t="shared" si="70"/>
        <v>0</v>
      </c>
      <c r="J298" s="55">
        <f t="shared" si="71"/>
        <v>0</v>
      </c>
      <c r="K298" s="55">
        <f t="shared" si="72"/>
        <v>0</v>
      </c>
      <c r="L298" s="55">
        <f t="shared" si="73"/>
        <v>0</v>
      </c>
      <c r="M298" s="55">
        <f t="shared" ca="1" si="74"/>
        <v>7.5169142641944587E-5</v>
      </c>
      <c r="N298" s="55">
        <f t="shared" ca="1" si="75"/>
        <v>0</v>
      </c>
      <c r="O298" s="63">
        <f t="shared" ca="1" si="76"/>
        <v>0</v>
      </c>
      <c r="P298" s="55">
        <f t="shared" ca="1" si="77"/>
        <v>0</v>
      </c>
      <c r="Q298" s="55">
        <f t="shared" ca="1" si="78"/>
        <v>0</v>
      </c>
      <c r="R298" s="31">
        <f t="shared" ca="1" si="79"/>
        <v>-7.5169142641944587E-5</v>
      </c>
    </row>
    <row r="299" spans="1:18">
      <c r="A299" s="61"/>
      <c r="B299" s="61"/>
      <c r="C299" s="61"/>
      <c r="D299" s="62">
        <f t="shared" si="65"/>
        <v>0</v>
      </c>
      <c r="E299" s="62">
        <f t="shared" si="66"/>
        <v>0</v>
      </c>
      <c r="F299" s="55">
        <f t="shared" si="67"/>
        <v>0</v>
      </c>
      <c r="G299" s="55">
        <f t="shared" si="68"/>
        <v>0</v>
      </c>
      <c r="H299" s="55">
        <f t="shared" si="69"/>
        <v>0</v>
      </c>
      <c r="I299" s="55">
        <f t="shared" si="70"/>
        <v>0</v>
      </c>
      <c r="J299" s="55">
        <f t="shared" si="71"/>
        <v>0</v>
      </c>
      <c r="K299" s="55">
        <f t="shared" si="72"/>
        <v>0</v>
      </c>
      <c r="L299" s="55">
        <f t="shared" si="73"/>
        <v>0</v>
      </c>
      <c r="M299" s="55">
        <f t="shared" ca="1" si="74"/>
        <v>7.5169142641944587E-5</v>
      </c>
      <c r="N299" s="55">
        <f t="shared" ca="1" si="75"/>
        <v>0</v>
      </c>
      <c r="O299" s="63">
        <f t="shared" ca="1" si="76"/>
        <v>0</v>
      </c>
      <c r="P299" s="55">
        <f t="shared" ca="1" si="77"/>
        <v>0</v>
      </c>
      <c r="Q299" s="55">
        <f t="shared" ca="1" si="78"/>
        <v>0</v>
      </c>
      <c r="R299" s="31">
        <f t="shared" ca="1" si="79"/>
        <v>-7.5169142641944587E-5</v>
      </c>
    </row>
    <row r="300" spans="1:18">
      <c r="A300" s="61"/>
      <c r="B300" s="61"/>
      <c r="C300" s="61"/>
      <c r="D300" s="62">
        <f t="shared" si="65"/>
        <v>0</v>
      </c>
      <c r="E300" s="62">
        <f t="shared" si="66"/>
        <v>0</v>
      </c>
      <c r="F300" s="55">
        <f t="shared" si="67"/>
        <v>0</v>
      </c>
      <c r="G300" s="55">
        <f t="shared" si="68"/>
        <v>0</v>
      </c>
      <c r="H300" s="55">
        <f t="shared" si="69"/>
        <v>0</v>
      </c>
      <c r="I300" s="55">
        <f t="shared" si="70"/>
        <v>0</v>
      </c>
      <c r="J300" s="55">
        <f t="shared" si="71"/>
        <v>0</v>
      </c>
      <c r="K300" s="55">
        <f t="shared" si="72"/>
        <v>0</v>
      </c>
      <c r="L300" s="55">
        <f t="shared" si="73"/>
        <v>0</v>
      </c>
      <c r="M300" s="55">
        <f t="shared" ca="1" si="74"/>
        <v>7.5169142641944587E-5</v>
      </c>
      <c r="N300" s="55">
        <f t="shared" ca="1" si="75"/>
        <v>0</v>
      </c>
      <c r="O300" s="63">
        <f t="shared" ca="1" si="76"/>
        <v>0</v>
      </c>
      <c r="P300" s="55">
        <f t="shared" ca="1" si="77"/>
        <v>0</v>
      </c>
      <c r="Q300" s="55">
        <f t="shared" ca="1" si="78"/>
        <v>0</v>
      </c>
      <c r="R300" s="31">
        <f t="shared" ca="1" si="79"/>
        <v>-7.5169142641944587E-5</v>
      </c>
    </row>
    <row r="301" spans="1:18">
      <c r="A301" s="61"/>
      <c r="B301" s="61"/>
      <c r="C301" s="61"/>
      <c r="D301" s="62">
        <f t="shared" si="65"/>
        <v>0</v>
      </c>
      <c r="E301" s="62">
        <f t="shared" si="66"/>
        <v>0</v>
      </c>
      <c r="F301" s="55">
        <f t="shared" si="67"/>
        <v>0</v>
      </c>
      <c r="G301" s="55">
        <f t="shared" si="68"/>
        <v>0</v>
      </c>
      <c r="H301" s="55">
        <f t="shared" si="69"/>
        <v>0</v>
      </c>
      <c r="I301" s="55">
        <f t="shared" si="70"/>
        <v>0</v>
      </c>
      <c r="J301" s="55">
        <f t="shared" si="71"/>
        <v>0</v>
      </c>
      <c r="K301" s="55">
        <f t="shared" si="72"/>
        <v>0</v>
      </c>
      <c r="L301" s="55">
        <f t="shared" si="73"/>
        <v>0</v>
      </c>
      <c r="M301" s="55">
        <f t="shared" ca="1" si="74"/>
        <v>7.5169142641944587E-5</v>
      </c>
      <c r="N301" s="55">
        <f t="shared" ca="1" si="75"/>
        <v>0</v>
      </c>
      <c r="O301" s="63">
        <f t="shared" ca="1" si="76"/>
        <v>0</v>
      </c>
      <c r="P301" s="55">
        <f t="shared" ca="1" si="77"/>
        <v>0</v>
      </c>
      <c r="Q301" s="55">
        <f t="shared" ca="1" si="78"/>
        <v>0</v>
      </c>
      <c r="R301" s="31">
        <f t="shared" ca="1" si="79"/>
        <v>-7.5169142641944587E-5</v>
      </c>
    </row>
    <row r="302" spans="1:18">
      <c r="A302" s="61"/>
      <c r="B302" s="61"/>
      <c r="C302" s="61"/>
      <c r="D302" s="62">
        <f t="shared" si="65"/>
        <v>0</v>
      </c>
      <c r="E302" s="62">
        <f t="shared" si="66"/>
        <v>0</v>
      </c>
      <c r="F302" s="55">
        <f t="shared" si="67"/>
        <v>0</v>
      </c>
      <c r="G302" s="55">
        <f t="shared" si="68"/>
        <v>0</v>
      </c>
      <c r="H302" s="55">
        <f t="shared" si="69"/>
        <v>0</v>
      </c>
      <c r="I302" s="55">
        <f t="shared" si="70"/>
        <v>0</v>
      </c>
      <c r="J302" s="55">
        <f t="shared" si="71"/>
        <v>0</v>
      </c>
      <c r="K302" s="55">
        <f t="shared" si="72"/>
        <v>0</v>
      </c>
      <c r="L302" s="55">
        <f t="shared" si="73"/>
        <v>0</v>
      </c>
      <c r="M302" s="55">
        <f t="shared" ca="1" si="74"/>
        <v>7.5169142641944587E-5</v>
      </c>
      <c r="N302" s="55">
        <f t="shared" ca="1" si="75"/>
        <v>0</v>
      </c>
      <c r="O302" s="63">
        <f t="shared" ca="1" si="76"/>
        <v>0</v>
      </c>
      <c r="P302" s="55">
        <f t="shared" ca="1" si="77"/>
        <v>0</v>
      </c>
      <c r="Q302" s="55">
        <f t="shared" ca="1" si="78"/>
        <v>0</v>
      </c>
      <c r="R302" s="31">
        <f t="shared" ca="1" si="79"/>
        <v>-7.5169142641944587E-5</v>
      </c>
    </row>
    <row r="303" spans="1:18">
      <c r="A303" s="61"/>
      <c r="B303" s="61"/>
      <c r="C303" s="61"/>
      <c r="D303" s="62">
        <f t="shared" si="65"/>
        <v>0</v>
      </c>
      <c r="E303" s="62">
        <f t="shared" si="66"/>
        <v>0</v>
      </c>
      <c r="F303" s="55">
        <f t="shared" si="67"/>
        <v>0</v>
      </c>
      <c r="G303" s="55">
        <f t="shared" si="68"/>
        <v>0</v>
      </c>
      <c r="H303" s="55">
        <f t="shared" si="69"/>
        <v>0</v>
      </c>
      <c r="I303" s="55">
        <f t="shared" si="70"/>
        <v>0</v>
      </c>
      <c r="J303" s="55">
        <f t="shared" si="71"/>
        <v>0</v>
      </c>
      <c r="K303" s="55">
        <f t="shared" si="72"/>
        <v>0</v>
      </c>
      <c r="L303" s="55">
        <f t="shared" si="73"/>
        <v>0</v>
      </c>
      <c r="M303" s="55">
        <f t="shared" ca="1" si="74"/>
        <v>7.5169142641944587E-5</v>
      </c>
      <c r="N303" s="55">
        <f t="shared" ca="1" si="75"/>
        <v>0</v>
      </c>
      <c r="O303" s="63">
        <f t="shared" ca="1" si="76"/>
        <v>0</v>
      </c>
      <c r="P303" s="55">
        <f t="shared" ca="1" si="77"/>
        <v>0</v>
      </c>
      <c r="Q303" s="55">
        <f t="shared" ca="1" si="78"/>
        <v>0</v>
      </c>
      <c r="R303" s="31">
        <f t="shared" ca="1" si="79"/>
        <v>-7.5169142641944587E-5</v>
      </c>
    </row>
    <row r="304" spans="1:18">
      <c r="A304" s="61"/>
      <c r="B304" s="61"/>
      <c r="C304" s="61"/>
      <c r="D304" s="62">
        <f t="shared" si="65"/>
        <v>0</v>
      </c>
      <c r="E304" s="62">
        <f t="shared" si="66"/>
        <v>0</v>
      </c>
      <c r="F304" s="55">
        <f t="shared" si="67"/>
        <v>0</v>
      </c>
      <c r="G304" s="55">
        <f t="shared" si="68"/>
        <v>0</v>
      </c>
      <c r="H304" s="55">
        <f t="shared" si="69"/>
        <v>0</v>
      </c>
      <c r="I304" s="55">
        <f t="shared" si="70"/>
        <v>0</v>
      </c>
      <c r="J304" s="55">
        <f t="shared" si="71"/>
        <v>0</v>
      </c>
      <c r="K304" s="55">
        <f t="shared" si="72"/>
        <v>0</v>
      </c>
      <c r="L304" s="55">
        <f t="shared" si="73"/>
        <v>0</v>
      </c>
      <c r="M304" s="55">
        <f t="shared" ca="1" si="74"/>
        <v>7.5169142641944587E-5</v>
      </c>
      <c r="N304" s="55">
        <f t="shared" ca="1" si="75"/>
        <v>0</v>
      </c>
      <c r="O304" s="63">
        <f t="shared" ca="1" si="76"/>
        <v>0</v>
      </c>
      <c r="P304" s="55">
        <f t="shared" ca="1" si="77"/>
        <v>0</v>
      </c>
      <c r="Q304" s="55">
        <f t="shared" ca="1" si="78"/>
        <v>0</v>
      </c>
      <c r="R304" s="31">
        <f t="shared" ca="1" si="79"/>
        <v>-7.5169142641944587E-5</v>
      </c>
    </row>
    <row r="305" spans="1:18">
      <c r="A305" s="61"/>
      <c r="B305" s="61"/>
      <c r="C305" s="61"/>
      <c r="D305" s="62">
        <f t="shared" si="65"/>
        <v>0</v>
      </c>
      <c r="E305" s="62">
        <f t="shared" si="66"/>
        <v>0</v>
      </c>
      <c r="F305" s="55">
        <f t="shared" si="67"/>
        <v>0</v>
      </c>
      <c r="G305" s="55">
        <f t="shared" si="68"/>
        <v>0</v>
      </c>
      <c r="H305" s="55">
        <f t="shared" si="69"/>
        <v>0</v>
      </c>
      <c r="I305" s="55">
        <f t="shared" si="70"/>
        <v>0</v>
      </c>
      <c r="J305" s="55">
        <f t="shared" si="71"/>
        <v>0</v>
      </c>
      <c r="K305" s="55">
        <f t="shared" si="72"/>
        <v>0</v>
      </c>
      <c r="L305" s="55">
        <f t="shared" si="73"/>
        <v>0</v>
      </c>
      <c r="M305" s="55">
        <f t="shared" ca="1" si="74"/>
        <v>7.5169142641944587E-5</v>
      </c>
      <c r="N305" s="55">
        <f t="shared" ca="1" si="75"/>
        <v>0</v>
      </c>
      <c r="O305" s="63">
        <f t="shared" ca="1" si="76"/>
        <v>0</v>
      </c>
      <c r="P305" s="55">
        <f t="shared" ca="1" si="77"/>
        <v>0</v>
      </c>
      <c r="Q305" s="55">
        <f t="shared" ca="1" si="78"/>
        <v>0</v>
      </c>
      <c r="R305" s="31">
        <f t="shared" ca="1" si="79"/>
        <v>-7.5169142641944587E-5</v>
      </c>
    </row>
    <row r="306" spans="1:18">
      <c r="A306" s="61"/>
      <c r="B306" s="61"/>
      <c r="C306" s="61"/>
      <c r="D306" s="62">
        <f t="shared" si="65"/>
        <v>0</v>
      </c>
      <c r="E306" s="62">
        <f t="shared" si="66"/>
        <v>0</v>
      </c>
      <c r="F306" s="55">
        <f t="shared" si="67"/>
        <v>0</v>
      </c>
      <c r="G306" s="55">
        <f t="shared" si="68"/>
        <v>0</v>
      </c>
      <c r="H306" s="55">
        <f t="shared" si="69"/>
        <v>0</v>
      </c>
      <c r="I306" s="55">
        <f t="shared" si="70"/>
        <v>0</v>
      </c>
      <c r="J306" s="55">
        <f t="shared" si="71"/>
        <v>0</v>
      </c>
      <c r="K306" s="55">
        <f t="shared" si="72"/>
        <v>0</v>
      </c>
      <c r="L306" s="55">
        <f t="shared" si="73"/>
        <v>0</v>
      </c>
      <c r="M306" s="55">
        <f t="shared" ca="1" si="74"/>
        <v>7.5169142641944587E-5</v>
      </c>
      <c r="N306" s="55">
        <f t="shared" ca="1" si="75"/>
        <v>0</v>
      </c>
      <c r="O306" s="63">
        <f t="shared" ca="1" si="76"/>
        <v>0</v>
      </c>
      <c r="P306" s="55">
        <f t="shared" ca="1" si="77"/>
        <v>0</v>
      </c>
      <c r="Q306" s="55">
        <f t="shared" ca="1" si="78"/>
        <v>0</v>
      </c>
      <c r="R306" s="31">
        <f t="shared" ca="1" si="79"/>
        <v>-7.5169142641944587E-5</v>
      </c>
    </row>
    <row r="307" spans="1:18">
      <c r="A307" s="61"/>
      <c r="B307" s="61"/>
      <c r="C307" s="61"/>
      <c r="D307" s="62">
        <f t="shared" si="65"/>
        <v>0</v>
      </c>
      <c r="E307" s="62">
        <f t="shared" si="66"/>
        <v>0</v>
      </c>
      <c r="F307" s="55">
        <f t="shared" si="67"/>
        <v>0</v>
      </c>
      <c r="G307" s="55">
        <f t="shared" si="68"/>
        <v>0</v>
      </c>
      <c r="H307" s="55">
        <f t="shared" si="69"/>
        <v>0</v>
      </c>
      <c r="I307" s="55">
        <f t="shared" si="70"/>
        <v>0</v>
      </c>
      <c r="J307" s="55">
        <f t="shared" si="71"/>
        <v>0</v>
      </c>
      <c r="K307" s="55">
        <f t="shared" si="72"/>
        <v>0</v>
      </c>
      <c r="L307" s="55">
        <f t="shared" si="73"/>
        <v>0</v>
      </c>
      <c r="M307" s="55">
        <f t="shared" ca="1" si="74"/>
        <v>7.5169142641944587E-5</v>
      </c>
      <c r="N307" s="55">
        <f t="shared" ca="1" si="75"/>
        <v>0</v>
      </c>
      <c r="O307" s="63">
        <f t="shared" ca="1" si="76"/>
        <v>0</v>
      </c>
      <c r="P307" s="55">
        <f t="shared" ca="1" si="77"/>
        <v>0</v>
      </c>
      <c r="Q307" s="55">
        <f t="shared" ca="1" si="78"/>
        <v>0</v>
      </c>
      <c r="R307" s="31">
        <f t="shared" ca="1" si="79"/>
        <v>-7.5169142641944587E-5</v>
      </c>
    </row>
    <row r="308" spans="1:18">
      <c r="A308" s="61"/>
      <c r="B308" s="61"/>
      <c r="C308" s="61"/>
      <c r="D308" s="62">
        <f t="shared" si="65"/>
        <v>0</v>
      </c>
      <c r="E308" s="62">
        <f t="shared" si="66"/>
        <v>0</v>
      </c>
      <c r="F308" s="55">
        <f t="shared" si="67"/>
        <v>0</v>
      </c>
      <c r="G308" s="55">
        <f t="shared" si="68"/>
        <v>0</v>
      </c>
      <c r="H308" s="55">
        <f t="shared" si="69"/>
        <v>0</v>
      </c>
      <c r="I308" s="55">
        <f t="shared" si="70"/>
        <v>0</v>
      </c>
      <c r="J308" s="55">
        <f t="shared" si="71"/>
        <v>0</v>
      </c>
      <c r="K308" s="55">
        <f t="shared" si="72"/>
        <v>0</v>
      </c>
      <c r="L308" s="55">
        <f t="shared" si="73"/>
        <v>0</v>
      </c>
      <c r="M308" s="55">
        <f t="shared" ca="1" si="74"/>
        <v>7.5169142641944587E-5</v>
      </c>
      <c r="N308" s="55">
        <f t="shared" ca="1" si="75"/>
        <v>0</v>
      </c>
      <c r="O308" s="63">
        <f t="shared" ca="1" si="76"/>
        <v>0</v>
      </c>
      <c r="P308" s="55">
        <f t="shared" ca="1" si="77"/>
        <v>0</v>
      </c>
      <c r="Q308" s="55">
        <f t="shared" ca="1" si="78"/>
        <v>0</v>
      </c>
      <c r="R308" s="31">
        <f t="shared" ca="1" si="79"/>
        <v>-7.5169142641944587E-5</v>
      </c>
    </row>
    <row r="309" spans="1:18">
      <c r="A309" s="61"/>
      <c r="B309" s="61"/>
      <c r="C309" s="61"/>
      <c r="D309" s="62">
        <f t="shared" si="65"/>
        <v>0</v>
      </c>
      <c r="E309" s="62">
        <f t="shared" si="66"/>
        <v>0</v>
      </c>
      <c r="F309" s="55">
        <f t="shared" si="67"/>
        <v>0</v>
      </c>
      <c r="G309" s="55">
        <f t="shared" si="68"/>
        <v>0</v>
      </c>
      <c r="H309" s="55">
        <f t="shared" si="69"/>
        <v>0</v>
      </c>
      <c r="I309" s="55">
        <f t="shared" si="70"/>
        <v>0</v>
      </c>
      <c r="J309" s="55">
        <f t="shared" si="71"/>
        <v>0</v>
      </c>
      <c r="K309" s="55">
        <f t="shared" si="72"/>
        <v>0</v>
      </c>
      <c r="L309" s="55">
        <f t="shared" si="73"/>
        <v>0</v>
      </c>
      <c r="M309" s="55">
        <f t="shared" ca="1" si="74"/>
        <v>7.5169142641944587E-5</v>
      </c>
      <c r="N309" s="55">
        <f t="shared" ca="1" si="75"/>
        <v>0</v>
      </c>
      <c r="O309" s="63">
        <f t="shared" ca="1" si="76"/>
        <v>0</v>
      </c>
      <c r="P309" s="55">
        <f t="shared" ca="1" si="77"/>
        <v>0</v>
      </c>
      <c r="Q309" s="55">
        <f t="shared" ca="1" si="78"/>
        <v>0</v>
      </c>
      <c r="R309" s="31">
        <f t="shared" ca="1" si="79"/>
        <v>-7.5169142641944587E-5</v>
      </c>
    </row>
    <row r="310" spans="1:18">
      <c r="A310" s="61"/>
      <c r="B310" s="61"/>
      <c r="C310" s="61"/>
      <c r="D310" s="62">
        <f t="shared" si="65"/>
        <v>0</v>
      </c>
      <c r="E310" s="62">
        <f t="shared" si="66"/>
        <v>0</v>
      </c>
      <c r="F310" s="55">
        <f t="shared" si="67"/>
        <v>0</v>
      </c>
      <c r="G310" s="55">
        <f t="shared" si="68"/>
        <v>0</v>
      </c>
      <c r="H310" s="55">
        <f t="shared" si="69"/>
        <v>0</v>
      </c>
      <c r="I310" s="55">
        <f t="shared" si="70"/>
        <v>0</v>
      </c>
      <c r="J310" s="55">
        <f t="shared" si="71"/>
        <v>0</v>
      </c>
      <c r="K310" s="55">
        <f t="shared" si="72"/>
        <v>0</v>
      </c>
      <c r="L310" s="55">
        <f t="shared" si="73"/>
        <v>0</v>
      </c>
      <c r="M310" s="55">
        <f t="shared" ca="1" si="74"/>
        <v>7.5169142641944587E-5</v>
      </c>
      <c r="N310" s="55">
        <f t="shared" ca="1" si="75"/>
        <v>0</v>
      </c>
      <c r="O310" s="63">
        <f t="shared" ca="1" si="76"/>
        <v>0</v>
      </c>
      <c r="P310" s="55">
        <f t="shared" ca="1" si="77"/>
        <v>0</v>
      </c>
      <c r="Q310" s="55">
        <f t="shared" ca="1" si="78"/>
        <v>0</v>
      </c>
      <c r="R310" s="31">
        <f t="shared" ca="1" si="79"/>
        <v>-7.5169142641944587E-5</v>
      </c>
    </row>
    <row r="311" spans="1:18">
      <c r="A311" s="61"/>
      <c r="B311" s="61"/>
      <c r="C311" s="61"/>
      <c r="D311" s="62">
        <f t="shared" si="65"/>
        <v>0</v>
      </c>
      <c r="E311" s="62">
        <f t="shared" si="66"/>
        <v>0</v>
      </c>
      <c r="F311" s="55">
        <f t="shared" si="67"/>
        <v>0</v>
      </c>
      <c r="G311" s="55">
        <f t="shared" si="68"/>
        <v>0</v>
      </c>
      <c r="H311" s="55">
        <f t="shared" si="69"/>
        <v>0</v>
      </c>
      <c r="I311" s="55">
        <f t="shared" si="70"/>
        <v>0</v>
      </c>
      <c r="J311" s="55">
        <f t="shared" si="71"/>
        <v>0</v>
      </c>
      <c r="K311" s="55">
        <f t="shared" si="72"/>
        <v>0</v>
      </c>
      <c r="L311" s="55">
        <f t="shared" si="73"/>
        <v>0</v>
      </c>
      <c r="M311" s="55">
        <f t="shared" ca="1" si="74"/>
        <v>7.5169142641944587E-5</v>
      </c>
      <c r="N311" s="55">
        <f t="shared" ca="1" si="75"/>
        <v>0</v>
      </c>
      <c r="O311" s="63">
        <f t="shared" ca="1" si="76"/>
        <v>0</v>
      </c>
      <c r="P311" s="55">
        <f t="shared" ca="1" si="77"/>
        <v>0</v>
      </c>
      <c r="Q311" s="55">
        <f t="shared" ca="1" si="78"/>
        <v>0</v>
      </c>
      <c r="R311" s="31">
        <f t="shared" ca="1" si="79"/>
        <v>-7.5169142641944587E-5</v>
      </c>
    </row>
    <row r="312" spans="1:18">
      <c r="A312" s="61"/>
      <c r="B312" s="61"/>
      <c r="C312" s="61"/>
      <c r="D312" s="62">
        <f t="shared" si="65"/>
        <v>0</v>
      </c>
      <c r="E312" s="62">
        <f t="shared" si="66"/>
        <v>0</v>
      </c>
      <c r="F312" s="55">
        <f t="shared" si="67"/>
        <v>0</v>
      </c>
      <c r="G312" s="55">
        <f t="shared" si="68"/>
        <v>0</v>
      </c>
      <c r="H312" s="55">
        <f t="shared" si="69"/>
        <v>0</v>
      </c>
      <c r="I312" s="55">
        <f t="shared" si="70"/>
        <v>0</v>
      </c>
      <c r="J312" s="55">
        <f t="shared" si="71"/>
        <v>0</v>
      </c>
      <c r="K312" s="55">
        <f t="shared" si="72"/>
        <v>0</v>
      </c>
      <c r="L312" s="55">
        <f t="shared" si="73"/>
        <v>0</v>
      </c>
      <c r="M312" s="55">
        <f t="shared" ca="1" si="74"/>
        <v>7.5169142641944587E-5</v>
      </c>
      <c r="N312" s="55">
        <f t="shared" ca="1" si="75"/>
        <v>0</v>
      </c>
      <c r="O312" s="63">
        <f t="shared" ca="1" si="76"/>
        <v>0</v>
      </c>
      <c r="P312" s="55">
        <f t="shared" ca="1" si="77"/>
        <v>0</v>
      </c>
      <c r="Q312" s="55">
        <f t="shared" ca="1" si="78"/>
        <v>0</v>
      </c>
      <c r="R312" s="31">
        <f t="shared" ca="1" si="79"/>
        <v>-7.5169142641944587E-5</v>
      </c>
    </row>
    <row r="313" spans="1:18">
      <c r="A313" s="61"/>
      <c r="B313" s="61"/>
      <c r="C313" s="61"/>
      <c r="D313" s="62">
        <f t="shared" si="65"/>
        <v>0</v>
      </c>
      <c r="E313" s="62">
        <f t="shared" si="66"/>
        <v>0</v>
      </c>
      <c r="F313" s="55">
        <f t="shared" si="67"/>
        <v>0</v>
      </c>
      <c r="G313" s="55">
        <f t="shared" si="68"/>
        <v>0</v>
      </c>
      <c r="H313" s="55">
        <f t="shared" si="69"/>
        <v>0</v>
      </c>
      <c r="I313" s="55">
        <f t="shared" si="70"/>
        <v>0</v>
      </c>
      <c r="J313" s="55">
        <f t="shared" si="71"/>
        <v>0</v>
      </c>
      <c r="K313" s="55">
        <f t="shared" si="72"/>
        <v>0</v>
      </c>
      <c r="L313" s="55">
        <f t="shared" si="73"/>
        <v>0</v>
      </c>
      <c r="M313" s="55">
        <f t="shared" ca="1" si="74"/>
        <v>7.5169142641944587E-5</v>
      </c>
      <c r="N313" s="55">
        <f t="shared" ca="1" si="75"/>
        <v>0</v>
      </c>
      <c r="O313" s="63">
        <f t="shared" ca="1" si="76"/>
        <v>0</v>
      </c>
      <c r="P313" s="55">
        <f t="shared" ca="1" si="77"/>
        <v>0</v>
      </c>
      <c r="Q313" s="55">
        <f t="shared" ca="1" si="78"/>
        <v>0</v>
      </c>
      <c r="R313" s="31">
        <f t="shared" ca="1" si="79"/>
        <v>-7.5169142641944587E-5</v>
      </c>
    </row>
    <row r="314" spans="1:18">
      <c r="A314" s="61"/>
      <c r="B314" s="61"/>
      <c r="C314" s="61"/>
      <c r="D314" s="62">
        <f t="shared" si="65"/>
        <v>0</v>
      </c>
      <c r="E314" s="62">
        <f t="shared" si="66"/>
        <v>0</v>
      </c>
      <c r="F314" s="55">
        <f t="shared" si="67"/>
        <v>0</v>
      </c>
      <c r="G314" s="55">
        <f t="shared" si="68"/>
        <v>0</v>
      </c>
      <c r="H314" s="55">
        <f t="shared" si="69"/>
        <v>0</v>
      </c>
      <c r="I314" s="55">
        <f t="shared" si="70"/>
        <v>0</v>
      </c>
      <c r="J314" s="55">
        <f t="shared" si="71"/>
        <v>0</v>
      </c>
      <c r="K314" s="55">
        <f t="shared" si="72"/>
        <v>0</v>
      </c>
      <c r="L314" s="55">
        <f t="shared" si="73"/>
        <v>0</v>
      </c>
      <c r="M314" s="55">
        <f t="shared" ca="1" si="74"/>
        <v>7.5169142641944587E-5</v>
      </c>
      <c r="N314" s="55">
        <f t="shared" ca="1" si="75"/>
        <v>0</v>
      </c>
      <c r="O314" s="63">
        <f t="shared" ca="1" si="76"/>
        <v>0</v>
      </c>
      <c r="P314" s="55">
        <f t="shared" ca="1" si="77"/>
        <v>0</v>
      </c>
      <c r="Q314" s="55">
        <f t="shared" ca="1" si="78"/>
        <v>0</v>
      </c>
      <c r="R314" s="31">
        <f t="shared" ca="1" si="79"/>
        <v>-7.5169142641944587E-5</v>
      </c>
    </row>
    <row r="315" spans="1:18">
      <c r="A315" s="61"/>
      <c r="B315" s="61"/>
      <c r="C315" s="61"/>
      <c r="D315" s="62">
        <f t="shared" si="65"/>
        <v>0</v>
      </c>
      <c r="E315" s="62">
        <f t="shared" si="66"/>
        <v>0</v>
      </c>
      <c r="F315" s="55">
        <f t="shared" si="67"/>
        <v>0</v>
      </c>
      <c r="G315" s="55">
        <f t="shared" si="68"/>
        <v>0</v>
      </c>
      <c r="H315" s="55">
        <f t="shared" si="69"/>
        <v>0</v>
      </c>
      <c r="I315" s="55">
        <f t="shared" si="70"/>
        <v>0</v>
      </c>
      <c r="J315" s="55">
        <f t="shared" si="71"/>
        <v>0</v>
      </c>
      <c r="K315" s="55">
        <f t="shared" si="72"/>
        <v>0</v>
      </c>
      <c r="L315" s="55">
        <f t="shared" si="73"/>
        <v>0</v>
      </c>
      <c r="M315" s="55">
        <f t="shared" ca="1" si="74"/>
        <v>7.5169142641944587E-5</v>
      </c>
      <c r="N315" s="55">
        <f t="shared" ca="1" si="75"/>
        <v>0</v>
      </c>
      <c r="O315" s="63">
        <f t="shared" ca="1" si="76"/>
        <v>0</v>
      </c>
      <c r="P315" s="55">
        <f t="shared" ca="1" si="77"/>
        <v>0</v>
      </c>
      <c r="Q315" s="55">
        <f t="shared" ca="1" si="78"/>
        <v>0</v>
      </c>
      <c r="R315" s="31">
        <f t="shared" ca="1" si="79"/>
        <v>-7.5169142641944587E-5</v>
      </c>
    </row>
    <row r="316" spans="1:18">
      <c r="A316" s="61"/>
      <c r="B316" s="61"/>
      <c r="C316" s="61"/>
      <c r="D316" s="62">
        <f t="shared" si="65"/>
        <v>0</v>
      </c>
      <c r="E316" s="62">
        <f t="shared" si="66"/>
        <v>0</v>
      </c>
      <c r="F316" s="55">
        <f t="shared" si="67"/>
        <v>0</v>
      </c>
      <c r="G316" s="55">
        <f t="shared" si="68"/>
        <v>0</v>
      </c>
      <c r="H316" s="55">
        <f t="shared" si="69"/>
        <v>0</v>
      </c>
      <c r="I316" s="55">
        <f t="shared" si="70"/>
        <v>0</v>
      </c>
      <c r="J316" s="55">
        <f t="shared" si="71"/>
        <v>0</v>
      </c>
      <c r="K316" s="55">
        <f t="shared" si="72"/>
        <v>0</v>
      </c>
      <c r="L316" s="55">
        <f t="shared" si="73"/>
        <v>0</v>
      </c>
      <c r="M316" s="55">
        <f t="shared" ca="1" si="74"/>
        <v>7.5169142641944587E-5</v>
      </c>
      <c r="N316" s="55">
        <f t="shared" ca="1" si="75"/>
        <v>0</v>
      </c>
      <c r="O316" s="63">
        <f t="shared" ca="1" si="76"/>
        <v>0</v>
      </c>
      <c r="P316" s="55">
        <f t="shared" ca="1" si="77"/>
        <v>0</v>
      </c>
      <c r="Q316" s="55">
        <f t="shared" ca="1" si="78"/>
        <v>0</v>
      </c>
      <c r="R316" s="31">
        <f t="shared" ca="1" si="79"/>
        <v>-7.5169142641944587E-5</v>
      </c>
    </row>
    <row r="317" spans="1:18">
      <c r="A317" s="61"/>
      <c r="B317" s="61"/>
      <c r="C317" s="61"/>
      <c r="D317" s="62">
        <f t="shared" si="65"/>
        <v>0</v>
      </c>
      <c r="E317" s="62">
        <f t="shared" si="66"/>
        <v>0</v>
      </c>
      <c r="F317" s="55">
        <f t="shared" si="67"/>
        <v>0</v>
      </c>
      <c r="G317" s="55">
        <f t="shared" si="68"/>
        <v>0</v>
      </c>
      <c r="H317" s="55">
        <f t="shared" si="69"/>
        <v>0</v>
      </c>
      <c r="I317" s="55">
        <f t="shared" si="70"/>
        <v>0</v>
      </c>
      <c r="J317" s="55">
        <f t="shared" si="71"/>
        <v>0</v>
      </c>
      <c r="K317" s="55">
        <f t="shared" si="72"/>
        <v>0</v>
      </c>
      <c r="L317" s="55">
        <f t="shared" si="73"/>
        <v>0</v>
      </c>
      <c r="M317" s="55">
        <f t="shared" ca="1" si="74"/>
        <v>7.5169142641944587E-5</v>
      </c>
      <c r="N317" s="55">
        <f t="shared" ca="1" si="75"/>
        <v>0</v>
      </c>
      <c r="O317" s="63">
        <f t="shared" ca="1" si="76"/>
        <v>0</v>
      </c>
      <c r="P317" s="55">
        <f t="shared" ca="1" si="77"/>
        <v>0</v>
      </c>
      <c r="Q317" s="55">
        <f t="shared" ca="1" si="78"/>
        <v>0</v>
      </c>
      <c r="R317" s="31">
        <f t="shared" ca="1" si="79"/>
        <v>-7.5169142641944587E-5</v>
      </c>
    </row>
    <row r="318" spans="1:18">
      <c r="A318" s="61"/>
      <c r="B318" s="61"/>
      <c r="C318" s="61"/>
      <c r="D318" s="62">
        <f t="shared" si="65"/>
        <v>0</v>
      </c>
      <c r="E318" s="62">
        <f t="shared" si="66"/>
        <v>0</v>
      </c>
      <c r="F318" s="55">
        <f t="shared" si="67"/>
        <v>0</v>
      </c>
      <c r="G318" s="55">
        <f t="shared" si="68"/>
        <v>0</v>
      </c>
      <c r="H318" s="55">
        <f t="shared" si="69"/>
        <v>0</v>
      </c>
      <c r="I318" s="55">
        <f t="shared" si="70"/>
        <v>0</v>
      </c>
      <c r="J318" s="55">
        <f t="shared" si="71"/>
        <v>0</v>
      </c>
      <c r="K318" s="55">
        <f t="shared" si="72"/>
        <v>0</v>
      </c>
      <c r="L318" s="55">
        <f t="shared" si="73"/>
        <v>0</v>
      </c>
      <c r="M318" s="55">
        <f t="shared" ca="1" si="74"/>
        <v>7.5169142641944587E-5</v>
      </c>
      <c r="N318" s="55">
        <f t="shared" ca="1" si="75"/>
        <v>0</v>
      </c>
      <c r="O318" s="63">
        <f t="shared" ca="1" si="76"/>
        <v>0</v>
      </c>
      <c r="P318" s="55">
        <f t="shared" ca="1" si="77"/>
        <v>0</v>
      </c>
      <c r="Q318" s="55">
        <f t="shared" ca="1" si="78"/>
        <v>0</v>
      </c>
      <c r="R318" s="31">
        <f t="shared" ca="1" si="79"/>
        <v>-7.5169142641944587E-5</v>
      </c>
    </row>
    <row r="319" spans="1:18">
      <c r="A319" s="61"/>
      <c r="B319" s="61"/>
      <c r="C319" s="61"/>
      <c r="D319" s="62">
        <f t="shared" si="65"/>
        <v>0</v>
      </c>
      <c r="E319" s="62">
        <f t="shared" si="66"/>
        <v>0</v>
      </c>
      <c r="F319" s="55">
        <f t="shared" si="67"/>
        <v>0</v>
      </c>
      <c r="G319" s="55">
        <f t="shared" si="68"/>
        <v>0</v>
      </c>
      <c r="H319" s="55">
        <f t="shared" si="69"/>
        <v>0</v>
      </c>
      <c r="I319" s="55">
        <f t="shared" si="70"/>
        <v>0</v>
      </c>
      <c r="J319" s="55">
        <f t="shared" si="71"/>
        <v>0</v>
      </c>
      <c r="K319" s="55">
        <f t="shared" si="72"/>
        <v>0</v>
      </c>
      <c r="L319" s="55">
        <f t="shared" si="73"/>
        <v>0</v>
      </c>
      <c r="M319" s="55">
        <f t="shared" ca="1" si="74"/>
        <v>7.5169142641944587E-5</v>
      </c>
      <c r="N319" s="55">
        <f t="shared" ca="1" si="75"/>
        <v>0</v>
      </c>
      <c r="O319" s="63">
        <f t="shared" ca="1" si="76"/>
        <v>0</v>
      </c>
      <c r="P319" s="55">
        <f t="shared" ca="1" si="77"/>
        <v>0</v>
      </c>
      <c r="Q319" s="55">
        <f t="shared" ca="1" si="78"/>
        <v>0</v>
      </c>
      <c r="R319" s="31">
        <f t="shared" ca="1" si="79"/>
        <v>-7.5169142641944587E-5</v>
      </c>
    </row>
    <row r="320" spans="1:18">
      <c r="A320" s="61"/>
      <c r="B320" s="61"/>
      <c r="C320" s="61"/>
      <c r="D320" s="62">
        <f t="shared" si="65"/>
        <v>0</v>
      </c>
      <c r="E320" s="62">
        <f t="shared" si="66"/>
        <v>0</v>
      </c>
      <c r="F320" s="55">
        <f t="shared" si="67"/>
        <v>0</v>
      </c>
      <c r="G320" s="55">
        <f t="shared" si="68"/>
        <v>0</v>
      </c>
      <c r="H320" s="55">
        <f t="shared" si="69"/>
        <v>0</v>
      </c>
      <c r="I320" s="55">
        <f t="shared" si="70"/>
        <v>0</v>
      </c>
      <c r="J320" s="55">
        <f t="shared" si="71"/>
        <v>0</v>
      </c>
      <c r="K320" s="55">
        <f t="shared" si="72"/>
        <v>0</v>
      </c>
      <c r="L320" s="55">
        <f t="shared" si="73"/>
        <v>0</v>
      </c>
      <c r="M320" s="55">
        <f t="shared" ca="1" si="74"/>
        <v>7.5169142641944587E-5</v>
      </c>
      <c r="N320" s="55">
        <f t="shared" ca="1" si="75"/>
        <v>0</v>
      </c>
      <c r="O320" s="63">
        <f t="shared" ca="1" si="76"/>
        <v>0</v>
      </c>
      <c r="P320" s="55">
        <f t="shared" ca="1" si="77"/>
        <v>0</v>
      </c>
      <c r="Q320" s="55">
        <f t="shared" ca="1" si="78"/>
        <v>0</v>
      </c>
      <c r="R320" s="31">
        <f t="shared" ca="1" si="79"/>
        <v>-7.5169142641944587E-5</v>
      </c>
    </row>
    <row r="321" spans="1:18">
      <c r="A321" s="61"/>
      <c r="B321" s="61"/>
      <c r="C321" s="61"/>
      <c r="D321" s="62">
        <f t="shared" si="65"/>
        <v>0</v>
      </c>
      <c r="E321" s="62">
        <f t="shared" si="66"/>
        <v>0</v>
      </c>
      <c r="F321" s="55">
        <f t="shared" si="67"/>
        <v>0</v>
      </c>
      <c r="G321" s="55">
        <f t="shared" si="68"/>
        <v>0</v>
      </c>
      <c r="H321" s="55">
        <f t="shared" si="69"/>
        <v>0</v>
      </c>
      <c r="I321" s="55">
        <f t="shared" si="70"/>
        <v>0</v>
      </c>
      <c r="J321" s="55">
        <f t="shared" si="71"/>
        <v>0</v>
      </c>
      <c r="K321" s="55">
        <f t="shared" si="72"/>
        <v>0</v>
      </c>
      <c r="L321" s="55">
        <f t="shared" si="73"/>
        <v>0</v>
      </c>
      <c r="M321" s="55">
        <f t="shared" ca="1" si="74"/>
        <v>7.5169142641944587E-5</v>
      </c>
      <c r="N321" s="55">
        <f t="shared" ca="1" si="75"/>
        <v>0</v>
      </c>
      <c r="O321" s="63">
        <f t="shared" ca="1" si="76"/>
        <v>0</v>
      </c>
      <c r="P321" s="55">
        <f t="shared" ca="1" si="77"/>
        <v>0</v>
      </c>
      <c r="Q321" s="55">
        <f t="shared" ca="1" si="78"/>
        <v>0</v>
      </c>
      <c r="R321" s="31">
        <f t="shared" ca="1" si="79"/>
        <v>-7.5169142641944587E-5</v>
      </c>
    </row>
    <row r="322" spans="1:18">
      <c r="A322" s="61"/>
      <c r="B322" s="61"/>
      <c r="C322" s="61"/>
      <c r="D322" s="62">
        <f t="shared" si="65"/>
        <v>0</v>
      </c>
      <c r="E322" s="62">
        <f t="shared" si="66"/>
        <v>0</v>
      </c>
      <c r="F322" s="55">
        <f t="shared" si="67"/>
        <v>0</v>
      </c>
      <c r="G322" s="55">
        <f t="shared" si="68"/>
        <v>0</v>
      </c>
      <c r="H322" s="55">
        <f t="shared" si="69"/>
        <v>0</v>
      </c>
      <c r="I322" s="55">
        <f t="shared" si="70"/>
        <v>0</v>
      </c>
      <c r="J322" s="55">
        <f t="shared" si="71"/>
        <v>0</v>
      </c>
      <c r="K322" s="55">
        <f t="shared" si="72"/>
        <v>0</v>
      </c>
      <c r="L322" s="55">
        <f t="shared" si="73"/>
        <v>0</v>
      </c>
      <c r="M322" s="55">
        <f t="shared" ca="1" si="74"/>
        <v>7.5169142641944587E-5</v>
      </c>
      <c r="N322" s="55">
        <f t="shared" ca="1" si="75"/>
        <v>0</v>
      </c>
      <c r="O322" s="63">
        <f t="shared" ca="1" si="76"/>
        <v>0</v>
      </c>
      <c r="P322" s="55">
        <f t="shared" ca="1" si="77"/>
        <v>0</v>
      </c>
      <c r="Q322" s="55">
        <f t="shared" ca="1" si="78"/>
        <v>0</v>
      </c>
      <c r="R322" s="31">
        <f t="shared" ca="1" si="79"/>
        <v>-7.5169142641944587E-5</v>
      </c>
    </row>
    <row r="323" spans="1:18">
      <c r="A323" s="61"/>
      <c r="B323" s="61"/>
      <c r="C323" s="61"/>
      <c r="D323" s="62">
        <f t="shared" si="65"/>
        <v>0</v>
      </c>
      <c r="E323" s="62">
        <f t="shared" si="66"/>
        <v>0</v>
      </c>
      <c r="F323" s="55">
        <f t="shared" si="67"/>
        <v>0</v>
      </c>
      <c r="G323" s="55">
        <f t="shared" si="68"/>
        <v>0</v>
      </c>
      <c r="H323" s="55">
        <f t="shared" si="69"/>
        <v>0</v>
      </c>
      <c r="I323" s="55">
        <f t="shared" si="70"/>
        <v>0</v>
      </c>
      <c r="J323" s="55">
        <f t="shared" si="71"/>
        <v>0</v>
      </c>
      <c r="K323" s="55">
        <f t="shared" si="72"/>
        <v>0</v>
      </c>
      <c r="L323" s="55">
        <f t="shared" si="73"/>
        <v>0</v>
      </c>
      <c r="M323" s="55">
        <f t="shared" ca="1" si="74"/>
        <v>7.5169142641944587E-5</v>
      </c>
      <c r="N323" s="55">
        <f t="shared" ca="1" si="75"/>
        <v>0</v>
      </c>
      <c r="O323" s="63">
        <f t="shared" ca="1" si="76"/>
        <v>0</v>
      </c>
      <c r="P323" s="55">
        <f t="shared" ca="1" si="77"/>
        <v>0</v>
      </c>
      <c r="Q323" s="55">
        <f t="shared" ca="1" si="78"/>
        <v>0</v>
      </c>
      <c r="R323" s="31">
        <f t="shared" ca="1" si="79"/>
        <v>-7.5169142641944587E-5</v>
      </c>
    </row>
    <row r="324" spans="1:18">
      <c r="A324" s="61"/>
      <c r="B324" s="61"/>
      <c r="C324" s="61"/>
      <c r="D324" s="62">
        <f t="shared" si="65"/>
        <v>0</v>
      </c>
      <c r="E324" s="62">
        <f t="shared" si="66"/>
        <v>0</v>
      </c>
      <c r="F324" s="55">
        <f t="shared" si="67"/>
        <v>0</v>
      </c>
      <c r="G324" s="55">
        <f t="shared" si="68"/>
        <v>0</v>
      </c>
      <c r="H324" s="55">
        <f t="shared" si="69"/>
        <v>0</v>
      </c>
      <c r="I324" s="55">
        <f t="shared" si="70"/>
        <v>0</v>
      </c>
      <c r="J324" s="55">
        <f t="shared" si="71"/>
        <v>0</v>
      </c>
      <c r="K324" s="55">
        <f t="shared" si="72"/>
        <v>0</v>
      </c>
      <c r="L324" s="55">
        <f t="shared" si="73"/>
        <v>0</v>
      </c>
      <c r="M324" s="55">
        <f t="shared" ca="1" si="74"/>
        <v>7.5169142641944587E-5</v>
      </c>
      <c r="N324" s="55">
        <f t="shared" ca="1" si="75"/>
        <v>0</v>
      </c>
      <c r="O324" s="63">
        <f t="shared" ca="1" si="76"/>
        <v>0</v>
      </c>
      <c r="P324" s="55">
        <f t="shared" ca="1" si="77"/>
        <v>0</v>
      </c>
      <c r="Q324" s="55">
        <f t="shared" ca="1" si="78"/>
        <v>0</v>
      </c>
      <c r="R324" s="31">
        <f t="shared" ca="1" si="79"/>
        <v>-7.5169142641944587E-5</v>
      </c>
    </row>
    <row r="325" spans="1:18">
      <c r="A325" s="61"/>
      <c r="B325" s="61"/>
      <c r="C325" s="61"/>
      <c r="D325" s="62">
        <f t="shared" si="65"/>
        <v>0</v>
      </c>
      <c r="E325" s="62">
        <f t="shared" si="66"/>
        <v>0</v>
      </c>
      <c r="F325" s="55">
        <f t="shared" si="67"/>
        <v>0</v>
      </c>
      <c r="G325" s="55">
        <f t="shared" si="68"/>
        <v>0</v>
      </c>
      <c r="H325" s="55">
        <f t="shared" si="69"/>
        <v>0</v>
      </c>
      <c r="I325" s="55">
        <f t="shared" si="70"/>
        <v>0</v>
      </c>
      <c r="J325" s="55">
        <f t="shared" si="71"/>
        <v>0</v>
      </c>
      <c r="K325" s="55">
        <f t="shared" si="72"/>
        <v>0</v>
      </c>
      <c r="L325" s="55">
        <f t="shared" si="73"/>
        <v>0</v>
      </c>
      <c r="M325" s="55">
        <f t="shared" ca="1" si="74"/>
        <v>7.5169142641944587E-5</v>
      </c>
      <c r="N325" s="55">
        <f t="shared" ca="1" si="75"/>
        <v>0</v>
      </c>
      <c r="O325" s="63">
        <f t="shared" ca="1" si="76"/>
        <v>0</v>
      </c>
      <c r="P325" s="55">
        <f t="shared" ca="1" si="77"/>
        <v>0</v>
      </c>
      <c r="Q325" s="55">
        <f t="shared" ca="1" si="78"/>
        <v>0</v>
      </c>
      <c r="R325" s="31">
        <f t="shared" ca="1" si="79"/>
        <v>-7.5169142641944587E-5</v>
      </c>
    </row>
    <row r="326" spans="1:18">
      <c r="A326" s="61"/>
      <c r="B326" s="61"/>
      <c r="C326" s="61"/>
      <c r="D326" s="62">
        <f t="shared" si="65"/>
        <v>0</v>
      </c>
      <c r="E326" s="62">
        <f t="shared" si="66"/>
        <v>0</v>
      </c>
      <c r="F326" s="55">
        <f t="shared" si="67"/>
        <v>0</v>
      </c>
      <c r="G326" s="55">
        <f t="shared" si="68"/>
        <v>0</v>
      </c>
      <c r="H326" s="55">
        <f t="shared" si="69"/>
        <v>0</v>
      </c>
      <c r="I326" s="55">
        <f t="shared" si="70"/>
        <v>0</v>
      </c>
      <c r="J326" s="55">
        <f t="shared" si="71"/>
        <v>0</v>
      </c>
      <c r="K326" s="55">
        <f t="shared" si="72"/>
        <v>0</v>
      </c>
      <c r="L326" s="55">
        <f t="shared" si="73"/>
        <v>0</v>
      </c>
      <c r="M326" s="55">
        <f t="shared" ca="1" si="74"/>
        <v>7.5169142641944587E-5</v>
      </c>
      <c r="N326" s="55">
        <f t="shared" ca="1" si="75"/>
        <v>0</v>
      </c>
      <c r="O326" s="63">
        <f t="shared" ca="1" si="76"/>
        <v>0</v>
      </c>
      <c r="P326" s="55">
        <f t="shared" ca="1" si="77"/>
        <v>0</v>
      </c>
      <c r="Q326" s="55">
        <f t="shared" ca="1" si="78"/>
        <v>0</v>
      </c>
      <c r="R326" s="31">
        <f t="shared" ca="1" si="79"/>
        <v>-7.5169142641944587E-5</v>
      </c>
    </row>
    <row r="327" spans="1:18">
      <c r="A327" s="61"/>
      <c r="B327" s="61"/>
      <c r="C327" s="61"/>
      <c r="D327" s="62">
        <f t="shared" si="65"/>
        <v>0</v>
      </c>
      <c r="E327" s="62">
        <f t="shared" si="66"/>
        <v>0</v>
      </c>
      <c r="F327" s="55">
        <f t="shared" si="67"/>
        <v>0</v>
      </c>
      <c r="G327" s="55">
        <f t="shared" si="68"/>
        <v>0</v>
      </c>
      <c r="H327" s="55">
        <f t="shared" si="69"/>
        <v>0</v>
      </c>
      <c r="I327" s="55">
        <f t="shared" si="70"/>
        <v>0</v>
      </c>
      <c r="J327" s="55">
        <f t="shared" si="71"/>
        <v>0</v>
      </c>
      <c r="K327" s="55">
        <f t="shared" si="72"/>
        <v>0</v>
      </c>
      <c r="L327" s="55">
        <f t="shared" si="73"/>
        <v>0</v>
      </c>
      <c r="M327" s="55">
        <f t="shared" ca="1" si="74"/>
        <v>7.5169142641944587E-5</v>
      </c>
      <c r="N327" s="55">
        <f t="shared" ca="1" si="75"/>
        <v>0</v>
      </c>
      <c r="O327" s="63">
        <f t="shared" ca="1" si="76"/>
        <v>0</v>
      </c>
      <c r="P327" s="55">
        <f t="shared" ca="1" si="77"/>
        <v>0</v>
      </c>
      <c r="Q327" s="55">
        <f t="shared" ca="1" si="78"/>
        <v>0</v>
      </c>
      <c r="R327" s="31">
        <f t="shared" ca="1" si="79"/>
        <v>-7.5169142641944587E-5</v>
      </c>
    </row>
    <row r="328" spans="1:18">
      <c r="A328" s="61"/>
      <c r="B328" s="61"/>
      <c r="C328" s="61"/>
      <c r="D328" s="62">
        <f t="shared" si="65"/>
        <v>0</v>
      </c>
      <c r="E328" s="62">
        <f t="shared" si="66"/>
        <v>0</v>
      </c>
      <c r="F328" s="55">
        <f t="shared" si="67"/>
        <v>0</v>
      </c>
      <c r="G328" s="55">
        <f t="shared" si="68"/>
        <v>0</v>
      </c>
      <c r="H328" s="55">
        <f t="shared" si="69"/>
        <v>0</v>
      </c>
      <c r="I328" s="55">
        <f t="shared" si="70"/>
        <v>0</v>
      </c>
      <c r="J328" s="55">
        <f t="shared" si="71"/>
        <v>0</v>
      </c>
      <c r="K328" s="55">
        <f t="shared" si="72"/>
        <v>0</v>
      </c>
      <c r="L328" s="55">
        <f t="shared" si="73"/>
        <v>0</v>
      </c>
      <c r="M328" s="55">
        <f t="shared" ca="1" si="74"/>
        <v>7.5169142641944587E-5</v>
      </c>
      <c r="N328" s="55">
        <f t="shared" ca="1" si="75"/>
        <v>0</v>
      </c>
      <c r="O328" s="63">
        <f t="shared" ca="1" si="76"/>
        <v>0</v>
      </c>
      <c r="P328" s="55">
        <f t="shared" ca="1" si="77"/>
        <v>0</v>
      </c>
      <c r="Q328" s="55">
        <f t="shared" ca="1" si="78"/>
        <v>0</v>
      </c>
      <c r="R328" s="31">
        <f t="shared" ca="1" si="79"/>
        <v>-7.5169142641944587E-5</v>
      </c>
    </row>
    <row r="329" spans="1:18">
      <c r="A329" s="61"/>
      <c r="B329" s="61"/>
      <c r="C329" s="61"/>
      <c r="D329" s="62">
        <f t="shared" si="65"/>
        <v>0</v>
      </c>
      <c r="E329" s="62">
        <f t="shared" si="66"/>
        <v>0</v>
      </c>
      <c r="F329" s="55">
        <f t="shared" si="67"/>
        <v>0</v>
      </c>
      <c r="G329" s="55">
        <f t="shared" si="68"/>
        <v>0</v>
      </c>
      <c r="H329" s="55">
        <f t="shared" si="69"/>
        <v>0</v>
      </c>
      <c r="I329" s="55">
        <f t="shared" si="70"/>
        <v>0</v>
      </c>
      <c r="J329" s="55">
        <f t="shared" si="71"/>
        <v>0</v>
      </c>
      <c r="K329" s="55">
        <f t="shared" si="72"/>
        <v>0</v>
      </c>
      <c r="L329" s="55">
        <f t="shared" si="73"/>
        <v>0</v>
      </c>
      <c r="M329" s="55">
        <f t="shared" ca="1" si="74"/>
        <v>7.5169142641944587E-5</v>
      </c>
      <c r="N329" s="55">
        <f t="shared" ca="1" si="75"/>
        <v>0</v>
      </c>
      <c r="O329" s="63">
        <f t="shared" ca="1" si="76"/>
        <v>0</v>
      </c>
      <c r="P329" s="55">
        <f t="shared" ca="1" si="77"/>
        <v>0</v>
      </c>
      <c r="Q329" s="55">
        <f t="shared" ca="1" si="78"/>
        <v>0</v>
      </c>
      <c r="R329" s="31">
        <f t="shared" ca="1" si="79"/>
        <v>-7.5169142641944587E-5</v>
      </c>
    </row>
    <row r="330" spans="1:18">
      <c r="A330" s="61"/>
      <c r="B330" s="61"/>
      <c r="C330" s="61"/>
      <c r="D330" s="62">
        <f t="shared" si="65"/>
        <v>0</v>
      </c>
      <c r="E330" s="62">
        <f t="shared" si="66"/>
        <v>0</v>
      </c>
      <c r="F330" s="55">
        <f t="shared" si="67"/>
        <v>0</v>
      </c>
      <c r="G330" s="55">
        <f t="shared" si="68"/>
        <v>0</v>
      </c>
      <c r="H330" s="55">
        <f t="shared" si="69"/>
        <v>0</v>
      </c>
      <c r="I330" s="55">
        <f t="shared" si="70"/>
        <v>0</v>
      </c>
      <c r="J330" s="55">
        <f t="shared" si="71"/>
        <v>0</v>
      </c>
      <c r="K330" s="55">
        <f t="shared" si="72"/>
        <v>0</v>
      </c>
      <c r="L330" s="55">
        <f t="shared" si="73"/>
        <v>0</v>
      </c>
      <c r="M330" s="55">
        <f t="shared" ca="1" si="74"/>
        <v>7.5169142641944587E-5</v>
      </c>
      <c r="N330" s="55">
        <f t="shared" ca="1" si="75"/>
        <v>0</v>
      </c>
      <c r="O330" s="63">
        <f t="shared" ca="1" si="76"/>
        <v>0</v>
      </c>
      <c r="P330" s="55">
        <f t="shared" ca="1" si="77"/>
        <v>0</v>
      </c>
      <c r="Q330" s="55">
        <f t="shared" ca="1" si="78"/>
        <v>0</v>
      </c>
      <c r="R330" s="31">
        <f t="shared" ca="1" si="79"/>
        <v>-7.5169142641944587E-5</v>
      </c>
    </row>
    <row r="331" spans="1:18">
      <c r="A331" s="61"/>
      <c r="B331" s="61"/>
      <c r="C331" s="61"/>
      <c r="D331" s="62">
        <f t="shared" si="65"/>
        <v>0</v>
      </c>
      <c r="E331" s="62">
        <f t="shared" si="66"/>
        <v>0</v>
      </c>
      <c r="F331" s="55">
        <f t="shared" si="67"/>
        <v>0</v>
      </c>
      <c r="G331" s="55">
        <f t="shared" si="68"/>
        <v>0</v>
      </c>
      <c r="H331" s="55">
        <f t="shared" si="69"/>
        <v>0</v>
      </c>
      <c r="I331" s="55">
        <f t="shared" si="70"/>
        <v>0</v>
      </c>
      <c r="J331" s="55">
        <f t="shared" si="71"/>
        <v>0</v>
      </c>
      <c r="K331" s="55">
        <f t="shared" si="72"/>
        <v>0</v>
      </c>
      <c r="L331" s="55">
        <f t="shared" si="73"/>
        <v>0</v>
      </c>
      <c r="M331" s="55">
        <f t="shared" ca="1" si="74"/>
        <v>7.5169142641944587E-5</v>
      </c>
      <c r="N331" s="55">
        <f t="shared" ca="1" si="75"/>
        <v>0</v>
      </c>
      <c r="O331" s="63">
        <f t="shared" ca="1" si="76"/>
        <v>0</v>
      </c>
      <c r="P331" s="55">
        <f t="shared" ca="1" si="77"/>
        <v>0</v>
      </c>
      <c r="Q331" s="55">
        <f t="shared" ca="1" si="78"/>
        <v>0</v>
      </c>
      <c r="R331" s="31">
        <f t="shared" ca="1" si="79"/>
        <v>-7.5169142641944587E-5</v>
      </c>
    </row>
    <row r="332" spans="1:18">
      <c r="A332" s="61"/>
      <c r="B332" s="61"/>
      <c r="C332" s="61"/>
      <c r="D332" s="62">
        <f t="shared" si="65"/>
        <v>0</v>
      </c>
      <c r="E332" s="62">
        <f t="shared" si="66"/>
        <v>0</v>
      </c>
      <c r="F332" s="55">
        <f t="shared" si="67"/>
        <v>0</v>
      </c>
      <c r="G332" s="55">
        <f t="shared" si="68"/>
        <v>0</v>
      </c>
      <c r="H332" s="55">
        <f t="shared" si="69"/>
        <v>0</v>
      </c>
      <c r="I332" s="55">
        <f t="shared" si="70"/>
        <v>0</v>
      </c>
      <c r="J332" s="55">
        <f t="shared" si="71"/>
        <v>0</v>
      </c>
      <c r="K332" s="55">
        <f t="shared" si="72"/>
        <v>0</v>
      </c>
      <c r="L332" s="55">
        <f t="shared" si="73"/>
        <v>0</v>
      </c>
      <c r="M332" s="55">
        <f t="shared" ca="1" si="74"/>
        <v>7.5169142641944587E-5</v>
      </c>
      <c r="N332" s="55">
        <f t="shared" ca="1" si="75"/>
        <v>0</v>
      </c>
      <c r="O332" s="63">
        <f t="shared" ca="1" si="76"/>
        <v>0</v>
      </c>
      <c r="P332" s="55">
        <f t="shared" ca="1" si="77"/>
        <v>0</v>
      </c>
      <c r="Q332" s="55">
        <f t="shared" ca="1" si="78"/>
        <v>0</v>
      </c>
      <c r="R332" s="31">
        <f t="shared" ca="1" si="79"/>
        <v>-7.5169142641944587E-5</v>
      </c>
    </row>
    <row r="333" spans="1:18">
      <c r="A333" s="61"/>
      <c r="B333" s="61"/>
      <c r="C333" s="61"/>
      <c r="D333" s="62">
        <f t="shared" si="65"/>
        <v>0</v>
      </c>
      <c r="E333" s="62">
        <f t="shared" si="66"/>
        <v>0</v>
      </c>
      <c r="F333" s="55">
        <f t="shared" si="67"/>
        <v>0</v>
      </c>
      <c r="G333" s="55">
        <f t="shared" si="68"/>
        <v>0</v>
      </c>
      <c r="H333" s="55">
        <f t="shared" si="69"/>
        <v>0</v>
      </c>
      <c r="I333" s="55">
        <f t="shared" si="70"/>
        <v>0</v>
      </c>
      <c r="J333" s="55">
        <f t="shared" si="71"/>
        <v>0</v>
      </c>
      <c r="K333" s="55">
        <f t="shared" si="72"/>
        <v>0</v>
      </c>
      <c r="L333" s="55">
        <f t="shared" si="73"/>
        <v>0</v>
      </c>
      <c r="M333" s="55">
        <f t="shared" ca="1" si="74"/>
        <v>7.5169142641944587E-5</v>
      </c>
      <c r="N333" s="55">
        <f t="shared" ca="1" si="75"/>
        <v>0</v>
      </c>
      <c r="O333" s="63">
        <f t="shared" ca="1" si="76"/>
        <v>0</v>
      </c>
      <c r="P333" s="55">
        <f t="shared" ca="1" si="77"/>
        <v>0</v>
      </c>
      <c r="Q333" s="55">
        <f t="shared" ca="1" si="78"/>
        <v>0</v>
      </c>
      <c r="R333" s="31">
        <f t="shared" ca="1" si="79"/>
        <v>-7.5169142641944587E-5</v>
      </c>
    </row>
    <row r="334" spans="1:18">
      <c r="A334" s="61"/>
      <c r="B334" s="61"/>
      <c r="C334" s="61"/>
      <c r="D334" s="62">
        <f t="shared" si="65"/>
        <v>0</v>
      </c>
      <c r="E334" s="62">
        <f t="shared" si="66"/>
        <v>0</v>
      </c>
      <c r="F334" s="55">
        <f t="shared" si="67"/>
        <v>0</v>
      </c>
      <c r="G334" s="55">
        <f t="shared" si="68"/>
        <v>0</v>
      </c>
      <c r="H334" s="55">
        <f t="shared" si="69"/>
        <v>0</v>
      </c>
      <c r="I334" s="55">
        <f t="shared" si="70"/>
        <v>0</v>
      </c>
      <c r="J334" s="55">
        <f t="shared" si="71"/>
        <v>0</v>
      </c>
      <c r="K334" s="55">
        <f t="shared" si="72"/>
        <v>0</v>
      </c>
      <c r="L334" s="55">
        <f t="shared" si="73"/>
        <v>0</v>
      </c>
      <c r="M334" s="55">
        <f t="shared" ca="1" si="74"/>
        <v>7.5169142641944587E-5</v>
      </c>
      <c r="N334" s="55">
        <f t="shared" ca="1" si="75"/>
        <v>0</v>
      </c>
      <c r="O334" s="63">
        <f t="shared" ca="1" si="76"/>
        <v>0</v>
      </c>
      <c r="P334" s="55">
        <f t="shared" ca="1" si="77"/>
        <v>0</v>
      </c>
      <c r="Q334" s="55">
        <f t="shared" ca="1" si="78"/>
        <v>0</v>
      </c>
      <c r="R334" s="31">
        <f t="shared" ca="1" si="79"/>
        <v>-7.5169142641944587E-5</v>
      </c>
    </row>
    <row r="335" spans="1:18">
      <c r="A335" s="61"/>
      <c r="B335" s="61"/>
      <c r="C335" s="61"/>
      <c r="D335" s="62">
        <f t="shared" si="65"/>
        <v>0</v>
      </c>
      <c r="E335" s="62">
        <f t="shared" si="66"/>
        <v>0</v>
      </c>
      <c r="F335" s="55">
        <f t="shared" si="67"/>
        <v>0</v>
      </c>
      <c r="G335" s="55">
        <f t="shared" si="68"/>
        <v>0</v>
      </c>
      <c r="H335" s="55">
        <f t="shared" si="69"/>
        <v>0</v>
      </c>
      <c r="I335" s="55">
        <f t="shared" si="70"/>
        <v>0</v>
      </c>
      <c r="J335" s="55">
        <f t="shared" si="71"/>
        <v>0</v>
      </c>
      <c r="K335" s="55">
        <f t="shared" si="72"/>
        <v>0</v>
      </c>
      <c r="L335" s="55">
        <f t="shared" si="73"/>
        <v>0</v>
      </c>
      <c r="M335" s="55">
        <f t="shared" ca="1" si="74"/>
        <v>7.5169142641944587E-5</v>
      </c>
      <c r="N335" s="55">
        <f t="shared" ca="1" si="75"/>
        <v>0</v>
      </c>
      <c r="O335" s="63">
        <f t="shared" ca="1" si="76"/>
        <v>0</v>
      </c>
      <c r="P335" s="55">
        <f t="shared" ca="1" si="77"/>
        <v>0</v>
      </c>
      <c r="Q335" s="55">
        <f t="shared" ca="1" si="78"/>
        <v>0</v>
      </c>
      <c r="R335" s="31">
        <f t="shared" ca="1" si="79"/>
        <v>-7.5169142641944587E-5</v>
      </c>
    </row>
    <row r="336" spans="1:18">
      <c r="A336" s="61"/>
      <c r="B336" s="61"/>
      <c r="C336" s="61"/>
      <c r="D336" s="62">
        <f t="shared" si="65"/>
        <v>0</v>
      </c>
      <c r="E336" s="62">
        <f t="shared" si="66"/>
        <v>0</v>
      </c>
      <c r="F336" s="55">
        <f t="shared" si="67"/>
        <v>0</v>
      </c>
      <c r="G336" s="55">
        <f t="shared" si="68"/>
        <v>0</v>
      </c>
      <c r="H336" s="55">
        <f t="shared" si="69"/>
        <v>0</v>
      </c>
      <c r="I336" s="55">
        <f t="shared" si="70"/>
        <v>0</v>
      </c>
      <c r="J336" s="55">
        <f t="shared" si="71"/>
        <v>0</v>
      </c>
      <c r="K336" s="55">
        <f t="shared" si="72"/>
        <v>0</v>
      </c>
      <c r="L336" s="55">
        <f t="shared" si="73"/>
        <v>0</v>
      </c>
      <c r="M336" s="55">
        <f t="shared" ca="1" si="74"/>
        <v>7.5169142641944587E-5</v>
      </c>
      <c r="N336" s="55">
        <f t="shared" ca="1" si="75"/>
        <v>0</v>
      </c>
      <c r="O336" s="63">
        <f t="shared" ca="1" si="76"/>
        <v>0</v>
      </c>
      <c r="P336" s="55">
        <f t="shared" ca="1" si="77"/>
        <v>0</v>
      </c>
      <c r="Q336" s="55">
        <f t="shared" ca="1" si="78"/>
        <v>0</v>
      </c>
      <c r="R336" s="31">
        <f t="shared" ca="1" si="79"/>
        <v>-7.5169142641944587E-5</v>
      </c>
    </row>
    <row r="337" spans="1:18">
      <c r="A337" s="61"/>
      <c r="B337" s="61"/>
      <c r="C337" s="61"/>
      <c r="D337" s="62">
        <f t="shared" si="65"/>
        <v>0</v>
      </c>
      <c r="E337" s="62">
        <f t="shared" si="66"/>
        <v>0</v>
      </c>
      <c r="F337" s="55">
        <f t="shared" si="67"/>
        <v>0</v>
      </c>
      <c r="G337" s="55">
        <f t="shared" si="68"/>
        <v>0</v>
      </c>
      <c r="H337" s="55">
        <f t="shared" si="69"/>
        <v>0</v>
      </c>
      <c r="I337" s="55">
        <f t="shared" si="70"/>
        <v>0</v>
      </c>
      <c r="J337" s="55">
        <f t="shared" si="71"/>
        <v>0</v>
      </c>
      <c r="K337" s="55">
        <f t="shared" si="72"/>
        <v>0</v>
      </c>
      <c r="L337" s="55">
        <f t="shared" si="73"/>
        <v>0</v>
      </c>
      <c r="M337" s="55">
        <f t="shared" ca="1" si="74"/>
        <v>7.5169142641944587E-5</v>
      </c>
      <c r="N337" s="55">
        <f t="shared" ca="1" si="75"/>
        <v>0</v>
      </c>
      <c r="O337" s="63">
        <f t="shared" ca="1" si="76"/>
        <v>0</v>
      </c>
      <c r="P337" s="55">
        <f t="shared" ca="1" si="77"/>
        <v>0</v>
      </c>
      <c r="Q337" s="55">
        <f t="shared" ca="1" si="78"/>
        <v>0</v>
      </c>
      <c r="R337" s="31">
        <f t="shared" ca="1" si="79"/>
        <v>-7.5169142641944587E-5</v>
      </c>
    </row>
    <row r="338" spans="1:18">
      <c r="A338" s="61"/>
      <c r="B338" s="61"/>
      <c r="C338" s="61"/>
      <c r="D338" s="62">
        <f t="shared" si="65"/>
        <v>0</v>
      </c>
      <c r="E338" s="62">
        <f t="shared" si="66"/>
        <v>0</v>
      </c>
      <c r="F338" s="55">
        <f t="shared" si="67"/>
        <v>0</v>
      </c>
      <c r="G338" s="55">
        <f t="shared" si="68"/>
        <v>0</v>
      </c>
      <c r="H338" s="55">
        <f t="shared" si="69"/>
        <v>0</v>
      </c>
      <c r="I338" s="55">
        <f t="shared" si="70"/>
        <v>0</v>
      </c>
      <c r="J338" s="55">
        <f t="shared" si="71"/>
        <v>0</v>
      </c>
      <c r="K338" s="55">
        <f t="shared" si="72"/>
        <v>0</v>
      </c>
      <c r="L338" s="55">
        <f t="shared" si="73"/>
        <v>0</v>
      </c>
      <c r="M338" s="55">
        <f t="shared" ca="1" si="74"/>
        <v>7.5169142641944587E-5</v>
      </c>
      <c r="N338" s="55">
        <f t="shared" ca="1" si="75"/>
        <v>0</v>
      </c>
      <c r="O338" s="63">
        <f t="shared" ca="1" si="76"/>
        <v>0</v>
      </c>
      <c r="P338" s="55">
        <f t="shared" ca="1" si="77"/>
        <v>0</v>
      </c>
      <c r="Q338" s="55">
        <f t="shared" ca="1" si="78"/>
        <v>0</v>
      </c>
      <c r="R338" s="31">
        <f t="shared" ca="1" si="79"/>
        <v>-7.5169142641944587E-5</v>
      </c>
    </row>
    <row r="339" spans="1:18">
      <c r="A339" s="61"/>
      <c r="B339" s="61"/>
      <c r="C339" s="61"/>
      <c r="D339" s="62">
        <f t="shared" si="65"/>
        <v>0</v>
      </c>
      <c r="E339" s="62">
        <f t="shared" si="66"/>
        <v>0</v>
      </c>
      <c r="F339" s="55">
        <f t="shared" si="67"/>
        <v>0</v>
      </c>
      <c r="G339" s="55">
        <f t="shared" si="68"/>
        <v>0</v>
      </c>
      <c r="H339" s="55">
        <f t="shared" si="69"/>
        <v>0</v>
      </c>
      <c r="I339" s="55">
        <f t="shared" si="70"/>
        <v>0</v>
      </c>
      <c r="J339" s="55">
        <f t="shared" si="71"/>
        <v>0</v>
      </c>
      <c r="K339" s="55">
        <f t="shared" si="72"/>
        <v>0</v>
      </c>
      <c r="L339" s="55">
        <f t="shared" si="73"/>
        <v>0</v>
      </c>
      <c r="M339" s="55">
        <f t="shared" ca="1" si="74"/>
        <v>7.5169142641944587E-5</v>
      </c>
      <c r="N339" s="55">
        <f t="shared" ca="1" si="75"/>
        <v>0</v>
      </c>
      <c r="O339" s="63">
        <f t="shared" ca="1" si="76"/>
        <v>0</v>
      </c>
      <c r="P339" s="55">
        <f t="shared" ca="1" si="77"/>
        <v>0</v>
      </c>
      <c r="Q339" s="55">
        <f t="shared" ca="1" si="78"/>
        <v>0</v>
      </c>
      <c r="R339" s="31">
        <f t="shared" ca="1" si="79"/>
        <v>-7.5169142641944587E-5</v>
      </c>
    </row>
    <row r="340" spans="1:18">
      <c r="A340" s="61"/>
      <c r="B340" s="61"/>
      <c r="C340" s="61"/>
      <c r="D340" s="62">
        <f t="shared" si="65"/>
        <v>0</v>
      </c>
      <c r="E340" s="62">
        <f t="shared" si="66"/>
        <v>0</v>
      </c>
      <c r="F340" s="55">
        <f t="shared" si="67"/>
        <v>0</v>
      </c>
      <c r="G340" s="55">
        <f t="shared" si="68"/>
        <v>0</v>
      </c>
      <c r="H340" s="55">
        <f t="shared" si="69"/>
        <v>0</v>
      </c>
      <c r="I340" s="55">
        <f t="shared" si="70"/>
        <v>0</v>
      </c>
      <c r="J340" s="55">
        <f t="shared" si="71"/>
        <v>0</v>
      </c>
      <c r="K340" s="55">
        <f t="shared" si="72"/>
        <v>0</v>
      </c>
      <c r="L340" s="55">
        <f t="shared" si="73"/>
        <v>0</v>
      </c>
      <c r="M340" s="55">
        <f t="shared" ca="1" si="74"/>
        <v>7.5169142641944587E-5</v>
      </c>
      <c r="N340" s="55">
        <f t="shared" ca="1" si="75"/>
        <v>0</v>
      </c>
      <c r="O340" s="63">
        <f t="shared" ca="1" si="76"/>
        <v>0</v>
      </c>
      <c r="P340" s="55">
        <f t="shared" ca="1" si="77"/>
        <v>0</v>
      </c>
      <c r="Q340" s="55">
        <f t="shared" ca="1" si="78"/>
        <v>0</v>
      </c>
      <c r="R340" s="31">
        <f t="shared" ca="1" si="79"/>
        <v>-7.5169142641944587E-5</v>
      </c>
    </row>
    <row r="341" spans="1:18">
      <c r="A341" s="61"/>
      <c r="B341" s="61"/>
      <c r="C341" s="61"/>
      <c r="D341" s="62">
        <f t="shared" si="65"/>
        <v>0</v>
      </c>
      <c r="E341" s="62">
        <f t="shared" si="66"/>
        <v>0</v>
      </c>
      <c r="F341" s="55">
        <f t="shared" si="67"/>
        <v>0</v>
      </c>
      <c r="G341" s="55">
        <f t="shared" si="68"/>
        <v>0</v>
      </c>
      <c r="H341" s="55">
        <f t="shared" si="69"/>
        <v>0</v>
      </c>
      <c r="I341" s="55">
        <f t="shared" si="70"/>
        <v>0</v>
      </c>
      <c r="J341" s="55">
        <f t="shared" si="71"/>
        <v>0</v>
      </c>
      <c r="K341" s="55">
        <f t="shared" si="72"/>
        <v>0</v>
      </c>
      <c r="L341" s="55">
        <f t="shared" si="73"/>
        <v>0</v>
      </c>
      <c r="M341" s="55">
        <f t="shared" ca="1" si="74"/>
        <v>7.5169142641944587E-5</v>
      </c>
      <c r="N341" s="55">
        <f ca="1">C341*(M341-E341)^2</f>
        <v>0</v>
      </c>
      <c r="O341" s="63">
        <f t="shared" ca="1" si="76"/>
        <v>0</v>
      </c>
      <c r="P341" s="55">
        <f ca="1">(-C341*O$2+O$4*F341-O$5*H341)^2</f>
        <v>0</v>
      </c>
      <c r="Q341" s="55">
        <f t="shared" ca="1" si="78"/>
        <v>0</v>
      </c>
      <c r="R341" s="31">
        <f t="shared" ca="1" si="79"/>
        <v>-7.5169142641944587E-5</v>
      </c>
    </row>
    <row r="342" spans="1:18">
      <c r="A342" s="61"/>
      <c r="B342" s="61"/>
      <c r="C342" s="61"/>
      <c r="D342" s="62">
        <f t="shared" si="65"/>
        <v>0</v>
      </c>
      <c r="E342" s="62">
        <f t="shared" si="66"/>
        <v>0</v>
      </c>
      <c r="F342" s="55">
        <f t="shared" si="67"/>
        <v>0</v>
      </c>
      <c r="G342" s="55">
        <f t="shared" si="68"/>
        <v>0</v>
      </c>
      <c r="H342" s="55">
        <f t="shared" si="69"/>
        <v>0</v>
      </c>
      <c r="I342" s="55">
        <f t="shared" si="70"/>
        <v>0</v>
      </c>
      <c r="J342" s="55">
        <f t="shared" si="71"/>
        <v>0</v>
      </c>
      <c r="K342" s="55">
        <f t="shared" si="72"/>
        <v>0</v>
      </c>
      <c r="L342" s="55">
        <f t="shared" si="73"/>
        <v>0</v>
      </c>
      <c r="M342" s="55">
        <f t="shared" ca="1" si="74"/>
        <v>7.5169142641944587E-5</v>
      </c>
      <c r="N342" s="55">
        <f ca="1">C342*(M342-E342)^2</f>
        <v>0</v>
      </c>
      <c r="O342" s="63">
        <f t="shared" ca="1" si="76"/>
        <v>0</v>
      </c>
      <c r="P342" s="55">
        <f ca="1">(-C342*O$2+O$4*F342-O$5*H342)^2</f>
        <v>0</v>
      </c>
      <c r="Q342" s="55">
        <f t="shared" ca="1" si="78"/>
        <v>0</v>
      </c>
      <c r="R342" s="31">
        <f t="shared" ca="1" si="79"/>
        <v>-7.5169142641944587E-5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4"/>
  <sheetViews>
    <sheetView workbookViewId="0">
      <selection sqref="A1:C84"/>
    </sheetView>
  </sheetViews>
  <sheetFormatPr defaultRowHeight="12.75"/>
  <sheetData>
    <row r="1" spans="1:3">
      <c r="A1">
        <v>-24068.5</v>
      </c>
      <c r="B1">
        <v>0.16313179999997374</v>
      </c>
      <c r="C1">
        <v>1</v>
      </c>
    </row>
    <row r="2" spans="1:3">
      <c r="A2">
        <v>-17557.5</v>
      </c>
      <c r="B2">
        <v>8.9460999999573687E-2</v>
      </c>
      <c r="C2">
        <v>1</v>
      </c>
    </row>
    <row r="3" spans="1:3">
      <c r="A3">
        <v>-15720</v>
      </c>
      <c r="B3">
        <v>6.2815999997837935E-2</v>
      </c>
      <c r="C3">
        <v>1</v>
      </c>
    </row>
    <row r="4" spans="1:3">
      <c r="A4">
        <v>-10994</v>
      </c>
      <c r="B4">
        <v>2.9543199998443015E-2</v>
      </c>
      <c r="C4">
        <v>1</v>
      </c>
    </row>
    <row r="5" spans="1:3">
      <c r="A5">
        <v>-10476.5</v>
      </c>
      <c r="B5">
        <v>2.7394199998525437E-2</v>
      </c>
      <c r="C5">
        <v>1</v>
      </c>
    </row>
    <row r="6" spans="1:3">
      <c r="A6">
        <v>-10269</v>
      </c>
      <c r="B6">
        <v>2.5413199997274205E-2</v>
      </c>
      <c r="C6">
        <v>1</v>
      </c>
    </row>
    <row r="7" spans="1:3">
      <c r="A7">
        <v>-9759.5</v>
      </c>
      <c r="B7">
        <v>3.2206600000790786E-2</v>
      </c>
      <c r="C7">
        <v>1</v>
      </c>
    </row>
    <row r="8" spans="1:3">
      <c r="A8">
        <v>-9318</v>
      </c>
      <c r="B8">
        <v>2.7510400002938695E-2</v>
      </c>
      <c r="C8">
        <v>1</v>
      </c>
    </row>
    <row r="9" spans="1:3">
      <c r="A9">
        <v>-8611</v>
      </c>
      <c r="B9">
        <v>2.305079999496229E-2</v>
      </c>
      <c r="C9">
        <v>1</v>
      </c>
    </row>
    <row r="10" spans="1:3">
      <c r="A10">
        <v>-8598</v>
      </c>
      <c r="B10">
        <v>2.3994399998628069E-2</v>
      </c>
      <c r="C10">
        <v>1</v>
      </c>
    </row>
    <row r="11" spans="1:3">
      <c r="A11">
        <v>-8598</v>
      </c>
      <c r="B11">
        <v>2.3994399998628069E-2</v>
      </c>
      <c r="C11">
        <v>1</v>
      </c>
    </row>
    <row r="12" spans="1:3">
      <c r="A12">
        <v>-7986.5</v>
      </c>
      <c r="B12">
        <v>2.2522200000821613E-2</v>
      </c>
      <c r="C12">
        <v>1</v>
      </c>
    </row>
    <row r="13" spans="1:3">
      <c r="A13">
        <v>-6353.5</v>
      </c>
      <c r="B13">
        <v>1.6929799996432848E-2</v>
      </c>
      <c r="C13">
        <v>1</v>
      </c>
    </row>
    <row r="14" spans="1:3">
      <c r="A14">
        <v>-5682.5</v>
      </c>
      <c r="B14">
        <v>2.1410999994259328E-2</v>
      </c>
      <c r="C14">
        <v>1</v>
      </c>
    </row>
    <row r="15" spans="1:3">
      <c r="A15">
        <v>-5297</v>
      </c>
      <c r="B15">
        <v>3.0911600006220397E-2</v>
      </c>
      <c r="C15">
        <v>1</v>
      </c>
    </row>
    <row r="16" spans="1:3">
      <c r="A16">
        <v>-4595</v>
      </c>
      <c r="B16">
        <v>2.0265999999537598E-2</v>
      </c>
      <c r="C16">
        <v>1</v>
      </c>
    </row>
    <row r="17" spans="1:3">
      <c r="A17">
        <v>-3886.5</v>
      </c>
      <c r="B17">
        <v>5.8422000001883134E-3</v>
      </c>
      <c r="C17">
        <v>1</v>
      </c>
    </row>
    <row r="18" spans="1:3">
      <c r="A18">
        <v>-3304</v>
      </c>
      <c r="B18">
        <v>8.4112000040477142E-3</v>
      </c>
      <c r="C18">
        <v>1</v>
      </c>
    </row>
    <row r="19" spans="1:3">
      <c r="A19">
        <v>-3268.5</v>
      </c>
      <c r="B19">
        <v>5.5917999998200685E-3</v>
      </c>
      <c r="C19">
        <v>1</v>
      </c>
    </row>
    <row r="20" spans="1:3">
      <c r="A20">
        <v>-1528.5</v>
      </c>
      <c r="B20">
        <v>-1.3801999957649969E-3</v>
      </c>
      <c r="C20">
        <v>1</v>
      </c>
    </row>
    <row r="21" spans="1:3">
      <c r="A21">
        <v>1341.5</v>
      </c>
      <c r="B21">
        <v>2.0083799994608853E-2</v>
      </c>
      <c r="C21">
        <v>1</v>
      </c>
    </row>
    <row r="22" spans="1:3">
      <c r="A22">
        <v>1413</v>
      </c>
      <c r="B22">
        <v>-8.7640000128885731E-4</v>
      </c>
      <c r="C22">
        <v>1</v>
      </c>
    </row>
    <row r="23" spans="1:3">
      <c r="A23">
        <v>2037</v>
      </c>
      <c r="B23">
        <v>4.6164000013959594E-3</v>
      </c>
      <c r="C23">
        <v>1</v>
      </c>
    </row>
    <row r="24" spans="1:3">
      <c r="A24">
        <v>3183</v>
      </c>
      <c r="B24">
        <v>2.7676000026986003E-3</v>
      </c>
      <c r="C24">
        <v>1</v>
      </c>
    </row>
    <row r="25" spans="1:3">
      <c r="A25">
        <v>5537</v>
      </c>
      <c r="B25">
        <v>9.0163999993819743E-3</v>
      </c>
      <c r="C25">
        <v>1</v>
      </c>
    </row>
    <row r="26" spans="1:3">
      <c r="A26">
        <v>5553</v>
      </c>
      <c r="B26">
        <v>3.3160000020870939E-4</v>
      </c>
      <c r="C26">
        <v>1</v>
      </c>
    </row>
    <row r="27" spans="1:3">
      <c r="A27">
        <v>6684</v>
      </c>
      <c r="B27">
        <v>1.6224800005147699E-2</v>
      </c>
      <c r="C27">
        <v>1</v>
      </c>
    </row>
    <row r="28" spans="1:3">
      <c r="A28">
        <v>7287.5</v>
      </c>
      <c r="B28">
        <v>2.7095000004919712E-2</v>
      </c>
      <c r="C28">
        <v>1</v>
      </c>
    </row>
    <row r="29" spans="1:3">
      <c r="A29">
        <v>7828</v>
      </c>
      <c r="B29">
        <v>2.0061600000190083E-2</v>
      </c>
      <c r="C29">
        <v>1</v>
      </c>
    </row>
    <row r="30" spans="1:3">
      <c r="A30">
        <v>8447.5</v>
      </c>
      <c r="B30">
        <v>1.9446999998763204E-2</v>
      </c>
      <c r="C30">
        <v>1</v>
      </c>
    </row>
    <row r="31" spans="1:3">
      <c r="A31">
        <v>8449.5</v>
      </c>
      <c r="B31">
        <v>1.4361400004418101E-2</v>
      </c>
      <c r="C31">
        <v>1</v>
      </c>
    </row>
    <row r="32" spans="1:3">
      <c r="A32">
        <v>8512.5</v>
      </c>
      <c r="B32">
        <v>9.0650000056484714E-3</v>
      </c>
      <c r="C32">
        <v>1</v>
      </c>
    </row>
    <row r="33" spans="1:3">
      <c r="A33">
        <v>8541.5</v>
      </c>
      <c r="B33">
        <v>1.6423799999756739E-2</v>
      </c>
      <c r="C33">
        <v>1</v>
      </c>
    </row>
    <row r="34" spans="1:3">
      <c r="A34">
        <v>9070.5</v>
      </c>
      <c r="B34">
        <v>2.9782600002363324E-2</v>
      </c>
      <c r="C34">
        <v>1</v>
      </c>
    </row>
    <row r="35" spans="1:3">
      <c r="A35">
        <v>9070.5</v>
      </c>
      <c r="B35">
        <v>3.3782600003178231E-2</v>
      </c>
      <c r="C35">
        <v>1</v>
      </c>
    </row>
    <row r="36" spans="1:3">
      <c r="A36">
        <v>9569</v>
      </c>
      <c r="B36">
        <v>5.2446800000325311E-2</v>
      </c>
      <c r="C36">
        <v>1</v>
      </c>
    </row>
    <row r="37" spans="1:3">
      <c r="A37">
        <v>9638.5</v>
      </c>
      <c r="B37">
        <v>1.5772200000355951E-2</v>
      </c>
      <c r="C37">
        <v>1</v>
      </c>
    </row>
    <row r="38" spans="1:3">
      <c r="A38">
        <v>9658</v>
      </c>
      <c r="B38">
        <v>2.9637599996931385E-2</v>
      </c>
      <c r="C38">
        <v>1</v>
      </c>
    </row>
    <row r="39" spans="1:3">
      <c r="A39">
        <v>9666</v>
      </c>
      <c r="B39">
        <v>2.9295200001797639E-2</v>
      </c>
      <c r="C39">
        <v>1</v>
      </c>
    </row>
    <row r="40" spans="1:3">
      <c r="A40">
        <v>10227.5</v>
      </c>
      <c r="B40">
        <v>3.2263000000966713E-2</v>
      </c>
      <c r="C40">
        <v>1</v>
      </c>
    </row>
    <row r="41" spans="1:3">
      <c r="A41">
        <v>11510.5</v>
      </c>
      <c r="B41">
        <v>3.2350600005884189E-2</v>
      </c>
      <c r="C41">
        <v>1</v>
      </c>
    </row>
    <row r="42" spans="1:3">
      <c r="A42">
        <v>12038</v>
      </c>
      <c r="B42">
        <v>4.8473599999852013E-2</v>
      </c>
      <c r="C42">
        <v>1</v>
      </c>
    </row>
    <row r="43" spans="1:3">
      <c r="A43">
        <v>12038</v>
      </c>
      <c r="B43">
        <v>4.8873599997023121E-2</v>
      </c>
      <c r="C43">
        <v>1</v>
      </c>
    </row>
    <row r="44" spans="1:3">
      <c r="A44">
        <v>12078.5</v>
      </c>
      <c r="B44">
        <v>3.9840199999161996E-2</v>
      </c>
      <c r="C44">
        <v>1</v>
      </c>
    </row>
    <row r="45" spans="1:3">
      <c r="A45">
        <v>12080</v>
      </c>
      <c r="B45">
        <v>4.7275999997509643E-2</v>
      </c>
      <c r="C45">
        <v>1</v>
      </c>
    </row>
    <row r="46" spans="1:3">
      <c r="A46">
        <v>12080</v>
      </c>
      <c r="B46">
        <v>4.9275999997917097E-2</v>
      </c>
      <c r="C46">
        <v>1</v>
      </c>
    </row>
    <row r="47" spans="1:3">
      <c r="A47">
        <v>12086.5</v>
      </c>
      <c r="B47">
        <v>4.459780000615865E-2</v>
      </c>
      <c r="C47">
        <v>0.1</v>
      </c>
    </row>
    <row r="48" spans="1:3">
      <c r="A48">
        <v>13174.5</v>
      </c>
      <c r="B48">
        <v>5.9131399997568224E-2</v>
      </c>
      <c r="C48">
        <v>1</v>
      </c>
    </row>
    <row r="49" spans="1:3">
      <c r="A49">
        <v>13174.5</v>
      </c>
      <c r="B49">
        <v>6.3831399995251559E-2</v>
      </c>
      <c r="C49">
        <v>1</v>
      </c>
    </row>
    <row r="50" spans="1:3">
      <c r="A50">
        <v>13848.5</v>
      </c>
      <c r="B50">
        <v>6.4284200001566205E-2</v>
      </c>
      <c r="C50">
        <v>0.5</v>
      </c>
    </row>
    <row r="51" spans="1:3">
      <c r="A51">
        <v>13848.5</v>
      </c>
      <c r="B51">
        <v>5.6984200004080776E-2</v>
      </c>
      <c r="C51">
        <v>1</v>
      </c>
    </row>
    <row r="52" spans="1:3">
      <c r="A52">
        <v>13848.5</v>
      </c>
      <c r="B52">
        <v>6.2584200000856072E-2</v>
      </c>
      <c r="C52">
        <v>1</v>
      </c>
    </row>
    <row r="53" spans="1:3">
      <c r="A53">
        <v>16073.5</v>
      </c>
      <c r="B53">
        <v>8.4654199999931734E-2</v>
      </c>
      <c r="C53">
        <v>1</v>
      </c>
    </row>
    <row r="54" spans="1:3">
      <c r="A54">
        <v>16144.5</v>
      </c>
      <c r="B54">
        <v>8.5015399999974761E-2</v>
      </c>
      <c r="C54">
        <v>1</v>
      </c>
    </row>
    <row r="55" spans="1:3">
      <c r="A55">
        <v>17324</v>
      </c>
      <c r="B55">
        <v>9.8532800002431031E-2</v>
      </c>
      <c r="C55">
        <v>1</v>
      </c>
    </row>
    <row r="56" spans="1:3">
      <c r="A56">
        <v>17324</v>
      </c>
      <c r="B56">
        <v>9.8532800002431031E-2</v>
      </c>
      <c r="C56">
        <v>1</v>
      </c>
    </row>
    <row r="57" spans="1:3">
      <c r="A57">
        <v>17327.5</v>
      </c>
      <c r="B57">
        <v>9.6382999996421859E-2</v>
      </c>
      <c r="C57">
        <v>1</v>
      </c>
    </row>
    <row r="58" spans="1:3">
      <c r="A58">
        <v>17327.5</v>
      </c>
      <c r="B58">
        <v>9.7383000000263564E-2</v>
      </c>
      <c r="C58">
        <v>1</v>
      </c>
    </row>
    <row r="59" spans="1:3">
      <c r="A59">
        <v>17329</v>
      </c>
      <c r="B59">
        <v>9.9418799996783491E-2</v>
      </c>
      <c r="C59">
        <v>1</v>
      </c>
    </row>
    <row r="60" spans="1:3">
      <c r="A60">
        <v>17329</v>
      </c>
      <c r="B60">
        <v>0.1019187999991118</v>
      </c>
      <c r="C60">
        <v>1</v>
      </c>
    </row>
    <row r="61" spans="1:3">
      <c r="A61">
        <v>17332</v>
      </c>
      <c r="B61">
        <v>9.6390399994561449E-2</v>
      </c>
      <c r="C61">
        <v>1</v>
      </c>
    </row>
    <row r="62" spans="1:3">
      <c r="A62">
        <v>17332</v>
      </c>
      <c r="B62">
        <v>9.7190399996179622E-2</v>
      </c>
      <c r="C62">
        <v>1</v>
      </c>
    </row>
    <row r="63" spans="1:3">
      <c r="A63">
        <v>17379</v>
      </c>
      <c r="B63">
        <v>0.10077879999880679</v>
      </c>
      <c r="C63">
        <v>1</v>
      </c>
    </row>
    <row r="64" spans="1:3">
      <c r="A64">
        <v>17881</v>
      </c>
      <c r="B64">
        <v>0.105693199999223</v>
      </c>
      <c r="C64">
        <v>0.5</v>
      </c>
    </row>
    <row r="65" spans="1:3">
      <c r="A65">
        <v>18545.5</v>
      </c>
      <c r="B65">
        <v>0.11255260000325507</v>
      </c>
      <c r="C65">
        <v>1</v>
      </c>
    </row>
    <row r="66" spans="1:3">
      <c r="A66">
        <v>20980.5</v>
      </c>
      <c r="B66">
        <v>0.14663460000156192</v>
      </c>
      <c r="C66">
        <v>1</v>
      </c>
    </row>
    <row r="67" spans="1:3">
      <c r="A67">
        <v>21010</v>
      </c>
      <c r="B67">
        <v>0.14587200000096345</v>
      </c>
      <c r="C67">
        <v>1</v>
      </c>
    </row>
    <row r="68" spans="1:3">
      <c r="A68">
        <v>21480.5</v>
      </c>
      <c r="B68">
        <v>0.15183460000116611</v>
      </c>
      <c r="C68">
        <v>1</v>
      </c>
    </row>
    <row r="69" spans="1:3">
      <c r="A69">
        <v>22014.5</v>
      </c>
      <c r="B69">
        <v>0.15877940000063973</v>
      </c>
      <c r="C69">
        <v>1</v>
      </c>
    </row>
    <row r="70" spans="1:3">
      <c r="A70">
        <v>22023</v>
      </c>
      <c r="B70">
        <v>0.15791560000070604</v>
      </c>
      <c r="C70">
        <v>1</v>
      </c>
    </row>
    <row r="71" spans="1:3">
      <c r="A71">
        <v>22029.5</v>
      </c>
      <c r="B71">
        <v>0.15293740000197431</v>
      </c>
      <c r="C71">
        <v>1</v>
      </c>
    </row>
    <row r="72" spans="1:3">
      <c r="A72">
        <v>22033</v>
      </c>
      <c r="B72">
        <v>0.16268760000093607</v>
      </c>
      <c r="C72">
        <v>1</v>
      </c>
    </row>
    <row r="73" spans="1:3">
      <c r="A73">
        <v>22036</v>
      </c>
      <c r="B73">
        <v>0.1619591999988188</v>
      </c>
      <c r="C73">
        <v>1</v>
      </c>
    </row>
    <row r="74" spans="1:3">
      <c r="A74">
        <v>22057</v>
      </c>
      <c r="B74">
        <v>0.1602603999999701</v>
      </c>
      <c r="C74">
        <v>1</v>
      </c>
    </row>
    <row r="75" spans="1:3">
      <c r="A75">
        <v>22079.5</v>
      </c>
      <c r="B75">
        <v>0.16219740000087768</v>
      </c>
      <c r="C75">
        <v>1</v>
      </c>
    </row>
    <row r="76" spans="1:3">
      <c r="A76">
        <v>22105</v>
      </c>
      <c r="B76">
        <v>0.16490600000543054</v>
      </c>
      <c r="C76">
        <v>1</v>
      </c>
    </row>
    <row r="77" spans="1:3">
      <c r="A77">
        <v>22105</v>
      </c>
      <c r="B77">
        <v>0.16970600000058766</v>
      </c>
      <c r="C77">
        <v>1</v>
      </c>
    </row>
    <row r="78" spans="1:3">
      <c r="A78">
        <v>22137.5</v>
      </c>
      <c r="B78">
        <v>0.16281499999604421</v>
      </c>
      <c r="C78">
        <v>1</v>
      </c>
    </row>
    <row r="79" spans="1:3">
      <c r="A79">
        <v>22139</v>
      </c>
      <c r="B79">
        <v>0.16485079999984009</v>
      </c>
      <c r="C79">
        <v>1</v>
      </c>
    </row>
    <row r="80" spans="1:3">
      <c r="A80">
        <v>23310.5</v>
      </c>
      <c r="B80">
        <v>0.18071059999783756</v>
      </c>
      <c r="C80">
        <v>1</v>
      </c>
    </row>
    <row r="81" spans="1:3">
      <c r="A81">
        <v>23325</v>
      </c>
      <c r="B81">
        <v>0.18218999999953667</v>
      </c>
      <c r="C81">
        <v>1</v>
      </c>
    </row>
    <row r="82" spans="1:3">
      <c r="A82">
        <v>23388</v>
      </c>
      <c r="B82">
        <v>0.18209360000037123</v>
      </c>
      <c r="C82">
        <v>1</v>
      </c>
    </row>
    <row r="83" spans="1:3">
      <c r="A83">
        <v>24371</v>
      </c>
      <c r="B83">
        <v>0.20002119999844581</v>
      </c>
      <c r="C83">
        <v>1</v>
      </c>
    </row>
    <row r="84" spans="1:3">
      <c r="A84">
        <v>25036</v>
      </c>
      <c r="B84">
        <v>0.20765920000121696</v>
      </c>
      <c r="C84">
        <v>1</v>
      </c>
    </row>
  </sheetData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07"/>
  <sheetViews>
    <sheetView topLeftCell="A112" workbookViewId="0">
      <selection activeCell="A123" sqref="A123:D164"/>
    </sheetView>
  </sheetViews>
  <sheetFormatPr defaultRowHeight="12.75"/>
  <cols>
    <col min="1" max="1" width="19.7109375" style="107" customWidth="1"/>
    <col min="2" max="2" width="4.42578125" style="31" customWidth="1"/>
    <col min="3" max="3" width="12.7109375" style="107" customWidth="1"/>
    <col min="4" max="4" width="5.42578125" style="31" customWidth="1"/>
    <col min="5" max="5" width="14.85546875" style="31" customWidth="1"/>
    <col min="6" max="6" width="9.140625" style="31"/>
    <col min="7" max="7" width="12" style="31" customWidth="1"/>
    <col min="8" max="8" width="14.140625" style="107" customWidth="1"/>
    <col min="9" max="9" width="22.5703125" style="31" customWidth="1"/>
    <col min="10" max="10" width="25.140625" style="31" customWidth="1"/>
    <col min="11" max="11" width="15.7109375" style="31" customWidth="1"/>
    <col min="12" max="12" width="14.140625" style="31" customWidth="1"/>
    <col min="13" max="13" width="9.5703125" style="31" customWidth="1"/>
    <col min="14" max="14" width="14.140625" style="31" customWidth="1"/>
    <col min="15" max="15" width="23.42578125" style="31" customWidth="1"/>
    <col min="16" max="16" width="16.5703125" style="31" customWidth="1"/>
    <col min="17" max="17" width="41" style="31" customWidth="1"/>
    <col min="18" max="16384" width="9.140625" style="31"/>
  </cols>
  <sheetData>
    <row r="1" spans="1:16" ht="15.75">
      <c r="A1" s="106" t="s">
        <v>223</v>
      </c>
      <c r="I1" s="108" t="s">
        <v>98</v>
      </c>
      <c r="J1" s="109" t="s">
        <v>171</v>
      </c>
    </row>
    <row r="2" spans="1:16">
      <c r="I2" s="110" t="s">
        <v>109</v>
      </c>
      <c r="J2" s="111" t="s">
        <v>211</v>
      </c>
    </row>
    <row r="3" spans="1:16">
      <c r="A3" s="112" t="s">
        <v>224</v>
      </c>
      <c r="I3" s="110" t="s">
        <v>113</v>
      </c>
      <c r="J3" s="111" t="s">
        <v>155</v>
      </c>
    </row>
    <row r="4" spans="1:16">
      <c r="I4" s="110" t="s">
        <v>128</v>
      </c>
      <c r="J4" s="111" t="s">
        <v>155</v>
      </c>
    </row>
    <row r="5" spans="1:16" ht="13.5" thickBot="1">
      <c r="I5" s="113" t="s">
        <v>152</v>
      </c>
      <c r="J5" s="114" t="s">
        <v>164</v>
      </c>
    </row>
    <row r="10" spans="1:16" ht="13.5" thickBot="1"/>
    <row r="11" spans="1:16" ht="12.75" customHeight="1" thickBot="1">
      <c r="A11" s="107" t="str">
        <f t="shared" ref="A11:A42" si="0">P11</f>
        <v> BTOK 2.49 </v>
      </c>
      <c r="B11" s="6" t="str">
        <f t="shared" ref="B11:B42" si="1">IF(H11=INT(H11),"I","II")</f>
        <v>II</v>
      </c>
      <c r="C11" s="107">
        <f t="shared" ref="C11:C42" si="2">1*G11</f>
        <v>24925.172999999999</v>
      </c>
      <c r="D11" s="31" t="str">
        <f t="shared" ref="D11:D42" si="3">VLOOKUP(F11,I$1:J$5,2,FALSE)</f>
        <v>vis</v>
      </c>
      <c r="E11" s="115">
        <f>VLOOKUP(C11,'Active 1'!C$21:E$968,3,FALSE)</f>
        <v>-24068.23605096605</v>
      </c>
      <c r="F11" s="6" t="s">
        <v>152</v>
      </c>
      <c r="G11" s="31" t="str">
        <f t="shared" ref="G11:G42" si="4">MID(I11,3,LEN(I11)-3)</f>
        <v>24925.173</v>
      </c>
      <c r="H11" s="107">
        <f t="shared" ref="H11:H42" si="5">1*K11</f>
        <v>-24068.5</v>
      </c>
      <c r="I11" s="116" t="s">
        <v>230</v>
      </c>
      <c r="J11" s="117" t="s">
        <v>231</v>
      </c>
      <c r="K11" s="116">
        <v>-24068.5</v>
      </c>
      <c r="L11" s="116" t="s">
        <v>232</v>
      </c>
      <c r="M11" s="117" t="s">
        <v>226</v>
      </c>
      <c r="N11" s="117"/>
      <c r="O11" s="118" t="s">
        <v>233</v>
      </c>
      <c r="P11" s="118" t="s">
        <v>234</v>
      </c>
    </row>
    <row r="12" spans="1:16" ht="12.75" customHeight="1" thickBot="1">
      <c r="A12" s="107" t="str">
        <f t="shared" si="0"/>
        <v> BTOK 2.49 </v>
      </c>
      <c r="B12" s="6" t="str">
        <f t="shared" si="1"/>
        <v>II</v>
      </c>
      <c r="C12" s="107">
        <f t="shared" si="2"/>
        <v>28949.175999999999</v>
      </c>
      <c r="D12" s="31" t="str">
        <f t="shared" si="3"/>
        <v>vis</v>
      </c>
      <c r="E12" s="115">
        <f>VLOOKUP(C12,'Active 1'!C$21:E$968,3,FALSE)</f>
        <v>-17557.355251125002</v>
      </c>
      <c r="F12" s="6" t="s">
        <v>152</v>
      </c>
      <c r="G12" s="31" t="str">
        <f t="shared" si="4"/>
        <v>28949.176</v>
      </c>
      <c r="H12" s="107">
        <f t="shared" si="5"/>
        <v>-17557.5</v>
      </c>
      <c r="I12" s="116" t="s">
        <v>263</v>
      </c>
      <c r="J12" s="117" t="s">
        <v>264</v>
      </c>
      <c r="K12" s="116">
        <v>-17557.5</v>
      </c>
      <c r="L12" s="116" t="s">
        <v>265</v>
      </c>
      <c r="M12" s="117" t="s">
        <v>241</v>
      </c>
      <c r="N12" s="117"/>
      <c r="O12" s="118" t="s">
        <v>233</v>
      </c>
      <c r="P12" s="118" t="s">
        <v>234</v>
      </c>
    </row>
    <row r="13" spans="1:16" ht="12.75" customHeight="1" thickBot="1">
      <c r="A13" s="107" t="str">
        <f t="shared" si="0"/>
        <v> AJ 54.198 </v>
      </c>
      <c r="B13" s="6" t="str">
        <f t="shared" si="1"/>
        <v>I</v>
      </c>
      <c r="C13" s="107">
        <f t="shared" si="2"/>
        <v>33005.64</v>
      </c>
      <c r="D13" s="31" t="str">
        <f t="shared" si="3"/>
        <v>vis</v>
      </c>
      <c r="E13" s="115">
        <f>VLOOKUP(C13,'Active 1'!C$21:E$968,3,FALSE)</f>
        <v>-10993.952198779762</v>
      </c>
      <c r="F13" s="6" t="s">
        <v>152</v>
      </c>
      <c r="G13" s="31" t="str">
        <f t="shared" si="4"/>
        <v>33005.640</v>
      </c>
      <c r="H13" s="107">
        <f t="shared" si="5"/>
        <v>-10994</v>
      </c>
      <c r="I13" s="116" t="s">
        <v>279</v>
      </c>
      <c r="J13" s="117" t="s">
        <v>280</v>
      </c>
      <c r="K13" s="116">
        <v>-10994</v>
      </c>
      <c r="L13" s="116" t="s">
        <v>281</v>
      </c>
      <c r="M13" s="117" t="s">
        <v>241</v>
      </c>
      <c r="N13" s="117"/>
      <c r="O13" s="118" t="s">
        <v>282</v>
      </c>
      <c r="P13" s="118" t="s">
        <v>283</v>
      </c>
    </row>
    <row r="14" spans="1:16" ht="12.75" customHeight="1" thickBot="1">
      <c r="A14" s="107" t="str">
        <f t="shared" si="0"/>
        <v> BTOK 2.49 </v>
      </c>
      <c r="B14" s="6" t="str">
        <f t="shared" si="1"/>
        <v>II</v>
      </c>
      <c r="C14" s="107">
        <f t="shared" si="2"/>
        <v>33325.474999999999</v>
      </c>
      <c r="D14" s="31" t="str">
        <f t="shared" si="3"/>
        <v>vis</v>
      </c>
      <c r="E14" s="115">
        <f>VLOOKUP(C14,'Active 1'!C$21:E$968,3,FALSE)</f>
        <v>-10476.455675885232</v>
      </c>
      <c r="F14" s="6" t="s">
        <v>152</v>
      </c>
      <c r="G14" s="31" t="str">
        <f t="shared" si="4"/>
        <v>33325.475</v>
      </c>
      <c r="H14" s="107">
        <f t="shared" si="5"/>
        <v>-10476.5</v>
      </c>
      <c r="I14" s="116" t="s">
        <v>284</v>
      </c>
      <c r="J14" s="117" t="s">
        <v>285</v>
      </c>
      <c r="K14" s="116">
        <v>-10476.5</v>
      </c>
      <c r="L14" s="116" t="s">
        <v>286</v>
      </c>
      <c r="M14" s="117" t="s">
        <v>226</v>
      </c>
      <c r="N14" s="117"/>
      <c r="O14" s="118" t="s">
        <v>233</v>
      </c>
      <c r="P14" s="118" t="s">
        <v>234</v>
      </c>
    </row>
    <row r="15" spans="1:16" ht="12.75" customHeight="1" thickBot="1">
      <c r="A15" s="107" t="str">
        <f t="shared" si="0"/>
        <v> AJ 56.112 </v>
      </c>
      <c r="B15" s="6" t="str">
        <f t="shared" si="1"/>
        <v>II</v>
      </c>
      <c r="C15" s="107">
        <f t="shared" si="2"/>
        <v>33768.616499999996</v>
      </c>
      <c r="D15" s="31" t="str">
        <f t="shared" si="3"/>
        <v>vis</v>
      </c>
      <c r="E15" s="115">
        <f>VLOOKUP(C15,'Active 1'!C$21:E$968,3,FALSE)</f>
        <v>-9759.4478893694795</v>
      </c>
      <c r="F15" s="6" t="s">
        <v>152</v>
      </c>
      <c r="G15" s="31" t="str">
        <f t="shared" si="4"/>
        <v>33768.6165</v>
      </c>
      <c r="H15" s="107">
        <f t="shared" si="5"/>
        <v>-9759.5</v>
      </c>
      <c r="I15" s="116" t="s">
        <v>292</v>
      </c>
      <c r="J15" s="117" t="s">
        <v>293</v>
      </c>
      <c r="K15" s="116">
        <v>-9759.5</v>
      </c>
      <c r="L15" s="116" t="s">
        <v>294</v>
      </c>
      <c r="M15" s="117" t="s">
        <v>226</v>
      </c>
      <c r="N15" s="117"/>
      <c r="O15" s="118" t="s">
        <v>295</v>
      </c>
      <c r="P15" s="118" t="s">
        <v>296</v>
      </c>
    </row>
    <row r="16" spans="1:16" ht="12.75" customHeight="1" thickBot="1">
      <c r="A16" s="107" t="str">
        <f t="shared" si="0"/>
        <v> ST 13.152 </v>
      </c>
      <c r="B16" s="6" t="str">
        <f t="shared" si="1"/>
        <v>I</v>
      </c>
      <c r="C16" s="107">
        <f t="shared" si="2"/>
        <v>34041.477700000003</v>
      </c>
      <c r="D16" s="31" t="str">
        <f t="shared" si="3"/>
        <v>vis</v>
      </c>
      <c r="E16" s="115">
        <f>VLOOKUP(C16,'Active 1'!C$21:E$968,3,FALSE)</f>
        <v>-9317.9554878723557</v>
      </c>
      <c r="F16" s="6" t="s">
        <v>152</v>
      </c>
      <c r="G16" s="31" t="str">
        <f t="shared" si="4"/>
        <v>34041.4777</v>
      </c>
      <c r="H16" s="107">
        <f t="shared" si="5"/>
        <v>-9318</v>
      </c>
      <c r="I16" s="116" t="s">
        <v>297</v>
      </c>
      <c r="J16" s="117" t="s">
        <v>298</v>
      </c>
      <c r="K16" s="116">
        <v>-9318</v>
      </c>
      <c r="L16" s="116" t="s">
        <v>299</v>
      </c>
      <c r="M16" s="117" t="s">
        <v>300</v>
      </c>
      <c r="N16" s="117" t="s">
        <v>301</v>
      </c>
      <c r="O16" s="118" t="s">
        <v>302</v>
      </c>
      <c r="P16" s="118" t="s">
        <v>303</v>
      </c>
    </row>
    <row r="17" spans="1:16" ht="12.75" customHeight="1" thickBot="1">
      <c r="A17" s="107" t="str">
        <f t="shared" si="0"/>
        <v> JO 43.11 </v>
      </c>
      <c r="B17" s="6" t="str">
        <f t="shared" si="1"/>
        <v>I</v>
      </c>
      <c r="C17" s="107">
        <f t="shared" si="2"/>
        <v>34478.429499999998</v>
      </c>
      <c r="D17" s="31" t="str">
        <f t="shared" si="3"/>
        <v>vis</v>
      </c>
      <c r="E17" s="115">
        <f>VLOOKUP(C17,'Active 1'!C$21:E$968,3,FALSE)</f>
        <v>-8610.9627035538651</v>
      </c>
      <c r="F17" s="6" t="s">
        <v>152</v>
      </c>
      <c r="G17" s="31" t="str">
        <f t="shared" si="4"/>
        <v>34478.4295</v>
      </c>
      <c r="H17" s="107">
        <f t="shared" si="5"/>
        <v>-8611</v>
      </c>
      <c r="I17" s="116" t="s">
        <v>307</v>
      </c>
      <c r="J17" s="117" t="s">
        <v>308</v>
      </c>
      <c r="K17" s="116">
        <v>-8611</v>
      </c>
      <c r="L17" s="116" t="s">
        <v>309</v>
      </c>
      <c r="M17" s="117" t="s">
        <v>300</v>
      </c>
      <c r="N17" s="117" t="s">
        <v>301</v>
      </c>
      <c r="O17" s="118" t="s">
        <v>310</v>
      </c>
      <c r="P17" s="118" t="s">
        <v>311</v>
      </c>
    </row>
    <row r="18" spans="1:16" ht="12.75" customHeight="1" thickBot="1">
      <c r="A18" s="107" t="str">
        <f t="shared" si="0"/>
        <v> BAN 13.71 </v>
      </c>
      <c r="B18" s="6" t="str">
        <f t="shared" si="1"/>
        <v>I</v>
      </c>
      <c r="C18" s="107">
        <f t="shared" si="2"/>
        <v>34486.464999999997</v>
      </c>
      <c r="D18" s="31" t="str">
        <f t="shared" si="3"/>
        <v>vis</v>
      </c>
      <c r="E18" s="115">
        <f>VLOOKUP(C18,'Active 1'!C$21:E$968,3,FALSE)</f>
        <v>-8597.9611767987644</v>
      </c>
      <c r="F18" s="6" t="s">
        <v>152</v>
      </c>
      <c r="G18" s="31" t="str">
        <f t="shared" si="4"/>
        <v>34486.4650</v>
      </c>
      <c r="H18" s="107">
        <f t="shared" si="5"/>
        <v>-8598</v>
      </c>
      <c r="I18" s="116" t="s">
        <v>312</v>
      </c>
      <c r="J18" s="117" t="s">
        <v>313</v>
      </c>
      <c r="K18" s="116">
        <v>-8598</v>
      </c>
      <c r="L18" s="116" t="s">
        <v>314</v>
      </c>
      <c r="M18" s="117" t="s">
        <v>300</v>
      </c>
      <c r="N18" s="117" t="s">
        <v>301</v>
      </c>
      <c r="O18" s="118" t="s">
        <v>315</v>
      </c>
      <c r="P18" s="118" t="s">
        <v>316</v>
      </c>
    </row>
    <row r="19" spans="1:16" ht="12.75" customHeight="1" thickBot="1">
      <c r="A19" s="107" t="str">
        <f t="shared" si="0"/>
        <v> JO 43.11 </v>
      </c>
      <c r="B19" s="6" t="str">
        <f t="shared" si="1"/>
        <v>II</v>
      </c>
      <c r="C19" s="107">
        <f t="shared" si="2"/>
        <v>34864.396699999998</v>
      </c>
      <c r="D19" s="31" t="str">
        <f t="shared" si="3"/>
        <v>vis</v>
      </c>
      <c r="E19" s="115">
        <f>VLOOKUP(C19,'Active 1'!C$21:E$968,3,FALSE)</f>
        <v>-7986.4635588344399</v>
      </c>
      <c r="F19" s="6" t="s">
        <v>152</v>
      </c>
      <c r="G19" s="31" t="str">
        <f t="shared" si="4"/>
        <v>34864.3967</v>
      </c>
      <c r="H19" s="107">
        <f t="shared" si="5"/>
        <v>-7986.5</v>
      </c>
      <c r="I19" s="116" t="s">
        <v>317</v>
      </c>
      <c r="J19" s="117" t="s">
        <v>318</v>
      </c>
      <c r="K19" s="116">
        <v>-7986.5</v>
      </c>
      <c r="L19" s="116" t="s">
        <v>319</v>
      </c>
      <c r="M19" s="117" t="s">
        <v>300</v>
      </c>
      <c r="N19" s="117" t="s">
        <v>301</v>
      </c>
      <c r="O19" s="118" t="s">
        <v>310</v>
      </c>
      <c r="P19" s="118" t="s">
        <v>311</v>
      </c>
    </row>
    <row r="20" spans="1:16" ht="12.75" customHeight="1" thickBot="1">
      <c r="A20" s="107" t="str">
        <f t="shared" si="0"/>
        <v> MSAI 30.205 </v>
      </c>
      <c r="B20" s="6" t="str">
        <f t="shared" si="1"/>
        <v>II</v>
      </c>
      <c r="C20" s="107">
        <f t="shared" si="2"/>
        <v>35873.654999999999</v>
      </c>
      <c r="D20" s="31" t="str">
        <f t="shared" si="3"/>
        <v>vis</v>
      </c>
      <c r="E20" s="115">
        <f>VLOOKUP(C20,'Active 1'!C$21:E$968,3,FALSE)</f>
        <v>-6353.4726073987122</v>
      </c>
      <c r="F20" s="6" t="s">
        <v>152</v>
      </c>
      <c r="G20" s="31" t="str">
        <f t="shared" si="4"/>
        <v>35873.655</v>
      </c>
      <c r="H20" s="107">
        <f t="shared" si="5"/>
        <v>-6353.5</v>
      </c>
      <c r="I20" s="116" t="s">
        <v>320</v>
      </c>
      <c r="J20" s="117" t="s">
        <v>321</v>
      </c>
      <c r="K20" s="116">
        <v>-6353.5</v>
      </c>
      <c r="L20" s="116" t="s">
        <v>322</v>
      </c>
      <c r="M20" s="117" t="s">
        <v>300</v>
      </c>
      <c r="N20" s="117" t="s">
        <v>301</v>
      </c>
      <c r="O20" s="118" t="s">
        <v>323</v>
      </c>
      <c r="P20" s="118" t="s">
        <v>324</v>
      </c>
    </row>
    <row r="21" spans="1:16" ht="12.75" customHeight="1" thickBot="1">
      <c r="A21" s="107" t="str">
        <f t="shared" si="0"/>
        <v> PASP 104.733 </v>
      </c>
      <c r="B21" s="6" t="str">
        <f t="shared" si="1"/>
        <v>I</v>
      </c>
      <c r="C21" s="107">
        <f t="shared" si="2"/>
        <v>37758.368000000002</v>
      </c>
      <c r="D21" s="31" t="str">
        <f t="shared" si="3"/>
        <v>vis</v>
      </c>
      <c r="E21" s="115">
        <f>VLOOKUP(C21,'Active 1'!C$21:E$968,3,FALSE)</f>
        <v>-3303.9863905865377</v>
      </c>
      <c r="F21" s="6" t="s">
        <v>152</v>
      </c>
      <c r="G21" s="31" t="str">
        <f t="shared" si="4"/>
        <v>37758.368</v>
      </c>
      <c r="H21" s="107">
        <f t="shared" si="5"/>
        <v>-3304</v>
      </c>
      <c r="I21" s="116" t="s">
        <v>338</v>
      </c>
      <c r="J21" s="117" t="s">
        <v>339</v>
      </c>
      <c r="K21" s="116">
        <v>-3304</v>
      </c>
      <c r="L21" s="116" t="s">
        <v>340</v>
      </c>
      <c r="M21" s="117" t="s">
        <v>226</v>
      </c>
      <c r="N21" s="117"/>
      <c r="O21" s="118" t="s">
        <v>328</v>
      </c>
      <c r="P21" s="118" t="s">
        <v>329</v>
      </c>
    </row>
    <row r="22" spans="1:16" ht="12.75" customHeight="1" thickBot="1">
      <c r="A22" s="107" t="str">
        <f t="shared" si="0"/>
        <v> AJ 77.249 </v>
      </c>
      <c r="B22" s="6" t="str">
        <f t="shared" si="1"/>
        <v>II</v>
      </c>
      <c r="C22" s="107">
        <f t="shared" si="2"/>
        <v>38855.693200000002</v>
      </c>
      <c r="D22" s="31" t="str">
        <f t="shared" si="3"/>
        <v>vis</v>
      </c>
      <c r="E22" s="115">
        <f>VLOOKUP(C22,'Active 1'!C$21:E$968,3,FALSE)</f>
        <v>-1528.5022331786699</v>
      </c>
      <c r="F22" s="6" t="s">
        <v>152</v>
      </c>
      <c r="G22" s="31" t="str">
        <f t="shared" si="4"/>
        <v>38855.6932</v>
      </c>
      <c r="H22" s="107">
        <f t="shared" si="5"/>
        <v>-1528.5</v>
      </c>
      <c r="I22" s="116" t="s">
        <v>343</v>
      </c>
      <c r="J22" s="117" t="s">
        <v>344</v>
      </c>
      <c r="K22" s="116">
        <v>-1528.5</v>
      </c>
      <c r="L22" s="116" t="s">
        <v>345</v>
      </c>
      <c r="M22" s="117" t="s">
        <v>300</v>
      </c>
      <c r="N22" s="117" t="s">
        <v>301</v>
      </c>
      <c r="O22" s="118" t="s">
        <v>346</v>
      </c>
      <c r="P22" s="118" t="s">
        <v>347</v>
      </c>
    </row>
    <row r="23" spans="1:16" ht="12.75" customHeight="1" thickBot="1">
      <c r="A23" s="107" t="str">
        <f t="shared" si="0"/>
        <v> ORI 119 </v>
      </c>
      <c r="B23" s="6" t="str">
        <f t="shared" si="1"/>
        <v>II</v>
      </c>
      <c r="C23" s="107">
        <f t="shared" si="2"/>
        <v>40655.394999999997</v>
      </c>
      <c r="D23" s="31" t="str">
        <f t="shared" si="3"/>
        <v>vis</v>
      </c>
      <c r="E23" s="115">
        <f>VLOOKUP(C23,'Active 1'!C$21:E$968,3,FALSE)</f>
        <v>1383.4349336324235</v>
      </c>
      <c r="F23" s="6" t="s">
        <v>152</v>
      </c>
      <c r="G23" s="31" t="str">
        <f t="shared" si="4"/>
        <v>40655.395</v>
      </c>
      <c r="H23" s="107">
        <f t="shared" si="5"/>
        <v>1383.5</v>
      </c>
      <c r="I23" s="116" t="s">
        <v>350</v>
      </c>
      <c r="J23" s="117" t="s">
        <v>351</v>
      </c>
      <c r="K23" s="116">
        <v>1383.5</v>
      </c>
      <c r="L23" s="116" t="s">
        <v>352</v>
      </c>
      <c r="M23" s="117" t="s">
        <v>241</v>
      </c>
      <c r="N23" s="117"/>
      <c r="O23" s="118" t="s">
        <v>353</v>
      </c>
      <c r="P23" s="118" t="s">
        <v>354</v>
      </c>
    </row>
    <row r="24" spans="1:16" ht="12.75" customHeight="1" thickBot="1">
      <c r="A24" s="107" t="str">
        <f t="shared" si="0"/>
        <v> AJ 77.249 </v>
      </c>
      <c r="B24" s="6" t="str">
        <f t="shared" si="1"/>
        <v>I</v>
      </c>
      <c r="C24" s="107">
        <f t="shared" si="2"/>
        <v>40673.666599999997</v>
      </c>
      <c r="D24" s="31" t="str">
        <f t="shared" si="3"/>
        <v>vis</v>
      </c>
      <c r="E24" s="115">
        <f>VLOOKUP(C24,'Active 1'!C$21:E$968,3,FALSE)</f>
        <v>1412.9985819752244</v>
      </c>
      <c r="F24" s="6" t="s">
        <v>152</v>
      </c>
      <c r="G24" s="31" t="str">
        <f t="shared" si="4"/>
        <v>40673.6666</v>
      </c>
      <c r="H24" s="107">
        <f t="shared" si="5"/>
        <v>1413</v>
      </c>
      <c r="I24" s="116" t="s">
        <v>355</v>
      </c>
      <c r="J24" s="117" t="s">
        <v>356</v>
      </c>
      <c r="K24" s="116">
        <v>1413</v>
      </c>
      <c r="L24" s="116" t="s">
        <v>357</v>
      </c>
      <c r="M24" s="117" t="s">
        <v>300</v>
      </c>
      <c r="N24" s="117" t="s">
        <v>301</v>
      </c>
      <c r="O24" s="118" t="s">
        <v>346</v>
      </c>
      <c r="P24" s="118" t="s">
        <v>347</v>
      </c>
    </row>
    <row r="25" spans="1:16" ht="12.75" customHeight="1" thickBot="1">
      <c r="A25" s="107" t="str">
        <f t="shared" si="0"/>
        <v> ORI 119 </v>
      </c>
      <c r="B25" s="6" t="str">
        <f t="shared" si="1"/>
        <v>I</v>
      </c>
      <c r="C25" s="107">
        <f t="shared" si="2"/>
        <v>40711.362999999998</v>
      </c>
      <c r="D25" s="31" t="str">
        <f t="shared" si="3"/>
        <v>vis</v>
      </c>
      <c r="E25" s="115">
        <f>VLOOKUP(C25,'Active 1'!C$21:E$968,3,FALSE)</f>
        <v>1473.9917688548398</v>
      </c>
      <c r="F25" s="6" t="s">
        <v>152</v>
      </c>
      <c r="G25" s="31" t="str">
        <f t="shared" si="4"/>
        <v>40711.363</v>
      </c>
      <c r="H25" s="107">
        <f t="shared" si="5"/>
        <v>1474</v>
      </c>
      <c r="I25" s="116" t="s">
        <v>358</v>
      </c>
      <c r="J25" s="117" t="s">
        <v>359</v>
      </c>
      <c r="K25" s="116">
        <v>1474</v>
      </c>
      <c r="L25" s="116" t="s">
        <v>360</v>
      </c>
      <c r="M25" s="117" t="s">
        <v>241</v>
      </c>
      <c r="N25" s="117"/>
      <c r="O25" s="118" t="s">
        <v>353</v>
      </c>
      <c r="P25" s="118" t="s">
        <v>354</v>
      </c>
    </row>
    <row r="26" spans="1:16" ht="12.75" customHeight="1" thickBot="1">
      <c r="A26" s="107" t="str">
        <f t="shared" si="0"/>
        <v> ORI 119 </v>
      </c>
      <c r="B26" s="6" t="str">
        <f t="shared" si="1"/>
        <v>I</v>
      </c>
      <c r="C26" s="107">
        <f t="shared" si="2"/>
        <v>40711.364999999998</v>
      </c>
      <c r="D26" s="31" t="str">
        <f t="shared" si="3"/>
        <v>vis</v>
      </c>
      <c r="E26" s="115">
        <f>VLOOKUP(C26,'Active 1'!C$21:E$968,3,FALSE)</f>
        <v>1473.9950048766823</v>
      </c>
      <c r="F26" s="6" t="s">
        <v>152</v>
      </c>
      <c r="G26" s="31" t="str">
        <f t="shared" si="4"/>
        <v>40711.365</v>
      </c>
      <c r="H26" s="107">
        <f t="shared" si="5"/>
        <v>1474</v>
      </c>
      <c r="I26" s="116" t="s">
        <v>361</v>
      </c>
      <c r="J26" s="117" t="s">
        <v>362</v>
      </c>
      <c r="K26" s="116">
        <v>1474</v>
      </c>
      <c r="L26" s="116" t="s">
        <v>225</v>
      </c>
      <c r="M26" s="117" t="s">
        <v>241</v>
      </c>
      <c r="N26" s="117"/>
      <c r="O26" s="118" t="s">
        <v>363</v>
      </c>
      <c r="P26" s="118" t="s">
        <v>354</v>
      </c>
    </row>
    <row r="27" spans="1:16" ht="12.75" customHeight="1" thickBot="1">
      <c r="A27" s="107" t="str">
        <f t="shared" si="0"/>
        <v> ORI 124 </v>
      </c>
      <c r="B27" s="6" t="str">
        <f t="shared" si="1"/>
        <v>II</v>
      </c>
      <c r="C27" s="107">
        <f t="shared" si="2"/>
        <v>41024.387000000002</v>
      </c>
      <c r="D27" s="31" t="str">
        <f t="shared" si="3"/>
        <v>vis</v>
      </c>
      <c r="E27" s="115">
        <f>VLOOKUP(C27,'Active 1'!C$21:E$968,3,FALSE)</f>
        <v>1980.4680193669481</v>
      </c>
      <c r="F27" s="6" t="s">
        <v>152</v>
      </c>
      <c r="G27" s="31" t="str">
        <f t="shared" si="4"/>
        <v>41024.387</v>
      </c>
      <c r="H27" s="107">
        <f t="shared" si="5"/>
        <v>1980.5</v>
      </c>
      <c r="I27" s="116" t="s">
        <v>364</v>
      </c>
      <c r="J27" s="117" t="s">
        <v>365</v>
      </c>
      <c r="K27" s="116">
        <v>1980.5</v>
      </c>
      <c r="L27" s="116" t="s">
        <v>366</v>
      </c>
      <c r="M27" s="117" t="s">
        <v>241</v>
      </c>
      <c r="N27" s="117"/>
      <c r="O27" s="118" t="s">
        <v>353</v>
      </c>
      <c r="P27" s="118" t="s">
        <v>367</v>
      </c>
    </row>
    <row r="28" spans="1:16" ht="12.75" customHeight="1" thickBot="1">
      <c r="A28" s="107" t="str">
        <f t="shared" si="0"/>
        <v> ORI 125 </v>
      </c>
      <c r="B28" s="6" t="str">
        <f t="shared" si="1"/>
        <v>I</v>
      </c>
      <c r="C28" s="107">
        <f t="shared" si="2"/>
        <v>41057.466</v>
      </c>
      <c r="D28" s="31" t="str">
        <f t="shared" si="3"/>
        <v>vis</v>
      </c>
      <c r="E28" s="115">
        <f>VLOOKUP(C28,'Active 1'!C$21:E$968,3,FALSE)</f>
        <v>2033.9902026202728</v>
      </c>
      <c r="F28" s="6" t="s">
        <v>152</v>
      </c>
      <c r="G28" s="31" t="str">
        <f t="shared" si="4"/>
        <v>41057.466</v>
      </c>
      <c r="H28" s="107">
        <f t="shared" si="5"/>
        <v>2034</v>
      </c>
      <c r="I28" s="116" t="s">
        <v>368</v>
      </c>
      <c r="J28" s="117" t="s">
        <v>369</v>
      </c>
      <c r="K28" s="116">
        <v>2034</v>
      </c>
      <c r="L28" s="116" t="s">
        <v>370</v>
      </c>
      <c r="M28" s="117" t="s">
        <v>241</v>
      </c>
      <c r="N28" s="117"/>
      <c r="O28" s="118" t="s">
        <v>371</v>
      </c>
      <c r="P28" s="118" t="s">
        <v>372</v>
      </c>
    </row>
    <row r="29" spans="1:16" ht="12.75" customHeight="1" thickBot="1">
      <c r="A29" s="107" t="str">
        <f t="shared" si="0"/>
        <v> ORI 125 </v>
      </c>
      <c r="B29" s="6" t="str">
        <f t="shared" si="1"/>
        <v>I</v>
      </c>
      <c r="C29" s="107">
        <f t="shared" si="2"/>
        <v>41062.415000000001</v>
      </c>
      <c r="D29" s="31" t="str">
        <f t="shared" si="3"/>
        <v>vis</v>
      </c>
      <c r="E29" s="115">
        <f>VLOOKUP(C29,'Active 1'!C$21:E$968,3,FALSE)</f>
        <v>2041.9977386679391</v>
      </c>
      <c r="F29" s="6" t="s">
        <v>152</v>
      </c>
      <c r="G29" s="31" t="str">
        <f t="shared" si="4"/>
        <v>41062.415</v>
      </c>
      <c r="H29" s="107">
        <f t="shared" si="5"/>
        <v>2042</v>
      </c>
      <c r="I29" s="116" t="s">
        <v>376</v>
      </c>
      <c r="J29" s="117" t="s">
        <v>377</v>
      </c>
      <c r="K29" s="116">
        <v>2042</v>
      </c>
      <c r="L29" s="116" t="s">
        <v>378</v>
      </c>
      <c r="M29" s="117" t="s">
        <v>241</v>
      </c>
      <c r="N29" s="117"/>
      <c r="O29" s="118" t="s">
        <v>371</v>
      </c>
      <c r="P29" s="118" t="s">
        <v>372</v>
      </c>
    </row>
    <row r="30" spans="1:16" ht="12.75" customHeight="1" thickBot="1">
      <c r="A30" s="107" t="str">
        <f t="shared" si="0"/>
        <v> ORI 125 </v>
      </c>
      <c r="B30" s="6" t="str">
        <f t="shared" si="1"/>
        <v>I</v>
      </c>
      <c r="C30" s="107">
        <f t="shared" si="2"/>
        <v>41062.425000000003</v>
      </c>
      <c r="D30" s="31" t="str">
        <f t="shared" si="3"/>
        <v>vis</v>
      </c>
      <c r="E30" s="115">
        <f>VLOOKUP(C30,'Active 1'!C$21:E$968,3,FALSE)</f>
        <v>2042.0139187771515</v>
      </c>
      <c r="F30" s="6" t="s">
        <v>152</v>
      </c>
      <c r="G30" s="31" t="str">
        <f t="shared" si="4"/>
        <v>41062.425</v>
      </c>
      <c r="H30" s="107">
        <f t="shared" si="5"/>
        <v>2042</v>
      </c>
      <c r="I30" s="116" t="s">
        <v>379</v>
      </c>
      <c r="J30" s="117" t="s">
        <v>380</v>
      </c>
      <c r="K30" s="116">
        <v>2042</v>
      </c>
      <c r="L30" s="116" t="s">
        <v>381</v>
      </c>
      <c r="M30" s="117" t="s">
        <v>241</v>
      </c>
      <c r="N30" s="117"/>
      <c r="O30" s="118" t="s">
        <v>382</v>
      </c>
      <c r="P30" s="118" t="s">
        <v>372</v>
      </c>
    </row>
    <row r="31" spans="1:16" ht="12.75" customHeight="1" thickBot="1">
      <c r="A31" s="107" t="str">
        <f t="shared" si="0"/>
        <v> ORI 125 </v>
      </c>
      <c r="B31" s="6" t="str">
        <f t="shared" si="1"/>
        <v>I</v>
      </c>
      <c r="C31" s="107">
        <f t="shared" si="2"/>
        <v>41070.455999999998</v>
      </c>
      <c r="D31" s="31" t="str">
        <f t="shared" si="3"/>
        <v>vis</v>
      </c>
      <c r="E31" s="115">
        <f>VLOOKUP(C31,'Active 1'!C$21:E$968,3,FALSE)</f>
        <v>2055.0081644831048</v>
      </c>
      <c r="F31" s="6" t="s">
        <v>152</v>
      </c>
      <c r="G31" s="31" t="str">
        <f t="shared" si="4"/>
        <v>41070.456</v>
      </c>
      <c r="H31" s="107">
        <f t="shared" si="5"/>
        <v>2055</v>
      </c>
      <c r="I31" s="116" t="s">
        <v>383</v>
      </c>
      <c r="J31" s="117" t="s">
        <v>384</v>
      </c>
      <c r="K31" s="116">
        <v>2055</v>
      </c>
      <c r="L31" s="116" t="s">
        <v>375</v>
      </c>
      <c r="M31" s="117" t="s">
        <v>241</v>
      </c>
      <c r="N31" s="117"/>
      <c r="O31" s="118" t="s">
        <v>382</v>
      </c>
      <c r="P31" s="118" t="s">
        <v>372</v>
      </c>
    </row>
    <row r="32" spans="1:16" ht="12.75" customHeight="1" thickBot="1">
      <c r="A32" s="107" t="str">
        <f t="shared" si="0"/>
        <v> BBS 2 </v>
      </c>
      <c r="B32" s="6" t="str">
        <f t="shared" si="1"/>
        <v>I</v>
      </c>
      <c r="C32" s="107">
        <f t="shared" si="2"/>
        <v>41363.341999999997</v>
      </c>
      <c r="D32" s="31" t="str">
        <f t="shared" si="3"/>
        <v>vis</v>
      </c>
      <c r="E32" s="115">
        <f>VLOOKUP(C32,'Active 1'!C$21:E$968,3,FALSE)</f>
        <v>2528.9009110695852</v>
      </c>
      <c r="F32" s="6" t="s">
        <v>152</v>
      </c>
      <c r="G32" s="31" t="str">
        <f t="shared" si="4"/>
        <v>41363.342</v>
      </c>
      <c r="H32" s="107">
        <f t="shared" si="5"/>
        <v>2529</v>
      </c>
      <c r="I32" s="116" t="s">
        <v>385</v>
      </c>
      <c r="J32" s="117" t="s">
        <v>386</v>
      </c>
      <c r="K32" s="116">
        <v>2529</v>
      </c>
      <c r="L32" s="116" t="s">
        <v>387</v>
      </c>
      <c r="M32" s="117" t="s">
        <v>241</v>
      </c>
      <c r="N32" s="117"/>
      <c r="O32" s="118" t="s">
        <v>353</v>
      </c>
      <c r="P32" s="118" t="s">
        <v>388</v>
      </c>
    </row>
    <row r="33" spans="1:16" ht="12.75" customHeight="1" thickBot="1">
      <c r="A33" s="107" t="str">
        <f t="shared" si="0"/>
        <v> BBS 8 </v>
      </c>
      <c r="B33" s="6" t="str">
        <f t="shared" si="1"/>
        <v>II</v>
      </c>
      <c r="C33" s="107">
        <f t="shared" si="2"/>
        <v>41762.341</v>
      </c>
      <c r="D33" s="31" t="str">
        <f t="shared" si="3"/>
        <v>vis</v>
      </c>
      <c r="E33" s="115">
        <f>VLOOKUP(C33,'Active 1'!C$21:E$968,3,FALSE)</f>
        <v>3174.485650508348</v>
      </c>
      <c r="F33" s="6" t="s">
        <v>152</v>
      </c>
      <c r="G33" s="31" t="str">
        <f t="shared" si="4"/>
        <v>41762.341</v>
      </c>
      <c r="H33" s="107">
        <f t="shared" si="5"/>
        <v>3174.5</v>
      </c>
      <c r="I33" s="116" t="s">
        <v>389</v>
      </c>
      <c r="J33" s="117" t="s">
        <v>390</v>
      </c>
      <c r="K33" s="116">
        <v>3174.5</v>
      </c>
      <c r="L33" s="116" t="s">
        <v>391</v>
      </c>
      <c r="M33" s="117" t="s">
        <v>241</v>
      </c>
      <c r="N33" s="117"/>
      <c r="O33" s="118" t="s">
        <v>353</v>
      </c>
      <c r="P33" s="118" t="s">
        <v>392</v>
      </c>
    </row>
    <row r="34" spans="1:16" ht="12.75" customHeight="1" thickBot="1">
      <c r="A34" s="107" t="str">
        <f t="shared" si="0"/>
        <v> BBS 8 </v>
      </c>
      <c r="B34" s="6" t="str">
        <f t="shared" si="1"/>
        <v>I</v>
      </c>
      <c r="C34" s="107">
        <f t="shared" si="2"/>
        <v>41766.351999999999</v>
      </c>
      <c r="D34" s="31" t="str">
        <f t="shared" si="3"/>
        <v>vis</v>
      </c>
      <c r="E34" s="115">
        <f>VLOOKUP(C34,'Active 1'!C$21:E$968,3,FALSE)</f>
        <v>3180.9754923121818</v>
      </c>
      <c r="F34" s="6" t="s">
        <v>152</v>
      </c>
      <c r="G34" s="31" t="str">
        <f t="shared" si="4"/>
        <v>41766.352</v>
      </c>
      <c r="H34" s="107">
        <f t="shared" si="5"/>
        <v>3181</v>
      </c>
      <c r="I34" s="116" t="s">
        <v>393</v>
      </c>
      <c r="J34" s="117" t="s">
        <v>394</v>
      </c>
      <c r="K34" s="116">
        <v>3181</v>
      </c>
      <c r="L34" s="116" t="s">
        <v>395</v>
      </c>
      <c r="M34" s="117" t="s">
        <v>241</v>
      </c>
      <c r="N34" s="117"/>
      <c r="O34" s="118" t="s">
        <v>353</v>
      </c>
      <c r="P34" s="118" t="s">
        <v>392</v>
      </c>
    </row>
    <row r="35" spans="1:16" ht="12.75" customHeight="1" thickBot="1">
      <c r="A35" s="107" t="str">
        <f t="shared" si="0"/>
        <v> PASP 88.533 </v>
      </c>
      <c r="B35" s="6" t="str">
        <f t="shared" si="1"/>
        <v>I</v>
      </c>
      <c r="C35" s="107">
        <f t="shared" si="2"/>
        <v>41767.606</v>
      </c>
      <c r="D35" s="31" t="str">
        <f t="shared" si="3"/>
        <v>vis</v>
      </c>
      <c r="E35" s="115">
        <f>VLOOKUP(C35,'Active 1'!C$21:E$968,3,FALSE)</f>
        <v>3183.0044780070252</v>
      </c>
      <c r="F35" s="6" t="s">
        <v>152</v>
      </c>
      <c r="G35" s="31" t="str">
        <f t="shared" si="4"/>
        <v>41767.606</v>
      </c>
      <c r="H35" s="107">
        <f t="shared" si="5"/>
        <v>3183</v>
      </c>
      <c r="I35" s="116" t="s">
        <v>396</v>
      </c>
      <c r="J35" s="117" t="s">
        <v>397</v>
      </c>
      <c r="K35" s="116">
        <v>3183</v>
      </c>
      <c r="L35" s="116" t="s">
        <v>398</v>
      </c>
      <c r="M35" s="117" t="s">
        <v>300</v>
      </c>
      <c r="N35" s="117" t="s">
        <v>301</v>
      </c>
      <c r="O35" s="118" t="s">
        <v>399</v>
      </c>
      <c r="P35" s="118" t="s">
        <v>400</v>
      </c>
    </row>
    <row r="36" spans="1:16" ht="12.75" customHeight="1" thickBot="1">
      <c r="A36" s="107" t="str">
        <f t="shared" si="0"/>
        <v> BBS 9 </v>
      </c>
      <c r="B36" s="6" t="str">
        <f t="shared" si="1"/>
        <v>II</v>
      </c>
      <c r="C36" s="107">
        <f t="shared" si="2"/>
        <v>41830.381000000001</v>
      </c>
      <c r="D36" s="31" t="str">
        <f t="shared" si="3"/>
        <v>vis</v>
      </c>
      <c r="E36" s="115">
        <f>VLOOKUP(C36,'Active 1'!C$21:E$968,3,FALSE)</f>
        <v>3284.575113568189</v>
      </c>
      <c r="F36" s="6" t="s">
        <v>152</v>
      </c>
      <c r="G36" s="31" t="str">
        <f t="shared" si="4"/>
        <v>41830.381</v>
      </c>
      <c r="H36" s="107">
        <f t="shared" si="5"/>
        <v>3284.5</v>
      </c>
      <c r="I36" s="116" t="s">
        <v>401</v>
      </c>
      <c r="J36" s="117" t="s">
        <v>402</v>
      </c>
      <c r="K36" s="116">
        <v>3284.5</v>
      </c>
      <c r="L36" s="116" t="s">
        <v>403</v>
      </c>
      <c r="M36" s="117" t="s">
        <v>241</v>
      </c>
      <c r="N36" s="117"/>
      <c r="O36" s="118" t="s">
        <v>404</v>
      </c>
      <c r="P36" s="118" t="s">
        <v>405</v>
      </c>
    </row>
    <row r="37" spans="1:16" ht="12.75" customHeight="1" thickBot="1">
      <c r="A37" s="107" t="str">
        <f t="shared" si="0"/>
        <v> BBS 14 </v>
      </c>
      <c r="B37" s="6" t="str">
        <f t="shared" si="1"/>
        <v>II</v>
      </c>
      <c r="C37" s="107">
        <f t="shared" si="2"/>
        <v>42100.425999999999</v>
      </c>
      <c r="D37" s="31" t="str">
        <f t="shared" si="3"/>
        <v>vis</v>
      </c>
      <c r="E37" s="115">
        <f>VLOOKUP(C37,'Active 1'!C$21:E$968,3,FALSE)</f>
        <v>3721.5108727097863</v>
      </c>
      <c r="F37" s="6" t="s">
        <v>152</v>
      </c>
      <c r="G37" s="31" t="str">
        <f t="shared" si="4"/>
        <v>42100.426</v>
      </c>
      <c r="H37" s="107">
        <f t="shared" si="5"/>
        <v>3721.5</v>
      </c>
      <c r="I37" s="116" t="s">
        <v>406</v>
      </c>
      <c r="J37" s="117" t="s">
        <v>407</v>
      </c>
      <c r="K37" s="116">
        <v>3721.5</v>
      </c>
      <c r="L37" s="116" t="s">
        <v>408</v>
      </c>
      <c r="M37" s="117" t="s">
        <v>241</v>
      </c>
      <c r="N37" s="117"/>
      <c r="O37" s="118" t="s">
        <v>371</v>
      </c>
      <c r="P37" s="118" t="s">
        <v>409</v>
      </c>
    </row>
    <row r="38" spans="1:16" ht="12.75" customHeight="1" thickBot="1">
      <c r="A38" s="107" t="str">
        <f t="shared" si="0"/>
        <v> BBS 14 </v>
      </c>
      <c r="B38" s="6" t="str">
        <f t="shared" si="1"/>
        <v>I</v>
      </c>
      <c r="C38" s="107">
        <f t="shared" si="2"/>
        <v>42122.345000000001</v>
      </c>
      <c r="D38" s="31" t="str">
        <f t="shared" si="3"/>
        <v>vis</v>
      </c>
      <c r="E38" s="115">
        <f>VLOOKUP(C38,'Active 1'!C$21:E$968,3,FALSE)</f>
        <v>3756.9760540855773</v>
      </c>
      <c r="F38" s="6" t="s">
        <v>152</v>
      </c>
      <c r="G38" s="31" t="str">
        <f t="shared" si="4"/>
        <v>42122.345</v>
      </c>
      <c r="H38" s="107">
        <f t="shared" si="5"/>
        <v>3757</v>
      </c>
      <c r="I38" s="116" t="s">
        <v>410</v>
      </c>
      <c r="J38" s="117" t="s">
        <v>411</v>
      </c>
      <c r="K38" s="116">
        <v>3757</v>
      </c>
      <c r="L38" s="116" t="s">
        <v>395</v>
      </c>
      <c r="M38" s="117" t="s">
        <v>241</v>
      </c>
      <c r="N38" s="117"/>
      <c r="O38" s="118" t="s">
        <v>404</v>
      </c>
      <c r="P38" s="118" t="s">
        <v>409</v>
      </c>
    </row>
    <row r="39" spans="1:16" ht="12.75" customHeight="1" thickBot="1">
      <c r="A39" s="107" t="str">
        <f t="shared" si="0"/>
        <v> BBS 14 </v>
      </c>
      <c r="B39" s="6" t="str">
        <f t="shared" si="1"/>
        <v>II</v>
      </c>
      <c r="C39" s="107">
        <f t="shared" si="2"/>
        <v>42131.347999999998</v>
      </c>
      <c r="D39" s="31" t="str">
        <f t="shared" si="3"/>
        <v>vis</v>
      </c>
      <c r="E39" s="115">
        <f>VLOOKUP(C39,'Active 1'!C$21:E$968,3,FALSE)</f>
        <v>3771.5430064066736</v>
      </c>
      <c r="F39" s="6" t="s">
        <v>152</v>
      </c>
      <c r="G39" s="31" t="str">
        <f t="shared" si="4"/>
        <v>42131.348</v>
      </c>
      <c r="H39" s="107">
        <f t="shared" si="5"/>
        <v>3771.5</v>
      </c>
      <c r="I39" s="116" t="s">
        <v>412</v>
      </c>
      <c r="J39" s="117" t="s">
        <v>413</v>
      </c>
      <c r="K39" s="116">
        <v>3771.5</v>
      </c>
      <c r="L39" s="116" t="s">
        <v>286</v>
      </c>
      <c r="M39" s="117" t="s">
        <v>241</v>
      </c>
      <c r="N39" s="117"/>
      <c r="O39" s="118" t="s">
        <v>404</v>
      </c>
      <c r="P39" s="118" t="s">
        <v>409</v>
      </c>
    </row>
    <row r="40" spans="1:16" ht="12.75" customHeight="1" thickBot="1">
      <c r="A40" s="107" t="str">
        <f t="shared" si="0"/>
        <v> BBS 15 </v>
      </c>
      <c r="B40" s="6" t="str">
        <f t="shared" si="1"/>
        <v>II</v>
      </c>
      <c r="C40" s="107">
        <f t="shared" si="2"/>
        <v>42139.353000000003</v>
      </c>
      <c r="D40" s="31" t="str">
        <f t="shared" si="3"/>
        <v>vis</v>
      </c>
      <c r="E40" s="115">
        <f>VLOOKUP(C40,'Active 1'!C$21:E$968,3,FALSE)</f>
        <v>3784.4951838286979</v>
      </c>
      <c r="F40" s="6" t="s">
        <v>152</v>
      </c>
      <c r="G40" s="31" t="str">
        <f t="shared" si="4"/>
        <v>42139.353</v>
      </c>
      <c r="H40" s="107">
        <f t="shared" si="5"/>
        <v>3784.5</v>
      </c>
      <c r="I40" s="116" t="s">
        <v>414</v>
      </c>
      <c r="J40" s="117" t="s">
        <v>415</v>
      </c>
      <c r="K40" s="116">
        <v>3784.5</v>
      </c>
      <c r="L40" s="116" t="s">
        <v>225</v>
      </c>
      <c r="M40" s="117" t="s">
        <v>241</v>
      </c>
      <c r="N40" s="117"/>
      <c r="O40" s="118" t="s">
        <v>353</v>
      </c>
      <c r="P40" s="118" t="s">
        <v>416</v>
      </c>
    </row>
    <row r="41" spans="1:16" ht="12.75" customHeight="1" thickBot="1">
      <c r="A41" s="107" t="str">
        <f t="shared" si="0"/>
        <v> BBS 15 </v>
      </c>
      <c r="B41" s="6" t="str">
        <f t="shared" si="1"/>
        <v>II</v>
      </c>
      <c r="C41" s="107">
        <f t="shared" si="2"/>
        <v>42139.375999999997</v>
      </c>
      <c r="D41" s="31" t="str">
        <f t="shared" si="3"/>
        <v>vis</v>
      </c>
      <c r="E41" s="115">
        <f>VLOOKUP(C41,'Active 1'!C$21:E$968,3,FALSE)</f>
        <v>3784.5323980798694</v>
      </c>
      <c r="F41" s="6" t="s">
        <v>152</v>
      </c>
      <c r="G41" s="31" t="str">
        <f t="shared" si="4"/>
        <v>42139.376</v>
      </c>
      <c r="H41" s="107">
        <f t="shared" si="5"/>
        <v>3784.5</v>
      </c>
      <c r="I41" s="116" t="s">
        <v>417</v>
      </c>
      <c r="J41" s="117" t="s">
        <v>418</v>
      </c>
      <c r="K41" s="116">
        <v>3784.5</v>
      </c>
      <c r="L41" s="116" t="s">
        <v>419</v>
      </c>
      <c r="M41" s="117" t="s">
        <v>241</v>
      </c>
      <c r="N41" s="117"/>
      <c r="O41" s="118" t="s">
        <v>404</v>
      </c>
      <c r="P41" s="118" t="s">
        <v>416</v>
      </c>
    </row>
    <row r="42" spans="1:16" ht="12.75" customHeight="1" thickBot="1">
      <c r="A42" s="107" t="str">
        <f t="shared" si="0"/>
        <v> BBS 15 </v>
      </c>
      <c r="B42" s="6" t="str">
        <f t="shared" si="1"/>
        <v>I</v>
      </c>
      <c r="C42" s="107">
        <f t="shared" si="2"/>
        <v>42146.46</v>
      </c>
      <c r="D42" s="31" t="str">
        <f t="shared" si="3"/>
        <v>vis</v>
      </c>
      <c r="E42" s="115">
        <f>VLOOKUP(C42,'Active 1'!C$21:E$968,3,FALSE)</f>
        <v>3795.9943874437167</v>
      </c>
      <c r="F42" s="6" t="s">
        <v>152</v>
      </c>
      <c r="G42" s="31" t="str">
        <f t="shared" si="4"/>
        <v>42146.460</v>
      </c>
      <c r="H42" s="107">
        <f t="shared" si="5"/>
        <v>3796</v>
      </c>
      <c r="I42" s="116" t="s">
        <v>420</v>
      </c>
      <c r="J42" s="117" t="s">
        <v>421</v>
      </c>
      <c r="K42" s="116">
        <v>3796</v>
      </c>
      <c r="L42" s="116" t="s">
        <v>225</v>
      </c>
      <c r="M42" s="117" t="s">
        <v>241</v>
      </c>
      <c r="N42" s="117"/>
      <c r="O42" s="118" t="s">
        <v>404</v>
      </c>
      <c r="P42" s="118" t="s">
        <v>416</v>
      </c>
    </row>
    <row r="43" spans="1:16" ht="12.75" customHeight="1" thickBot="1">
      <c r="A43" s="107" t="str">
        <f t="shared" ref="A43:A74" si="6">P43</f>
        <v> BBS 15 </v>
      </c>
      <c r="B43" s="6" t="str">
        <f t="shared" ref="B43:B74" si="7">IF(H43=INT(H43),"I","II")</f>
        <v>I</v>
      </c>
      <c r="C43" s="107">
        <f t="shared" ref="C43:C74" si="8">1*G43</f>
        <v>42148.353000000003</v>
      </c>
      <c r="D43" s="31" t="str">
        <f t="shared" ref="D43:D74" si="9">VLOOKUP(F43,I$1:J$5,2,FALSE)</f>
        <v>vis</v>
      </c>
      <c r="E43" s="115">
        <f>VLOOKUP(C43,'Active 1'!C$21:E$968,3,FALSE)</f>
        <v>3799.0572821170367</v>
      </c>
      <c r="F43" s="6" t="s">
        <v>152</v>
      </c>
      <c r="G43" s="31" t="str">
        <f t="shared" ref="G43:G74" si="10">MID(I43,3,LEN(I43)-3)</f>
        <v>42148.353</v>
      </c>
      <c r="H43" s="107">
        <f t="shared" ref="H43:H74" si="11">1*K43</f>
        <v>3799</v>
      </c>
      <c r="I43" s="116" t="s">
        <v>422</v>
      </c>
      <c r="J43" s="117" t="s">
        <v>423</v>
      </c>
      <c r="K43" s="116">
        <v>3799</v>
      </c>
      <c r="L43" s="116" t="s">
        <v>424</v>
      </c>
      <c r="M43" s="117" t="s">
        <v>241</v>
      </c>
      <c r="N43" s="117"/>
      <c r="O43" s="118" t="s">
        <v>404</v>
      </c>
      <c r="P43" s="118" t="s">
        <v>416</v>
      </c>
    </row>
    <row r="44" spans="1:16" ht="12.75" customHeight="1" thickBot="1">
      <c r="A44" s="107" t="str">
        <f t="shared" si="6"/>
        <v> BBS 15 </v>
      </c>
      <c r="B44" s="6" t="str">
        <f t="shared" si="7"/>
        <v>I</v>
      </c>
      <c r="C44" s="107">
        <f t="shared" si="8"/>
        <v>42177.4</v>
      </c>
      <c r="D44" s="31" t="str">
        <f t="shared" si="9"/>
        <v>vis</v>
      </c>
      <c r="E44" s="115">
        <f>VLOOKUP(C44,'Active 1'!C$21:E$968,3,FALSE)</f>
        <v>3846.0556453371869</v>
      </c>
      <c r="F44" s="6" t="s">
        <v>152</v>
      </c>
      <c r="G44" s="31" t="str">
        <f t="shared" si="10"/>
        <v>42177.400</v>
      </c>
      <c r="H44" s="107">
        <f t="shared" si="11"/>
        <v>3846</v>
      </c>
      <c r="I44" s="116" t="s">
        <v>425</v>
      </c>
      <c r="J44" s="117" t="s">
        <v>426</v>
      </c>
      <c r="K44" s="116">
        <v>3846</v>
      </c>
      <c r="L44" s="116" t="s">
        <v>427</v>
      </c>
      <c r="M44" s="117" t="s">
        <v>241</v>
      </c>
      <c r="N44" s="117"/>
      <c r="O44" s="118" t="s">
        <v>404</v>
      </c>
      <c r="P44" s="118" t="s">
        <v>416</v>
      </c>
    </row>
    <row r="45" spans="1:16" ht="12.75" customHeight="1" thickBot="1">
      <c r="A45" s="107" t="str">
        <f t="shared" si="6"/>
        <v> BBS 21 </v>
      </c>
      <c r="B45" s="6" t="str">
        <f t="shared" si="7"/>
        <v>I</v>
      </c>
      <c r="C45" s="107">
        <f t="shared" si="8"/>
        <v>42445.534</v>
      </c>
      <c r="D45" s="31" t="str">
        <f t="shared" si="9"/>
        <v>vis</v>
      </c>
      <c r="E45" s="115">
        <f>VLOOKUP(C45,'Active 1'!C$21:E$968,3,FALSE)</f>
        <v>4279.8993856088928</v>
      </c>
      <c r="F45" s="6" t="s">
        <v>152</v>
      </c>
      <c r="G45" s="31" t="str">
        <f t="shared" si="10"/>
        <v>42445.534</v>
      </c>
      <c r="H45" s="107">
        <f t="shared" si="11"/>
        <v>4280</v>
      </c>
      <c r="I45" s="116" t="s">
        <v>428</v>
      </c>
      <c r="J45" s="117" t="s">
        <v>429</v>
      </c>
      <c r="K45" s="116">
        <v>4280</v>
      </c>
      <c r="L45" s="116" t="s">
        <v>430</v>
      </c>
      <c r="M45" s="117" t="s">
        <v>241</v>
      </c>
      <c r="N45" s="117"/>
      <c r="O45" s="118" t="s">
        <v>371</v>
      </c>
      <c r="P45" s="118" t="s">
        <v>431</v>
      </c>
    </row>
    <row r="46" spans="1:16" ht="12.75" customHeight="1" thickBot="1">
      <c r="A46" s="107" t="str">
        <f t="shared" si="6"/>
        <v> BBS 21 </v>
      </c>
      <c r="B46" s="6" t="str">
        <f t="shared" si="7"/>
        <v>II</v>
      </c>
      <c r="C46" s="107">
        <f t="shared" si="8"/>
        <v>42448.358999999997</v>
      </c>
      <c r="D46" s="31" t="str">
        <f t="shared" si="9"/>
        <v>vis</v>
      </c>
      <c r="E46" s="115">
        <f>VLOOKUP(C46,'Active 1'!C$21:E$968,3,FALSE)</f>
        <v>4284.4702664605056</v>
      </c>
      <c r="F46" s="6" t="s">
        <v>152</v>
      </c>
      <c r="G46" s="31" t="str">
        <f t="shared" si="10"/>
        <v>42448.359</v>
      </c>
      <c r="H46" s="107">
        <f t="shared" si="11"/>
        <v>4284.5</v>
      </c>
      <c r="I46" s="116" t="s">
        <v>432</v>
      </c>
      <c r="J46" s="117" t="s">
        <v>433</v>
      </c>
      <c r="K46" s="116">
        <v>4284.5</v>
      </c>
      <c r="L46" s="116" t="s">
        <v>434</v>
      </c>
      <c r="M46" s="117" t="s">
        <v>241</v>
      </c>
      <c r="N46" s="117"/>
      <c r="O46" s="118" t="s">
        <v>353</v>
      </c>
      <c r="P46" s="118" t="s">
        <v>431</v>
      </c>
    </row>
    <row r="47" spans="1:16" ht="12.75" customHeight="1" thickBot="1">
      <c r="A47" s="107" t="str">
        <f t="shared" si="6"/>
        <v> BBS 21 </v>
      </c>
      <c r="B47" s="6" t="str">
        <f t="shared" si="7"/>
        <v>II</v>
      </c>
      <c r="C47" s="107">
        <f t="shared" si="8"/>
        <v>42464.428999999996</v>
      </c>
      <c r="D47" s="31" t="str">
        <f t="shared" si="9"/>
        <v>vis</v>
      </c>
      <c r="E47" s="115">
        <f>VLOOKUP(C47,'Active 1'!C$21:E$968,3,FALSE)</f>
        <v>4310.4717019597947</v>
      </c>
      <c r="F47" s="6" t="s">
        <v>152</v>
      </c>
      <c r="G47" s="31" t="str">
        <f t="shared" si="10"/>
        <v>42464.429</v>
      </c>
      <c r="H47" s="107">
        <f t="shared" si="11"/>
        <v>4310.5</v>
      </c>
      <c r="I47" s="116" t="s">
        <v>435</v>
      </c>
      <c r="J47" s="117" t="s">
        <v>436</v>
      </c>
      <c r="K47" s="116">
        <v>4310.5</v>
      </c>
      <c r="L47" s="116" t="s">
        <v>437</v>
      </c>
      <c r="M47" s="117" t="s">
        <v>241</v>
      </c>
      <c r="N47" s="117"/>
      <c r="O47" s="118" t="s">
        <v>353</v>
      </c>
      <c r="P47" s="118" t="s">
        <v>431</v>
      </c>
    </row>
    <row r="48" spans="1:16" ht="12.75" customHeight="1" thickBot="1">
      <c r="A48" s="107" t="str">
        <f t="shared" si="6"/>
        <v> BBS 22 </v>
      </c>
      <c r="B48" s="6" t="str">
        <f t="shared" si="7"/>
        <v>II</v>
      </c>
      <c r="C48" s="107">
        <f t="shared" si="8"/>
        <v>42524.419000000002</v>
      </c>
      <c r="D48" s="31" t="str">
        <f t="shared" si="9"/>
        <v>vis</v>
      </c>
      <c r="E48" s="115">
        <f>VLOOKUP(C48,'Active 1'!C$21:E$968,3,FALSE)</f>
        <v>4407.5361771061844</v>
      </c>
      <c r="F48" s="6" t="s">
        <v>152</v>
      </c>
      <c r="G48" s="31" t="str">
        <f t="shared" si="10"/>
        <v>42524.419</v>
      </c>
      <c r="H48" s="107">
        <f t="shared" si="11"/>
        <v>4407.5</v>
      </c>
      <c r="I48" s="116" t="s">
        <v>438</v>
      </c>
      <c r="J48" s="117" t="s">
        <v>439</v>
      </c>
      <c r="K48" s="116">
        <v>4407.5</v>
      </c>
      <c r="L48" s="116" t="s">
        <v>440</v>
      </c>
      <c r="M48" s="117" t="s">
        <v>241</v>
      </c>
      <c r="N48" s="117"/>
      <c r="O48" s="118" t="s">
        <v>382</v>
      </c>
      <c r="P48" s="118" t="s">
        <v>441</v>
      </c>
    </row>
    <row r="49" spans="1:16" ht="12.75" customHeight="1" thickBot="1">
      <c r="A49" s="107" t="str">
        <f t="shared" si="6"/>
        <v> BBS 22 </v>
      </c>
      <c r="B49" s="6" t="str">
        <f t="shared" si="7"/>
        <v>II</v>
      </c>
      <c r="C49" s="107">
        <f t="shared" si="8"/>
        <v>42529.360999999997</v>
      </c>
      <c r="D49" s="31" t="str">
        <f t="shared" si="9"/>
        <v>vis</v>
      </c>
      <c r="E49" s="115">
        <f>VLOOKUP(C49,'Active 1'!C$21:E$968,3,FALSE)</f>
        <v>4415.5323870773955</v>
      </c>
      <c r="F49" s="6" t="s">
        <v>152</v>
      </c>
      <c r="G49" s="31" t="str">
        <f t="shared" si="10"/>
        <v>42529.361</v>
      </c>
      <c r="H49" s="107">
        <f t="shared" si="11"/>
        <v>4415.5</v>
      </c>
      <c r="I49" s="116" t="s">
        <v>442</v>
      </c>
      <c r="J49" s="117" t="s">
        <v>443</v>
      </c>
      <c r="K49" s="116">
        <v>4415.5</v>
      </c>
      <c r="L49" s="116" t="s">
        <v>419</v>
      </c>
      <c r="M49" s="117" t="s">
        <v>241</v>
      </c>
      <c r="N49" s="117"/>
      <c r="O49" s="118" t="s">
        <v>382</v>
      </c>
      <c r="P49" s="118" t="s">
        <v>441</v>
      </c>
    </row>
    <row r="50" spans="1:16" ht="12.75" customHeight="1" thickBot="1">
      <c r="A50" s="107" t="str">
        <f t="shared" si="6"/>
        <v> BBS 22 </v>
      </c>
      <c r="B50" s="6" t="str">
        <f t="shared" si="7"/>
        <v>I</v>
      </c>
      <c r="C50" s="107">
        <f t="shared" si="8"/>
        <v>42546.366999999998</v>
      </c>
      <c r="D50" s="31" t="str">
        <f t="shared" si="9"/>
        <v>vis</v>
      </c>
      <c r="E50" s="115">
        <f>VLOOKUP(C50,'Active 1'!C$21:E$968,3,FALSE)</f>
        <v>4443.0482807986737</v>
      </c>
      <c r="F50" s="6" t="s">
        <v>152</v>
      </c>
      <c r="G50" s="31" t="str">
        <f t="shared" si="10"/>
        <v>42546.367</v>
      </c>
      <c r="H50" s="107">
        <f t="shared" si="11"/>
        <v>4443</v>
      </c>
      <c r="I50" s="116" t="s">
        <v>444</v>
      </c>
      <c r="J50" s="117" t="s">
        <v>445</v>
      </c>
      <c r="K50" s="116">
        <v>4443</v>
      </c>
      <c r="L50" s="116" t="s">
        <v>281</v>
      </c>
      <c r="M50" s="117" t="s">
        <v>241</v>
      </c>
      <c r="N50" s="117"/>
      <c r="O50" s="118" t="s">
        <v>382</v>
      </c>
      <c r="P50" s="118" t="s">
        <v>441</v>
      </c>
    </row>
    <row r="51" spans="1:16" ht="12.75" customHeight="1" thickBot="1">
      <c r="A51" s="107" t="str">
        <f t="shared" si="6"/>
        <v>BAVM 29 </v>
      </c>
      <c r="B51" s="6" t="str">
        <f t="shared" si="7"/>
        <v>I</v>
      </c>
      <c r="C51" s="107">
        <f t="shared" si="8"/>
        <v>43222.485000000001</v>
      </c>
      <c r="D51" s="31" t="str">
        <f t="shared" si="9"/>
        <v>vis</v>
      </c>
      <c r="E51" s="115">
        <f>VLOOKUP(C51,'Active 1'!C$21:E$968,3,FALSE)</f>
        <v>5537.0145886336686</v>
      </c>
      <c r="F51" s="6" t="s">
        <v>152</v>
      </c>
      <c r="G51" s="31" t="str">
        <f t="shared" si="10"/>
        <v>43222.485</v>
      </c>
      <c r="H51" s="107">
        <f t="shared" si="11"/>
        <v>5537</v>
      </c>
      <c r="I51" s="116" t="s">
        <v>446</v>
      </c>
      <c r="J51" s="117" t="s">
        <v>447</v>
      </c>
      <c r="K51" s="116">
        <v>5537</v>
      </c>
      <c r="L51" s="116" t="s">
        <v>381</v>
      </c>
      <c r="M51" s="117" t="s">
        <v>241</v>
      </c>
      <c r="N51" s="117"/>
      <c r="O51" s="118" t="s">
        <v>448</v>
      </c>
      <c r="P51" s="119" t="s">
        <v>449</v>
      </c>
    </row>
    <row r="52" spans="1:16" ht="12.75" customHeight="1" thickBot="1">
      <c r="A52" s="107" t="str">
        <f t="shared" si="6"/>
        <v> BBS 47 </v>
      </c>
      <c r="B52" s="6" t="str">
        <f t="shared" si="7"/>
        <v>II</v>
      </c>
      <c r="C52" s="107">
        <f t="shared" si="8"/>
        <v>44304.387000000002</v>
      </c>
      <c r="D52" s="31" t="str">
        <f t="shared" si="9"/>
        <v>vis</v>
      </c>
      <c r="E52" s="115">
        <f>VLOOKUP(C52,'Active 1'!C$21:E$968,3,FALSE)</f>
        <v>7287.5438400059074</v>
      </c>
      <c r="F52" s="6" t="s">
        <v>152</v>
      </c>
      <c r="G52" s="31" t="str">
        <f t="shared" si="10"/>
        <v>44304.387</v>
      </c>
      <c r="H52" s="107">
        <f t="shared" si="11"/>
        <v>7287.5</v>
      </c>
      <c r="I52" s="116" t="s">
        <v>456</v>
      </c>
      <c r="J52" s="117" t="s">
        <v>457</v>
      </c>
      <c r="K52" s="116">
        <v>7287.5</v>
      </c>
      <c r="L52" s="116" t="s">
        <v>286</v>
      </c>
      <c r="M52" s="117" t="s">
        <v>241</v>
      </c>
      <c r="N52" s="117"/>
      <c r="O52" s="118" t="s">
        <v>353</v>
      </c>
      <c r="P52" s="118" t="s">
        <v>458</v>
      </c>
    </row>
    <row r="53" spans="1:16" ht="12.75" customHeight="1" thickBot="1">
      <c r="A53" s="107" t="str">
        <f t="shared" si="6"/>
        <v>IBVS 2202 </v>
      </c>
      <c r="B53" s="6" t="str">
        <f t="shared" si="7"/>
        <v>I</v>
      </c>
      <c r="C53" s="107">
        <f t="shared" si="8"/>
        <v>44638.432099999998</v>
      </c>
      <c r="D53" s="31" t="str">
        <f t="shared" si="9"/>
        <v>vis</v>
      </c>
      <c r="E53" s="115">
        <f>VLOOKUP(C53,'Active 1'!C$21:E$968,3,FALSE)</f>
        <v>7828.0324598878888</v>
      </c>
      <c r="F53" s="6" t="s">
        <v>152</v>
      </c>
      <c r="G53" s="31" t="str">
        <f t="shared" si="10"/>
        <v>44638.4321</v>
      </c>
      <c r="H53" s="107">
        <f t="shared" si="11"/>
        <v>7828</v>
      </c>
      <c r="I53" s="116" t="s">
        <v>459</v>
      </c>
      <c r="J53" s="117" t="s">
        <v>460</v>
      </c>
      <c r="K53" s="116">
        <v>7828</v>
      </c>
      <c r="L53" s="116" t="s">
        <v>461</v>
      </c>
      <c r="M53" s="117" t="s">
        <v>300</v>
      </c>
      <c r="N53" s="117" t="s">
        <v>301</v>
      </c>
      <c r="O53" s="118" t="s">
        <v>462</v>
      </c>
      <c r="P53" s="119" t="s">
        <v>463</v>
      </c>
    </row>
    <row r="54" spans="1:16" ht="12.75" customHeight="1" thickBot="1">
      <c r="A54" s="107" t="str">
        <f t="shared" si="6"/>
        <v>BAVM 34 </v>
      </c>
      <c r="B54" s="6" t="str">
        <f t="shared" si="7"/>
        <v>II</v>
      </c>
      <c r="C54" s="107">
        <f t="shared" si="8"/>
        <v>45021.309000000001</v>
      </c>
      <c r="D54" s="31" t="str">
        <f t="shared" si="9"/>
        <v>vis</v>
      </c>
      <c r="E54" s="115">
        <f>VLOOKUP(C54,'Active 1'!C$21:E$968,3,FALSE)</f>
        <v>8447.5314654583817</v>
      </c>
      <c r="F54" s="6" t="str">
        <f>LEFT(M54,1)</f>
        <v>V</v>
      </c>
      <c r="G54" s="31" t="str">
        <f t="shared" si="10"/>
        <v>45021.309</v>
      </c>
      <c r="H54" s="107">
        <f t="shared" si="11"/>
        <v>8447.5</v>
      </c>
      <c r="I54" s="116" t="s">
        <v>464</v>
      </c>
      <c r="J54" s="117" t="s">
        <v>465</v>
      </c>
      <c r="K54" s="116">
        <v>8447.5</v>
      </c>
      <c r="L54" s="116" t="s">
        <v>466</v>
      </c>
      <c r="M54" s="117" t="s">
        <v>241</v>
      </c>
      <c r="N54" s="117"/>
      <c r="O54" s="118" t="s">
        <v>467</v>
      </c>
      <c r="P54" s="119" t="s">
        <v>468</v>
      </c>
    </row>
    <row r="55" spans="1:16" ht="12.75" customHeight="1" thickBot="1">
      <c r="A55" s="107" t="str">
        <f t="shared" si="6"/>
        <v>BAVM 34 </v>
      </c>
      <c r="B55" s="6" t="str">
        <f t="shared" si="7"/>
        <v>II</v>
      </c>
      <c r="C55" s="107">
        <f t="shared" si="8"/>
        <v>45022.54</v>
      </c>
      <c r="D55" s="31" t="str">
        <f t="shared" si="9"/>
        <v>vis</v>
      </c>
      <c r="E55" s="115">
        <f>VLOOKUP(C55,'Active 1'!C$21:E$968,3,FALSE)</f>
        <v>8449.5232369020414</v>
      </c>
      <c r="F55" s="6" t="str">
        <f>LEFT(M55,1)</f>
        <v>V</v>
      </c>
      <c r="G55" s="31" t="str">
        <f t="shared" si="10"/>
        <v>45022.540</v>
      </c>
      <c r="H55" s="107">
        <f t="shared" si="11"/>
        <v>8449.5</v>
      </c>
      <c r="I55" s="116" t="s">
        <v>469</v>
      </c>
      <c r="J55" s="117" t="s">
        <v>470</v>
      </c>
      <c r="K55" s="116">
        <v>8449.5</v>
      </c>
      <c r="L55" s="116" t="s">
        <v>471</v>
      </c>
      <c r="M55" s="117" t="s">
        <v>241</v>
      </c>
      <c r="N55" s="117"/>
      <c r="O55" s="118" t="s">
        <v>472</v>
      </c>
      <c r="P55" s="119" t="s">
        <v>468</v>
      </c>
    </row>
    <row r="56" spans="1:16" ht="12.75" customHeight="1" thickBot="1">
      <c r="A56" s="107" t="str">
        <f t="shared" si="6"/>
        <v>BAVM 34 </v>
      </c>
      <c r="B56" s="6" t="str">
        <f t="shared" si="7"/>
        <v>II</v>
      </c>
      <c r="C56" s="107">
        <f t="shared" si="8"/>
        <v>45061.471400000002</v>
      </c>
      <c r="D56" s="31" t="str">
        <f t="shared" si="9"/>
        <v>PE</v>
      </c>
      <c r="E56" s="115">
        <f>VLOOKUP(C56,'Active 1'!C$21:E$968,3,FALSE)</f>
        <v>8512.5146672690025</v>
      </c>
      <c r="F56" s="6" t="str">
        <f>LEFT(M56,1)</f>
        <v>E</v>
      </c>
      <c r="G56" s="31" t="str">
        <f t="shared" si="10"/>
        <v>45061.4714</v>
      </c>
      <c r="H56" s="107">
        <f t="shared" si="11"/>
        <v>8512.5</v>
      </c>
      <c r="I56" s="116" t="s">
        <v>473</v>
      </c>
      <c r="J56" s="117" t="s">
        <v>474</v>
      </c>
      <c r="K56" s="116">
        <v>8512.5</v>
      </c>
      <c r="L56" s="116" t="s">
        <v>475</v>
      </c>
      <c r="M56" s="117" t="s">
        <v>300</v>
      </c>
      <c r="N56" s="117" t="s">
        <v>36</v>
      </c>
      <c r="O56" s="118" t="s">
        <v>476</v>
      </c>
      <c r="P56" s="119" t="s">
        <v>468</v>
      </c>
    </row>
    <row r="57" spans="1:16" ht="12.75" customHeight="1" thickBot="1">
      <c r="A57" s="107" t="str">
        <f t="shared" si="6"/>
        <v> BBS 60 </v>
      </c>
      <c r="B57" s="6" t="str">
        <f t="shared" si="7"/>
        <v>II</v>
      </c>
      <c r="C57" s="107">
        <f t="shared" si="8"/>
        <v>45079.402000000002</v>
      </c>
      <c r="D57" s="31" t="str">
        <f t="shared" si="9"/>
        <v>PE</v>
      </c>
      <c r="E57" s="115">
        <f>VLOOKUP(C57,'Active 1'!C$21:E$968,3,FALSE)</f>
        <v>8541.5265738877661</v>
      </c>
      <c r="F57" s="6" t="str">
        <f>LEFT(M57,1)</f>
        <v>E</v>
      </c>
      <c r="G57" s="31" t="str">
        <f t="shared" si="10"/>
        <v>45079.402</v>
      </c>
      <c r="H57" s="107">
        <f t="shared" si="11"/>
        <v>8541.5</v>
      </c>
      <c r="I57" s="116" t="s">
        <v>477</v>
      </c>
      <c r="J57" s="117" t="s">
        <v>478</v>
      </c>
      <c r="K57" s="116">
        <v>8541.5</v>
      </c>
      <c r="L57" s="116" t="s">
        <v>455</v>
      </c>
      <c r="M57" s="117" t="s">
        <v>300</v>
      </c>
      <c r="N57" s="117" t="s">
        <v>301</v>
      </c>
      <c r="O57" s="118" t="s">
        <v>353</v>
      </c>
      <c r="P57" s="118" t="s">
        <v>479</v>
      </c>
    </row>
    <row r="58" spans="1:16" ht="12.75" customHeight="1" thickBot="1">
      <c r="A58" s="107" t="str">
        <f t="shared" si="6"/>
        <v>BAVM 36 </v>
      </c>
      <c r="B58" s="6" t="str">
        <f t="shared" si="7"/>
        <v>II</v>
      </c>
      <c r="C58" s="107">
        <f t="shared" si="8"/>
        <v>45406.36</v>
      </c>
      <c r="D58" s="31" t="str">
        <f t="shared" si="9"/>
        <v>vis</v>
      </c>
      <c r="E58" s="115">
        <f>VLOOKUP(C58,'Active 1'!C$21:E$968,3,FALSE)</f>
        <v>9070.5481885720546</v>
      </c>
      <c r="F58" s="6" t="str">
        <f>LEFT(M58,1)</f>
        <v>V</v>
      </c>
      <c r="G58" s="31" t="str">
        <f t="shared" si="10"/>
        <v>45406.360</v>
      </c>
      <c r="H58" s="107">
        <f t="shared" si="11"/>
        <v>9070.5</v>
      </c>
      <c r="I58" s="116" t="s">
        <v>480</v>
      </c>
      <c r="J58" s="117" t="s">
        <v>481</v>
      </c>
      <c r="K58" s="116">
        <v>9070.5</v>
      </c>
      <c r="L58" s="116" t="s">
        <v>281</v>
      </c>
      <c r="M58" s="117" t="s">
        <v>241</v>
      </c>
      <c r="N58" s="117"/>
      <c r="O58" s="118" t="s">
        <v>482</v>
      </c>
      <c r="P58" s="119" t="s">
        <v>483</v>
      </c>
    </row>
    <row r="59" spans="1:16" ht="12.75" customHeight="1" thickBot="1">
      <c r="A59" s="107" t="str">
        <f t="shared" si="6"/>
        <v>BAVM 36 </v>
      </c>
      <c r="B59" s="6" t="str">
        <f t="shared" si="7"/>
        <v>II</v>
      </c>
      <c r="C59" s="107">
        <f t="shared" si="8"/>
        <v>45406.364000000001</v>
      </c>
      <c r="D59" s="31" t="str">
        <f t="shared" si="9"/>
        <v>vis</v>
      </c>
      <c r="E59" s="115">
        <f>VLOOKUP(C59,'Active 1'!C$21:E$968,3,FALSE)</f>
        <v>9070.5546606157404</v>
      </c>
      <c r="F59" s="6" t="s">
        <v>152</v>
      </c>
      <c r="G59" s="31" t="str">
        <f t="shared" si="10"/>
        <v>45406.364</v>
      </c>
      <c r="H59" s="107">
        <f t="shared" si="11"/>
        <v>9070.5</v>
      </c>
      <c r="I59" s="116" t="s">
        <v>484</v>
      </c>
      <c r="J59" s="117" t="s">
        <v>485</v>
      </c>
      <c r="K59" s="116">
        <v>9070.5</v>
      </c>
      <c r="L59" s="116" t="s">
        <v>427</v>
      </c>
      <c r="M59" s="117" t="s">
        <v>241</v>
      </c>
      <c r="N59" s="117"/>
      <c r="O59" s="118" t="s">
        <v>467</v>
      </c>
      <c r="P59" s="119" t="s">
        <v>483</v>
      </c>
    </row>
    <row r="60" spans="1:16" ht="12.75" customHeight="1" thickBot="1">
      <c r="A60" s="107" t="str">
        <f t="shared" si="6"/>
        <v>BAVM 38 </v>
      </c>
      <c r="B60" s="6" t="str">
        <f t="shared" si="7"/>
        <v>I</v>
      </c>
      <c r="C60" s="107">
        <f t="shared" si="8"/>
        <v>45714.476999999999</v>
      </c>
      <c r="D60" s="31" t="str">
        <f t="shared" si="9"/>
        <v>vis</v>
      </c>
      <c r="E60" s="115">
        <f>VLOOKUP(C60,'Active 1'!C$21:E$968,3,FALSE)</f>
        <v>9569.0848594951658</v>
      </c>
      <c r="F60" s="6" t="s">
        <v>152</v>
      </c>
      <c r="G60" s="31" t="str">
        <f t="shared" si="10"/>
        <v>45714.477</v>
      </c>
      <c r="H60" s="107">
        <f t="shared" si="11"/>
        <v>9569</v>
      </c>
      <c r="I60" s="116" t="s">
        <v>486</v>
      </c>
      <c r="J60" s="117" t="s">
        <v>487</v>
      </c>
      <c r="K60" s="116">
        <v>9569</v>
      </c>
      <c r="L60" s="116" t="s">
        <v>488</v>
      </c>
      <c r="M60" s="117" t="s">
        <v>241</v>
      </c>
      <c r="N60" s="117"/>
      <c r="O60" s="118" t="s">
        <v>489</v>
      </c>
      <c r="P60" s="119" t="s">
        <v>490</v>
      </c>
    </row>
    <row r="61" spans="1:16" ht="12.75" customHeight="1" thickBot="1">
      <c r="A61" s="107" t="str">
        <f t="shared" si="6"/>
        <v>BAVM 38 </v>
      </c>
      <c r="B61" s="6" t="str">
        <f t="shared" si="7"/>
        <v>I</v>
      </c>
      <c r="C61" s="107">
        <f t="shared" si="8"/>
        <v>45769.46</v>
      </c>
      <c r="D61" s="31" t="str">
        <f t="shared" si="9"/>
        <v>vis</v>
      </c>
      <c r="E61" s="115">
        <f>VLOOKUP(C61,'Active 1'!C$21:E$968,3,FALSE)</f>
        <v>9658.0479539604694</v>
      </c>
      <c r="F61" s="6" t="s">
        <v>152</v>
      </c>
      <c r="G61" s="31" t="str">
        <f t="shared" si="10"/>
        <v>45769.460</v>
      </c>
      <c r="H61" s="107">
        <f t="shared" si="11"/>
        <v>9658</v>
      </c>
      <c r="I61" s="116" t="s">
        <v>494</v>
      </c>
      <c r="J61" s="117" t="s">
        <v>495</v>
      </c>
      <c r="K61" s="116">
        <v>9658</v>
      </c>
      <c r="L61" s="116" t="s">
        <v>281</v>
      </c>
      <c r="M61" s="117" t="s">
        <v>226</v>
      </c>
      <c r="N61" s="117"/>
      <c r="O61" s="118" t="s">
        <v>496</v>
      </c>
      <c r="P61" s="119" t="s">
        <v>490</v>
      </c>
    </row>
    <row r="62" spans="1:16" ht="12.75" customHeight="1" thickBot="1">
      <c r="A62" s="107" t="str">
        <f t="shared" si="6"/>
        <v>BAVM 39 </v>
      </c>
      <c r="B62" s="6" t="str">
        <f t="shared" si="7"/>
        <v>I</v>
      </c>
      <c r="C62" s="107">
        <f t="shared" si="8"/>
        <v>45774.404000000002</v>
      </c>
      <c r="D62" s="31" t="str">
        <f t="shared" si="9"/>
        <v>vis</v>
      </c>
      <c r="E62" s="115">
        <f>VLOOKUP(C62,'Active 1'!C$21:E$968,3,FALSE)</f>
        <v>9666.0473999535352</v>
      </c>
      <c r="F62" s="6" t="s">
        <v>152</v>
      </c>
      <c r="G62" s="31" t="str">
        <f t="shared" si="10"/>
        <v>45774.404</v>
      </c>
      <c r="H62" s="107">
        <f t="shared" si="11"/>
        <v>9666</v>
      </c>
      <c r="I62" s="116" t="s">
        <v>497</v>
      </c>
      <c r="J62" s="117" t="s">
        <v>498</v>
      </c>
      <c r="K62" s="116">
        <v>9666</v>
      </c>
      <c r="L62" s="116" t="s">
        <v>499</v>
      </c>
      <c r="M62" s="117" t="s">
        <v>226</v>
      </c>
      <c r="N62" s="117"/>
      <c r="O62" s="118" t="s">
        <v>500</v>
      </c>
      <c r="P62" s="119" t="s">
        <v>501</v>
      </c>
    </row>
    <row r="63" spans="1:16" ht="12.75" customHeight="1" thickBot="1">
      <c r="A63" s="107" t="str">
        <f t="shared" si="6"/>
        <v> BBS 76 </v>
      </c>
      <c r="B63" s="6" t="str">
        <f t="shared" si="7"/>
        <v>II</v>
      </c>
      <c r="C63" s="107">
        <f t="shared" si="8"/>
        <v>46121.438000000002</v>
      </c>
      <c r="D63" s="31" t="str">
        <f t="shared" si="9"/>
        <v>vis</v>
      </c>
      <c r="E63" s="115">
        <f>VLOOKUP(C63,'Active 1'!C$21:E$968,3,FALSE)</f>
        <v>10227.552201886345</v>
      </c>
      <c r="F63" s="6" t="s">
        <v>152</v>
      </c>
      <c r="G63" s="31" t="str">
        <f t="shared" si="10"/>
        <v>46121.438</v>
      </c>
      <c r="H63" s="107">
        <f t="shared" si="11"/>
        <v>10227.5</v>
      </c>
      <c r="I63" s="116" t="s">
        <v>502</v>
      </c>
      <c r="J63" s="117" t="s">
        <v>503</v>
      </c>
      <c r="K63" s="116">
        <v>10227.5</v>
      </c>
      <c r="L63" s="116" t="s">
        <v>504</v>
      </c>
      <c r="M63" s="117" t="s">
        <v>300</v>
      </c>
      <c r="N63" s="117" t="s">
        <v>301</v>
      </c>
      <c r="O63" s="118" t="s">
        <v>353</v>
      </c>
      <c r="P63" s="118" t="s">
        <v>505</v>
      </c>
    </row>
    <row r="64" spans="1:16" ht="12.75" customHeight="1" thickBot="1">
      <c r="A64" s="107" t="str">
        <f t="shared" si="6"/>
        <v>BAVM 50 </v>
      </c>
      <c r="B64" s="6" t="str">
        <f t="shared" si="7"/>
        <v>II</v>
      </c>
      <c r="C64" s="107">
        <f t="shared" si="8"/>
        <v>46914.387000000002</v>
      </c>
      <c r="D64" s="31" t="str">
        <f t="shared" si="9"/>
        <v>vis</v>
      </c>
      <c r="E64" s="115">
        <f>VLOOKUP(C64,'Active 1'!C$21:E$968,3,FALSE)</f>
        <v>11510.552343624104</v>
      </c>
      <c r="F64" s="6" t="s">
        <v>152</v>
      </c>
      <c r="G64" s="31" t="str">
        <f t="shared" si="10"/>
        <v>46914.387</v>
      </c>
      <c r="H64" s="107">
        <f t="shared" si="11"/>
        <v>11510.5</v>
      </c>
      <c r="I64" s="116" t="s">
        <v>506</v>
      </c>
      <c r="J64" s="117" t="s">
        <v>507</v>
      </c>
      <c r="K64" s="116">
        <v>11510.5</v>
      </c>
      <c r="L64" s="116" t="s">
        <v>504</v>
      </c>
      <c r="M64" s="117" t="s">
        <v>241</v>
      </c>
      <c r="N64" s="117"/>
      <c r="O64" s="118" t="s">
        <v>508</v>
      </c>
      <c r="P64" s="119" t="s">
        <v>509</v>
      </c>
    </row>
    <row r="65" spans="1:16" ht="12.75" customHeight="1" thickBot="1">
      <c r="A65" s="107" t="str">
        <f t="shared" si="6"/>
        <v> PASP 104.733 </v>
      </c>
      <c r="B65" s="6" t="str">
        <f t="shared" si="7"/>
        <v>I</v>
      </c>
      <c r="C65" s="107">
        <f t="shared" si="8"/>
        <v>47240.420700000002</v>
      </c>
      <c r="D65" s="31" t="str">
        <f t="shared" si="9"/>
        <v>vis</v>
      </c>
      <c r="E65" s="115">
        <f>VLOOKUP(C65,'Active 1'!C$21:E$968,3,FALSE)</f>
        <v>12038.078430814181</v>
      </c>
      <c r="F65" s="6" t="s">
        <v>152</v>
      </c>
      <c r="G65" s="31" t="str">
        <f t="shared" si="10"/>
        <v>47240.4207</v>
      </c>
      <c r="H65" s="107">
        <f t="shared" si="11"/>
        <v>12038</v>
      </c>
      <c r="I65" s="116" t="s">
        <v>510</v>
      </c>
      <c r="J65" s="117" t="s">
        <v>511</v>
      </c>
      <c r="K65" s="116">
        <v>12038</v>
      </c>
      <c r="L65" s="116" t="s">
        <v>512</v>
      </c>
      <c r="M65" s="117" t="s">
        <v>300</v>
      </c>
      <c r="N65" s="117" t="s">
        <v>117</v>
      </c>
      <c r="O65" s="118" t="s">
        <v>328</v>
      </c>
      <c r="P65" s="118" t="s">
        <v>329</v>
      </c>
    </row>
    <row r="66" spans="1:16" ht="12.75" customHeight="1" thickBot="1">
      <c r="A66" s="107" t="str">
        <f t="shared" si="6"/>
        <v> PASP 104.733 </v>
      </c>
      <c r="B66" s="6" t="str">
        <f t="shared" si="7"/>
        <v>I</v>
      </c>
      <c r="C66" s="107">
        <f t="shared" si="8"/>
        <v>47240.4211</v>
      </c>
      <c r="D66" s="31" t="str">
        <f t="shared" si="9"/>
        <v>vis</v>
      </c>
      <c r="E66" s="115">
        <f>VLOOKUP(C66,'Active 1'!C$21:E$968,3,FALSE)</f>
        <v>12038.079078018545</v>
      </c>
      <c r="F66" s="6" t="s">
        <v>152</v>
      </c>
      <c r="G66" s="31" t="str">
        <f t="shared" si="10"/>
        <v>47240.4211</v>
      </c>
      <c r="H66" s="107">
        <f t="shared" si="11"/>
        <v>12038</v>
      </c>
      <c r="I66" s="116" t="s">
        <v>513</v>
      </c>
      <c r="J66" s="117" t="s">
        <v>514</v>
      </c>
      <c r="K66" s="116">
        <v>12038</v>
      </c>
      <c r="L66" s="116" t="s">
        <v>515</v>
      </c>
      <c r="M66" s="117" t="s">
        <v>300</v>
      </c>
      <c r="N66" s="117" t="s">
        <v>36</v>
      </c>
      <c r="O66" s="118" t="s">
        <v>328</v>
      </c>
      <c r="P66" s="118" t="s">
        <v>329</v>
      </c>
    </row>
    <row r="67" spans="1:16" ht="12.75" customHeight="1" thickBot="1">
      <c r="A67" s="107" t="str">
        <f t="shared" si="6"/>
        <v>BAVM 50 </v>
      </c>
      <c r="B67" s="6" t="str">
        <f t="shared" si="7"/>
        <v>II</v>
      </c>
      <c r="C67" s="107">
        <f t="shared" si="8"/>
        <v>47265.442799999997</v>
      </c>
      <c r="D67" s="31" t="str">
        <f t="shared" si="9"/>
        <v>vis</v>
      </c>
      <c r="E67" s="115">
        <f>VLOOKUP(C67,'Active 1'!C$21:E$968,3,FALSE)</f>
        <v>12078.564461878688</v>
      </c>
      <c r="F67" s="6" t="s">
        <v>152</v>
      </c>
      <c r="G67" s="31" t="str">
        <f t="shared" si="10"/>
        <v>47265.4428</v>
      </c>
      <c r="H67" s="107">
        <f t="shared" si="11"/>
        <v>12078.5</v>
      </c>
      <c r="I67" s="116" t="s">
        <v>516</v>
      </c>
      <c r="J67" s="117" t="s">
        <v>517</v>
      </c>
      <c r="K67" s="116">
        <v>12078.5</v>
      </c>
      <c r="L67" s="116" t="s">
        <v>518</v>
      </c>
      <c r="M67" s="117" t="s">
        <v>300</v>
      </c>
      <c r="N67" s="117" t="s">
        <v>152</v>
      </c>
      <c r="O67" s="118" t="s">
        <v>519</v>
      </c>
      <c r="P67" s="119" t="s">
        <v>509</v>
      </c>
    </row>
    <row r="68" spans="1:16" ht="12.75" customHeight="1" thickBot="1">
      <c r="A68" s="107" t="str">
        <f t="shared" si="6"/>
        <v> PASP 104.733 </v>
      </c>
      <c r="B68" s="6" t="str">
        <f t="shared" si="7"/>
        <v>I</v>
      </c>
      <c r="C68" s="107">
        <f t="shared" si="8"/>
        <v>47266.3773</v>
      </c>
      <c r="D68" s="31" t="str">
        <f t="shared" si="9"/>
        <v>vis</v>
      </c>
      <c r="E68" s="115">
        <f>VLOOKUP(C68,'Active 1'!C$21:E$968,3,FALSE)</f>
        <v>12080.076493084298</v>
      </c>
      <c r="F68" s="6" t="s">
        <v>152</v>
      </c>
      <c r="G68" s="31" t="str">
        <f t="shared" si="10"/>
        <v>47266.3773</v>
      </c>
      <c r="H68" s="107">
        <f t="shared" si="11"/>
        <v>12080</v>
      </c>
      <c r="I68" s="116" t="s">
        <v>520</v>
      </c>
      <c r="J68" s="117" t="s">
        <v>521</v>
      </c>
      <c r="K68" s="116">
        <v>12080</v>
      </c>
      <c r="L68" s="116" t="s">
        <v>522</v>
      </c>
      <c r="M68" s="117" t="s">
        <v>300</v>
      </c>
      <c r="N68" s="117" t="s">
        <v>117</v>
      </c>
      <c r="O68" s="118" t="s">
        <v>328</v>
      </c>
      <c r="P68" s="118" t="s">
        <v>329</v>
      </c>
    </row>
    <row r="69" spans="1:16" ht="12.75" customHeight="1" thickBot="1">
      <c r="A69" s="107" t="str">
        <f t="shared" si="6"/>
        <v> PASP 104.733 </v>
      </c>
      <c r="B69" s="6" t="str">
        <f t="shared" si="7"/>
        <v>I</v>
      </c>
      <c r="C69" s="107">
        <f t="shared" si="8"/>
        <v>47266.379300000001</v>
      </c>
      <c r="D69" s="31" t="str">
        <f t="shared" si="9"/>
        <v>vis</v>
      </c>
      <c r="E69" s="115">
        <f>VLOOKUP(C69,'Active 1'!C$21:E$968,3,FALSE)</f>
        <v>12080.079729106141</v>
      </c>
      <c r="F69" s="6" t="s">
        <v>152</v>
      </c>
      <c r="G69" s="31" t="str">
        <f t="shared" si="10"/>
        <v>47266.3793</v>
      </c>
      <c r="H69" s="107">
        <f t="shared" si="11"/>
        <v>12080</v>
      </c>
      <c r="I69" s="116" t="s">
        <v>523</v>
      </c>
      <c r="J69" s="117" t="s">
        <v>524</v>
      </c>
      <c r="K69" s="116">
        <v>12080</v>
      </c>
      <c r="L69" s="116" t="s">
        <v>525</v>
      </c>
      <c r="M69" s="117" t="s">
        <v>300</v>
      </c>
      <c r="N69" s="117" t="s">
        <v>36</v>
      </c>
      <c r="O69" s="118" t="s">
        <v>328</v>
      </c>
      <c r="P69" s="118" t="s">
        <v>329</v>
      </c>
    </row>
    <row r="70" spans="1:16" ht="12.75" customHeight="1" thickBot="1">
      <c r="A70" s="107" t="str">
        <f t="shared" si="6"/>
        <v> BBS 88 </v>
      </c>
      <c r="B70" s="6" t="str">
        <f t="shared" si="7"/>
        <v>II</v>
      </c>
      <c r="C70" s="107">
        <f t="shared" si="8"/>
        <v>47270.391900000002</v>
      </c>
      <c r="D70" s="31" t="str">
        <f t="shared" si="9"/>
        <v>vis</v>
      </c>
      <c r="E70" s="115">
        <f>VLOOKUP(C70,'Active 1'!C$21:E$968,3,FALSE)</f>
        <v>12086.572159727453</v>
      </c>
      <c r="F70" s="6" t="s">
        <v>152</v>
      </c>
      <c r="G70" s="31" t="str">
        <f t="shared" si="10"/>
        <v>47270.3919</v>
      </c>
      <c r="H70" s="107">
        <f t="shared" si="11"/>
        <v>12086.5</v>
      </c>
      <c r="I70" s="116" t="s">
        <v>526</v>
      </c>
      <c r="J70" s="117" t="s">
        <v>527</v>
      </c>
      <c r="K70" s="116">
        <v>12086.5</v>
      </c>
      <c r="L70" s="116" t="s">
        <v>528</v>
      </c>
      <c r="M70" s="117" t="s">
        <v>300</v>
      </c>
      <c r="N70" s="117" t="s">
        <v>301</v>
      </c>
      <c r="O70" s="118" t="s">
        <v>353</v>
      </c>
      <c r="P70" s="118" t="s">
        <v>529</v>
      </c>
    </row>
    <row r="71" spans="1:16" ht="12.75" customHeight="1" thickBot="1">
      <c r="A71" s="107" t="str">
        <f t="shared" si="6"/>
        <v> PASP 104.733 </v>
      </c>
      <c r="B71" s="6" t="str">
        <f t="shared" si="7"/>
        <v>II</v>
      </c>
      <c r="C71" s="107">
        <f t="shared" si="8"/>
        <v>47942.837</v>
      </c>
      <c r="D71" s="31" t="str">
        <f t="shared" si="9"/>
        <v>vis</v>
      </c>
      <c r="E71" s="115">
        <f>VLOOKUP(C71,'Active 1'!C$21:E$968,3,FALSE)</f>
        <v>13174.59567525097</v>
      </c>
      <c r="F71" s="6" t="s">
        <v>152</v>
      </c>
      <c r="G71" s="31" t="str">
        <f t="shared" si="10"/>
        <v>47942.8370</v>
      </c>
      <c r="H71" s="107">
        <f t="shared" si="11"/>
        <v>13174.5</v>
      </c>
      <c r="I71" s="116" t="s">
        <v>530</v>
      </c>
      <c r="J71" s="117" t="s">
        <v>531</v>
      </c>
      <c r="K71" s="116">
        <v>13174.5</v>
      </c>
      <c r="L71" s="116" t="s">
        <v>532</v>
      </c>
      <c r="M71" s="117" t="s">
        <v>300</v>
      </c>
      <c r="N71" s="117" t="s">
        <v>36</v>
      </c>
      <c r="O71" s="118" t="s">
        <v>533</v>
      </c>
      <c r="P71" s="118" t="s">
        <v>329</v>
      </c>
    </row>
    <row r="72" spans="1:16" ht="12.75" customHeight="1" thickBot="1">
      <c r="A72" s="107" t="str">
        <f t="shared" si="6"/>
        <v> PASP 104.733 </v>
      </c>
      <c r="B72" s="6" t="str">
        <f t="shared" si="7"/>
        <v>II</v>
      </c>
      <c r="C72" s="107">
        <f t="shared" si="8"/>
        <v>47942.841699999997</v>
      </c>
      <c r="D72" s="31" t="str">
        <f t="shared" si="9"/>
        <v>vis</v>
      </c>
      <c r="E72" s="115">
        <f>VLOOKUP(C72,'Active 1'!C$21:E$968,3,FALSE)</f>
        <v>13174.603279902294</v>
      </c>
      <c r="F72" s="6" t="s">
        <v>152</v>
      </c>
      <c r="G72" s="31" t="str">
        <f t="shared" si="10"/>
        <v>47942.8417</v>
      </c>
      <c r="H72" s="107">
        <f t="shared" si="11"/>
        <v>13174.5</v>
      </c>
      <c r="I72" s="116" t="s">
        <v>534</v>
      </c>
      <c r="J72" s="117" t="s">
        <v>535</v>
      </c>
      <c r="K72" s="116">
        <v>13174.5</v>
      </c>
      <c r="L72" s="116" t="s">
        <v>536</v>
      </c>
      <c r="M72" s="117" t="s">
        <v>300</v>
      </c>
      <c r="N72" s="117" t="s">
        <v>117</v>
      </c>
      <c r="O72" s="118" t="s">
        <v>533</v>
      </c>
      <c r="P72" s="118" t="s">
        <v>329</v>
      </c>
    </row>
    <row r="73" spans="1:16" ht="12.75" customHeight="1" thickBot="1">
      <c r="A73" s="107" t="str">
        <f t="shared" si="6"/>
        <v>BAVM 59 </v>
      </c>
      <c r="B73" s="6" t="str">
        <f t="shared" si="7"/>
        <v>II</v>
      </c>
      <c r="C73" s="107">
        <f t="shared" si="8"/>
        <v>48359.395700000001</v>
      </c>
      <c r="D73" s="31" t="str">
        <f t="shared" si="9"/>
        <v>vis</v>
      </c>
      <c r="E73" s="115">
        <f>VLOOKUP(C73,'Active 1'!C$21:E$968,3,FALSE)</f>
        <v>13848.592201057922</v>
      </c>
      <c r="F73" s="6" t="s">
        <v>152</v>
      </c>
      <c r="G73" s="31" t="str">
        <f t="shared" si="10"/>
        <v>48359.3957</v>
      </c>
      <c r="H73" s="107">
        <f t="shared" si="11"/>
        <v>13848.5</v>
      </c>
      <c r="I73" s="116" t="s">
        <v>537</v>
      </c>
      <c r="J73" s="117" t="s">
        <v>538</v>
      </c>
      <c r="K73" s="116">
        <v>13848.5</v>
      </c>
      <c r="L73" s="116" t="s">
        <v>539</v>
      </c>
      <c r="M73" s="117" t="s">
        <v>300</v>
      </c>
      <c r="N73" s="117" t="s">
        <v>540</v>
      </c>
      <c r="O73" s="118" t="s">
        <v>519</v>
      </c>
      <c r="P73" s="119" t="s">
        <v>541</v>
      </c>
    </row>
    <row r="74" spans="1:16" ht="12.75" customHeight="1" thickBot="1">
      <c r="A74" s="107" t="str">
        <f t="shared" si="6"/>
        <v>BAVM 59 </v>
      </c>
      <c r="B74" s="6" t="str">
        <f t="shared" si="7"/>
        <v>II</v>
      </c>
      <c r="C74" s="107">
        <f t="shared" si="8"/>
        <v>48359.401299999998</v>
      </c>
      <c r="D74" s="31" t="str">
        <f t="shared" si="9"/>
        <v>vis</v>
      </c>
      <c r="E74" s="115">
        <f>VLOOKUP(C74,'Active 1'!C$21:E$968,3,FALSE)</f>
        <v>13848.601261919075</v>
      </c>
      <c r="F74" s="6" t="s">
        <v>152</v>
      </c>
      <c r="G74" s="31" t="str">
        <f t="shared" si="10"/>
        <v>48359.4013</v>
      </c>
      <c r="H74" s="107">
        <f t="shared" si="11"/>
        <v>13848.5</v>
      </c>
      <c r="I74" s="116" t="s">
        <v>542</v>
      </c>
      <c r="J74" s="117" t="s">
        <v>543</v>
      </c>
      <c r="K74" s="116">
        <v>13848.5</v>
      </c>
      <c r="L74" s="116" t="s">
        <v>544</v>
      </c>
      <c r="M74" s="117" t="s">
        <v>300</v>
      </c>
      <c r="N74" s="117" t="s">
        <v>540</v>
      </c>
      <c r="O74" s="118" t="s">
        <v>545</v>
      </c>
      <c r="P74" s="119" t="s">
        <v>541</v>
      </c>
    </row>
    <row r="75" spans="1:16" ht="12.75" customHeight="1" thickBot="1">
      <c r="A75" s="107" t="str">
        <f t="shared" ref="A75:A106" si="12">P75</f>
        <v> BBS 97 </v>
      </c>
      <c r="B75" s="6" t="str">
        <f t="shared" ref="B75:B106" si="13">IF(H75=INT(H75),"I","II")</f>
        <v>II</v>
      </c>
      <c r="C75" s="107">
        <f t="shared" ref="C75:C106" si="14">1*G75</f>
        <v>48359.402999999998</v>
      </c>
      <c r="D75" s="31" t="str">
        <f t="shared" ref="D75:D106" si="15">VLOOKUP(F75,I$1:J$5,2,FALSE)</f>
        <v>vis</v>
      </c>
      <c r="E75" s="115">
        <f>VLOOKUP(C75,'Active 1'!C$21:E$968,3,FALSE)</f>
        <v>13848.60401253764</v>
      </c>
      <c r="F75" s="6" t="s">
        <v>152</v>
      </c>
      <c r="G75" s="31" t="str">
        <f t="shared" ref="G75:G106" si="16">MID(I75,3,LEN(I75)-3)</f>
        <v>48359.403</v>
      </c>
      <c r="H75" s="107">
        <f t="shared" ref="H75:H106" si="17">1*K75</f>
        <v>13848.5</v>
      </c>
      <c r="I75" s="116" t="s">
        <v>546</v>
      </c>
      <c r="J75" s="117" t="s">
        <v>547</v>
      </c>
      <c r="K75" s="116">
        <v>13848.5</v>
      </c>
      <c r="L75" s="116" t="s">
        <v>548</v>
      </c>
      <c r="M75" s="117" t="s">
        <v>300</v>
      </c>
      <c r="N75" s="117" t="s">
        <v>301</v>
      </c>
      <c r="O75" s="118" t="s">
        <v>353</v>
      </c>
      <c r="P75" s="118" t="s">
        <v>549</v>
      </c>
    </row>
    <row r="76" spans="1:16" ht="12.75" customHeight="1" thickBot="1">
      <c r="A76" s="107" t="str">
        <f t="shared" si="12"/>
        <v> BBS 106 </v>
      </c>
      <c r="B76" s="6" t="str">
        <f t="shared" si="13"/>
        <v>II</v>
      </c>
      <c r="C76" s="107">
        <f t="shared" si="14"/>
        <v>49417.487999999998</v>
      </c>
      <c r="D76" s="31" t="str">
        <f t="shared" si="15"/>
        <v>vis</v>
      </c>
      <c r="E76" s="115" t="e">
        <f>VLOOKUP(C76,'Active 1'!C$21:E$968,3,FALSE)</f>
        <v>#N/A</v>
      </c>
      <c r="F76" s="6" t="s">
        <v>152</v>
      </c>
      <c r="G76" s="31" t="str">
        <f t="shared" si="16"/>
        <v>49417.488</v>
      </c>
      <c r="H76" s="107">
        <f t="shared" si="17"/>
        <v>15560.5</v>
      </c>
      <c r="I76" s="116" t="s">
        <v>561</v>
      </c>
      <c r="J76" s="117" t="s">
        <v>562</v>
      </c>
      <c r="K76" s="116">
        <v>15560.5</v>
      </c>
      <c r="L76" s="116" t="s">
        <v>563</v>
      </c>
      <c r="M76" s="117" t="s">
        <v>241</v>
      </c>
      <c r="N76" s="117"/>
      <c r="O76" s="118" t="s">
        <v>564</v>
      </c>
      <c r="P76" s="118" t="s">
        <v>565</v>
      </c>
    </row>
    <row r="77" spans="1:16" ht="12.75" customHeight="1" thickBot="1">
      <c r="A77" s="107" t="str">
        <f t="shared" si="12"/>
        <v>BAVM 91 </v>
      </c>
      <c r="B77" s="6" t="str">
        <f t="shared" si="13"/>
        <v>II</v>
      </c>
      <c r="C77" s="107">
        <f t="shared" si="14"/>
        <v>49734.568599999999</v>
      </c>
      <c r="D77" s="31" t="str">
        <f t="shared" si="15"/>
        <v>vis</v>
      </c>
      <c r="E77" s="115">
        <f>VLOOKUP(C77,'Active 1'!C$21:E$968,3,FALSE)</f>
        <v>16073.636971420101</v>
      </c>
      <c r="F77" s="6" t="s">
        <v>152</v>
      </c>
      <c r="G77" s="31" t="str">
        <f t="shared" si="16"/>
        <v>49734.5686</v>
      </c>
      <c r="H77" s="107">
        <f t="shared" si="17"/>
        <v>16073.5</v>
      </c>
      <c r="I77" s="116" t="s">
        <v>571</v>
      </c>
      <c r="J77" s="117" t="s">
        <v>572</v>
      </c>
      <c r="K77" s="116">
        <v>16073.5</v>
      </c>
      <c r="L77" s="116" t="s">
        <v>573</v>
      </c>
      <c r="M77" s="117" t="s">
        <v>300</v>
      </c>
      <c r="N77" s="117" t="s">
        <v>574</v>
      </c>
      <c r="O77" s="118" t="s">
        <v>575</v>
      </c>
      <c r="P77" s="119" t="s">
        <v>576</v>
      </c>
    </row>
    <row r="78" spans="1:16" ht="12.75" customHeight="1" thickBot="1">
      <c r="A78" s="107" t="str">
        <f t="shared" si="12"/>
        <v>BAVM 91 </v>
      </c>
      <c r="B78" s="6" t="str">
        <f t="shared" si="13"/>
        <v>II</v>
      </c>
      <c r="C78" s="107">
        <f t="shared" si="14"/>
        <v>49778.45</v>
      </c>
      <c r="D78" s="31" t="str">
        <f t="shared" si="15"/>
        <v>vis</v>
      </c>
      <c r="E78" s="115">
        <f>VLOOKUP(C78,'Active 1'!C$21:E$968,3,FALSE)</f>
        <v>16144.637555845642</v>
      </c>
      <c r="F78" s="6" t="s">
        <v>152</v>
      </c>
      <c r="G78" s="31" t="str">
        <f t="shared" si="16"/>
        <v>49778.450</v>
      </c>
      <c r="H78" s="107">
        <f t="shared" si="17"/>
        <v>16144.5</v>
      </c>
      <c r="I78" s="116" t="s">
        <v>577</v>
      </c>
      <c r="J78" s="117" t="s">
        <v>578</v>
      </c>
      <c r="K78" s="116">
        <v>16144.5</v>
      </c>
      <c r="L78" s="116" t="s">
        <v>579</v>
      </c>
      <c r="M78" s="117" t="s">
        <v>300</v>
      </c>
      <c r="N78" s="117" t="s">
        <v>574</v>
      </c>
      <c r="O78" s="118" t="s">
        <v>545</v>
      </c>
      <c r="P78" s="119" t="s">
        <v>576</v>
      </c>
    </row>
    <row r="79" spans="1:16" ht="12.75" customHeight="1" thickBot="1">
      <c r="A79" s="107" t="str">
        <f t="shared" si="12"/>
        <v>IBVS 4555 </v>
      </c>
      <c r="B79" s="6" t="str">
        <f t="shared" si="13"/>
        <v>I</v>
      </c>
      <c r="C79" s="107">
        <f t="shared" si="14"/>
        <v>50507.445</v>
      </c>
      <c r="D79" s="31" t="str">
        <f t="shared" si="15"/>
        <v>vis</v>
      </c>
      <c r="E79" s="115">
        <f>VLOOKUP(C79,'Active 1'!C$21:E$968,3,FALSE)</f>
        <v>17324.159427146471</v>
      </c>
      <c r="F79" s="6" t="s">
        <v>152</v>
      </c>
      <c r="G79" s="31" t="str">
        <f t="shared" si="16"/>
        <v>50507.445</v>
      </c>
      <c r="H79" s="107">
        <f t="shared" si="17"/>
        <v>17324</v>
      </c>
      <c r="I79" s="116" t="s">
        <v>580</v>
      </c>
      <c r="J79" s="117" t="s">
        <v>581</v>
      </c>
      <c r="K79" s="116">
        <v>17324</v>
      </c>
      <c r="L79" s="116" t="s">
        <v>582</v>
      </c>
      <c r="M79" s="117" t="s">
        <v>300</v>
      </c>
      <c r="N79" s="117" t="s">
        <v>117</v>
      </c>
      <c r="O79" s="118" t="s">
        <v>328</v>
      </c>
      <c r="P79" s="119" t="s">
        <v>583</v>
      </c>
    </row>
    <row r="80" spans="1:16" ht="12.75" customHeight="1" thickBot="1">
      <c r="A80" s="107" t="str">
        <f t="shared" si="12"/>
        <v>IBVS 4555 </v>
      </c>
      <c r="B80" s="6" t="str">
        <f t="shared" si="13"/>
        <v>II</v>
      </c>
      <c r="C80" s="107">
        <f t="shared" si="14"/>
        <v>50509.606</v>
      </c>
      <c r="D80" s="31" t="str">
        <f t="shared" si="15"/>
        <v>vis</v>
      </c>
      <c r="E80" s="115">
        <f>VLOOKUP(C80,'Active 1'!C$21:E$968,3,FALSE)</f>
        <v>17327.655948746593</v>
      </c>
      <c r="F80" s="6" t="s">
        <v>152</v>
      </c>
      <c r="G80" s="31" t="str">
        <f t="shared" si="16"/>
        <v>50509.606</v>
      </c>
      <c r="H80" s="107">
        <f t="shared" si="17"/>
        <v>17327.5</v>
      </c>
      <c r="I80" s="116" t="s">
        <v>584</v>
      </c>
      <c r="J80" s="117" t="s">
        <v>585</v>
      </c>
      <c r="K80" s="116">
        <v>17327.5</v>
      </c>
      <c r="L80" s="116" t="s">
        <v>250</v>
      </c>
      <c r="M80" s="117" t="s">
        <v>300</v>
      </c>
      <c r="N80" s="117" t="s">
        <v>117</v>
      </c>
      <c r="O80" s="118" t="s">
        <v>328</v>
      </c>
      <c r="P80" s="119" t="s">
        <v>583</v>
      </c>
    </row>
    <row r="81" spans="1:16" ht="12.75" customHeight="1" thickBot="1">
      <c r="A81" s="107" t="str">
        <f t="shared" si="12"/>
        <v>IBVS 4555 </v>
      </c>
      <c r="B81" s="6" t="str">
        <f t="shared" si="13"/>
        <v>II</v>
      </c>
      <c r="C81" s="107">
        <f t="shared" si="14"/>
        <v>50509.607000000004</v>
      </c>
      <c r="D81" s="31" t="str">
        <f t="shared" si="15"/>
        <v>vis</v>
      </c>
      <c r="E81" s="115">
        <f>VLOOKUP(C81,'Active 1'!C$21:E$968,3,FALSE)</f>
        <v>17327.65756675752</v>
      </c>
      <c r="F81" s="6" t="s">
        <v>152</v>
      </c>
      <c r="G81" s="31" t="str">
        <f t="shared" si="16"/>
        <v>50509.607</v>
      </c>
      <c r="H81" s="107">
        <f t="shared" si="17"/>
        <v>17327.5</v>
      </c>
      <c r="I81" s="116" t="s">
        <v>586</v>
      </c>
      <c r="J81" s="117" t="s">
        <v>587</v>
      </c>
      <c r="K81" s="116">
        <v>17327.5</v>
      </c>
      <c r="L81" s="116" t="s">
        <v>588</v>
      </c>
      <c r="M81" s="117" t="s">
        <v>300</v>
      </c>
      <c r="N81" s="117" t="s">
        <v>36</v>
      </c>
      <c r="O81" s="118" t="s">
        <v>328</v>
      </c>
      <c r="P81" s="119" t="s">
        <v>583</v>
      </c>
    </row>
    <row r="82" spans="1:16" ht="12.75" customHeight="1" thickBot="1">
      <c r="A82" s="107" t="str">
        <f t="shared" si="12"/>
        <v>IBVS 4555 </v>
      </c>
      <c r="B82" s="6" t="str">
        <f t="shared" si="13"/>
        <v>I</v>
      </c>
      <c r="C82" s="107">
        <f t="shared" si="14"/>
        <v>50510.536099999998</v>
      </c>
      <c r="D82" s="31" t="str">
        <f t="shared" si="15"/>
        <v>vis</v>
      </c>
      <c r="E82" s="115">
        <f>VLOOKUP(C82,'Active 1'!C$21:E$968,3,FALSE)</f>
        <v>17329.160860704142</v>
      </c>
      <c r="F82" s="6" t="s">
        <v>152</v>
      </c>
      <c r="G82" s="31" t="str">
        <f t="shared" si="16"/>
        <v>50510.5361</v>
      </c>
      <c r="H82" s="107">
        <f t="shared" si="17"/>
        <v>17329</v>
      </c>
      <c r="I82" s="116" t="s">
        <v>589</v>
      </c>
      <c r="J82" s="117" t="s">
        <v>590</v>
      </c>
      <c r="K82" s="116">
        <v>17329</v>
      </c>
      <c r="L82" s="116" t="s">
        <v>591</v>
      </c>
      <c r="M82" s="117" t="s">
        <v>300</v>
      </c>
      <c r="N82" s="117" t="s">
        <v>117</v>
      </c>
      <c r="O82" s="118" t="s">
        <v>328</v>
      </c>
      <c r="P82" s="119" t="s">
        <v>583</v>
      </c>
    </row>
    <row r="83" spans="1:16" ht="12.75" customHeight="1" thickBot="1">
      <c r="A83" s="107" t="str">
        <f t="shared" si="12"/>
        <v>IBVS 4555 </v>
      </c>
      <c r="B83" s="6" t="str">
        <f t="shared" si="13"/>
        <v>I</v>
      </c>
      <c r="C83" s="107">
        <f t="shared" si="14"/>
        <v>50510.5386</v>
      </c>
      <c r="D83" s="31" t="str">
        <f t="shared" si="15"/>
        <v>vis</v>
      </c>
      <c r="E83" s="115">
        <f>VLOOKUP(C83,'Active 1'!C$21:E$968,3,FALSE)</f>
        <v>17329.16490573145</v>
      </c>
      <c r="F83" s="6" t="s">
        <v>152</v>
      </c>
      <c r="G83" s="31" t="str">
        <f t="shared" si="16"/>
        <v>50510.5386</v>
      </c>
      <c r="H83" s="107">
        <f t="shared" si="17"/>
        <v>17329</v>
      </c>
      <c r="I83" s="116" t="s">
        <v>592</v>
      </c>
      <c r="J83" s="117" t="s">
        <v>593</v>
      </c>
      <c r="K83" s="116">
        <v>17329</v>
      </c>
      <c r="L83" s="116" t="s">
        <v>594</v>
      </c>
      <c r="M83" s="117" t="s">
        <v>300</v>
      </c>
      <c r="N83" s="117" t="s">
        <v>36</v>
      </c>
      <c r="O83" s="118" t="s">
        <v>328</v>
      </c>
      <c r="P83" s="119" t="s">
        <v>583</v>
      </c>
    </row>
    <row r="84" spans="1:16" ht="12.75" customHeight="1" thickBot="1">
      <c r="A84" s="107" t="str">
        <f t="shared" si="12"/>
        <v>IBVS 4555 </v>
      </c>
      <c r="B84" s="6" t="str">
        <f t="shared" si="13"/>
        <v>I</v>
      </c>
      <c r="C84" s="107">
        <f t="shared" si="14"/>
        <v>50512.387199999997</v>
      </c>
      <c r="D84" s="31" t="str">
        <f t="shared" si="15"/>
        <v>vis</v>
      </c>
      <c r="E84" s="115">
        <f>VLOOKUP(C84,'Active 1'!C$21:E$968,3,FALSE)</f>
        <v>17332.155960719869</v>
      </c>
      <c r="F84" s="6" t="s">
        <v>152</v>
      </c>
      <c r="G84" s="31" t="str">
        <f t="shared" si="16"/>
        <v>50512.3872</v>
      </c>
      <c r="H84" s="107">
        <f t="shared" si="17"/>
        <v>17332</v>
      </c>
      <c r="I84" s="116" t="s">
        <v>595</v>
      </c>
      <c r="J84" s="117" t="s">
        <v>596</v>
      </c>
      <c r="K84" s="116">
        <v>17332</v>
      </c>
      <c r="L84" s="116" t="s">
        <v>597</v>
      </c>
      <c r="M84" s="117" t="s">
        <v>300</v>
      </c>
      <c r="N84" s="117" t="s">
        <v>117</v>
      </c>
      <c r="O84" s="118" t="s">
        <v>328</v>
      </c>
      <c r="P84" s="119" t="s">
        <v>583</v>
      </c>
    </row>
    <row r="85" spans="1:16" ht="12.75" customHeight="1" thickBot="1">
      <c r="A85" s="107" t="str">
        <f t="shared" si="12"/>
        <v>IBVS 4555 </v>
      </c>
      <c r="B85" s="6" t="str">
        <f t="shared" si="13"/>
        <v>I</v>
      </c>
      <c r="C85" s="107">
        <f t="shared" si="14"/>
        <v>50512.387999999999</v>
      </c>
      <c r="D85" s="31" t="str">
        <f t="shared" si="15"/>
        <v>vis</v>
      </c>
      <c r="E85" s="115">
        <f>VLOOKUP(C85,'Active 1'!C$21:E$968,3,FALSE)</f>
        <v>17332.157255128608</v>
      </c>
      <c r="F85" s="6" t="s">
        <v>152</v>
      </c>
      <c r="G85" s="31" t="str">
        <f t="shared" si="16"/>
        <v>50512.388</v>
      </c>
      <c r="H85" s="107">
        <f t="shared" si="17"/>
        <v>17332</v>
      </c>
      <c r="I85" s="116" t="s">
        <v>598</v>
      </c>
      <c r="J85" s="117" t="s">
        <v>599</v>
      </c>
      <c r="K85" s="116">
        <v>17332</v>
      </c>
      <c r="L85" s="116" t="s">
        <v>588</v>
      </c>
      <c r="M85" s="117" t="s">
        <v>300</v>
      </c>
      <c r="N85" s="117" t="s">
        <v>36</v>
      </c>
      <c r="O85" s="118" t="s">
        <v>328</v>
      </c>
      <c r="P85" s="119" t="s">
        <v>583</v>
      </c>
    </row>
    <row r="86" spans="1:16" ht="12.75" customHeight="1" thickBot="1">
      <c r="A86" s="107" t="str">
        <f t="shared" si="12"/>
        <v>BAVM 102 </v>
      </c>
      <c r="B86" s="6" t="str">
        <f t="shared" si="13"/>
        <v>I</v>
      </c>
      <c r="C86" s="107">
        <f t="shared" si="14"/>
        <v>50541.439599999998</v>
      </c>
      <c r="D86" s="31" t="str">
        <f t="shared" si="15"/>
        <v>vis</v>
      </c>
      <c r="E86" s="115">
        <f>VLOOKUP(C86,'Active 1'!C$21:E$968,3,FALSE)</f>
        <v>17379.163061198997</v>
      </c>
      <c r="F86" s="6" t="s">
        <v>152</v>
      </c>
      <c r="G86" s="31" t="str">
        <f t="shared" si="16"/>
        <v>50541.4396</v>
      </c>
      <c r="H86" s="107">
        <f t="shared" si="17"/>
        <v>17379</v>
      </c>
      <c r="I86" s="116" t="s">
        <v>600</v>
      </c>
      <c r="J86" s="117" t="s">
        <v>601</v>
      </c>
      <c r="K86" s="116">
        <v>17379</v>
      </c>
      <c r="L86" s="116" t="s">
        <v>602</v>
      </c>
      <c r="M86" s="117" t="s">
        <v>300</v>
      </c>
      <c r="N86" s="117" t="s">
        <v>574</v>
      </c>
      <c r="O86" s="118" t="s">
        <v>603</v>
      </c>
      <c r="P86" s="119" t="s">
        <v>604</v>
      </c>
    </row>
    <row r="87" spans="1:16" ht="12.75" customHeight="1" thickBot="1">
      <c r="A87" s="107" t="str">
        <f t="shared" si="12"/>
        <v> BBS 118 </v>
      </c>
      <c r="B87" s="6" t="str">
        <f t="shared" si="13"/>
        <v>I</v>
      </c>
      <c r="C87" s="107">
        <f t="shared" si="14"/>
        <v>50851.701999999997</v>
      </c>
      <c r="D87" s="31" t="str">
        <f t="shared" si="15"/>
        <v>vis</v>
      </c>
      <c r="E87" s="115">
        <f>VLOOKUP(C87,'Active 1'!C$21:E$968,3,FALSE)</f>
        <v>17881.171012751864</v>
      </c>
      <c r="F87" s="6" t="s">
        <v>152</v>
      </c>
      <c r="G87" s="31" t="str">
        <f t="shared" si="16"/>
        <v>50851.702</v>
      </c>
      <c r="H87" s="107">
        <f t="shared" si="17"/>
        <v>17881</v>
      </c>
      <c r="I87" s="116" t="s">
        <v>605</v>
      </c>
      <c r="J87" s="117" t="s">
        <v>606</v>
      </c>
      <c r="K87" s="116">
        <v>17881</v>
      </c>
      <c r="L87" s="116" t="s">
        <v>607</v>
      </c>
      <c r="M87" s="117" t="s">
        <v>300</v>
      </c>
      <c r="N87" s="117" t="s">
        <v>301</v>
      </c>
      <c r="O87" s="118" t="s">
        <v>608</v>
      </c>
      <c r="P87" s="118" t="s">
        <v>609</v>
      </c>
    </row>
    <row r="88" spans="1:16" ht="12.75" customHeight="1" thickBot="1">
      <c r="A88" s="107" t="str">
        <f t="shared" si="12"/>
        <v>BAVM 128 </v>
      </c>
      <c r="B88" s="6" t="str">
        <f t="shared" si="13"/>
        <v>II</v>
      </c>
      <c r="C88" s="107">
        <f t="shared" si="14"/>
        <v>51262.398300000001</v>
      </c>
      <c r="D88" s="31" t="str">
        <f t="shared" si="15"/>
        <v>vis</v>
      </c>
      <c r="E88" s="115">
        <f>VLOOKUP(C88,'Active 1'!C$21:E$968,3,FALSE)</f>
        <v>18545.68211133598</v>
      </c>
      <c r="F88" s="6" t="s">
        <v>152</v>
      </c>
      <c r="G88" s="31" t="str">
        <f t="shared" si="16"/>
        <v>51262.3983</v>
      </c>
      <c r="H88" s="107">
        <f t="shared" si="17"/>
        <v>18545.5</v>
      </c>
      <c r="I88" s="116" t="s">
        <v>610</v>
      </c>
      <c r="J88" s="117" t="s">
        <v>611</v>
      </c>
      <c r="K88" s="116">
        <v>18545.5</v>
      </c>
      <c r="L88" s="116" t="s">
        <v>612</v>
      </c>
      <c r="M88" s="117" t="s">
        <v>300</v>
      </c>
      <c r="N88" s="117" t="s">
        <v>613</v>
      </c>
      <c r="O88" s="118" t="s">
        <v>603</v>
      </c>
      <c r="P88" s="119" t="s">
        <v>614</v>
      </c>
    </row>
    <row r="89" spans="1:16" ht="12.75" customHeight="1" thickBot="1">
      <c r="A89" s="107" t="str">
        <f t="shared" si="12"/>
        <v>IBVS 5434 </v>
      </c>
      <c r="B89" s="6" t="str">
        <f t="shared" si="13"/>
        <v>II</v>
      </c>
      <c r="C89" s="107">
        <f t="shared" si="14"/>
        <v>52767.366600000001</v>
      </c>
      <c r="D89" s="31" t="str">
        <f t="shared" si="15"/>
        <v>vis</v>
      </c>
      <c r="E89" s="115">
        <f>VLOOKUP(C89,'Active 1'!C$21:E$968,3,FALSE)</f>
        <v>20980.737256384189</v>
      </c>
      <c r="F89" s="6" t="s">
        <v>152</v>
      </c>
      <c r="G89" s="31" t="str">
        <f t="shared" si="16"/>
        <v>52767.3666</v>
      </c>
      <c r="H89" s="107">
        <f t="shared" si="17"/>
        <v>20980.5</v>
      </c>
      <c r="I89" s="116" t="s">
        <v>634</v>
      </c>
      <c r="J89" s="117" t="s">
        <v>635</v>
      </c>
      <c r="K89" s="116" t="s">
        <v>636</v>
      </c>
      <c r="L89" s="116" t="s">
        <v>637</v>
      </c>
      <c r="M89" s="117" t="s">
        <v>300</v>
      </c>
      <c r="N89" s="117" t="s">
        <v>132</v>
      </c>
      <c r="O89" s="118" t="s">
        <v>638</v>
      </c>
      <c r="P89" s="119" t="s">
        <v>639</v>
      </c>
    </row>
    <row r="90" spans="1:16" ht="12.75" customHeight="1" thickBot="1">
      <c r="A90" s="107" t="str">
        <f t="shared" si="12"/>
        <v>IBVS 5502 </v>
      </c>
      <c r="B90" s="6" t="str">
        <f t="shared" si="13"/>
        <v>I</v>
      </c>
      <c r="C90" s="107">
        <f t="shared" si="14"/>
        <v>52785.598100000003</v>
      </c>
      <c r="D90" s="31" t="str">
        <f t="shared" si="15"/>
        <v>vis</v>
      </c>
      <c r="E90" s="115">
        <f>VLOOKUP(C90,'Active 1'!C$21:E$968,3,FALSE)</f>
        <v>21010.236022489062</v>
      </c>
      <c r="F90" s="6" t="s">
        <v>152</v>
      </c>
      <c r="G90" s="31" t="str">
        <f t="shared" si="16"/>
        <v>52785.5981</v>
      </c>
      <c r="H90" s="107">
        <f t="shared" si="17"/>
        <v>21010</v>
      </c>
      <c r="I90" s="116" t="s">
        <v>640</v>
      </c>
      <c r="J90" s="117" t="s">
        <v>641</v>
      </c>
      <c r="K90" s="116" t="s">
        <v>642</v>
      </c>
      <c r="L90" s="116" t="s">
        <v>643</v>
      </c>
      <c r="M90" s="117" t="s">
        <v>300</v>
      </c>
      <c r="N90" s="117" t="s">
        <v>301</v>
      </c>
      <c r="O90" s="118" t="s">
        <v>644</v>
      </c>
      <c r="P90" s="119" t="s">
        <v>645</v>
      </c>
    </row>
    <row r="91" spans="1:16" ht="12.75" customHeight="1" thickBot="1">
      <c r="A91" s="107" t="str">
        <f t="shared" si="12"/>
        <v>IBVS 5588 </v>
      </c>
      <c r="B91" s="6" t="str">
        <f t="shared" si="13"/>
        <v>II</v>
      </c>
      <c r="C91" s="107">
        <f t="shared" si="14"/>
        <v>53076.393199999999</v>
      </c>
      <c r="D91" s="31" t="str">
        <f t="shared" si="15"/>
        <v>vis</v>
      </c>
      <c r="E91" s="115">
        <f>VLOOKUP(C91,'Active 1'!C$21:E$968,3,FALSE)</f>
        <v>21480.745670040971</v>
      </c>
      <c r="F91" s="6" t="s">
        <v>152</v>
      </c>
      <c r="G91" s="31" t="str">
        <f t="shared" si="16"/>
        <v>53076.3932</v>
      </c>
      <c r="H91" s="107">
        <f t="shared" si="17"/>
        <v>21480.5</v>
      </c>
      <c r="I91" s="116" t="s">
        <v>651</v>
      </c>
      <c r="J91" s="117" t="s">
        <v>652</v>
      </c>
      <c r="K91" s="116" t="s">
        <v>653</v>
      </c>
      <c r="L91" s="116" t="s">
        <v>654</v>
      </c>
      <c r="M91" s="117" t="s">
        <v>300</v>
      </c>
      <c r="N91" s="117" t="s">
        <v>301</v>
      </c>
      <c r="O91" s="118" t="s">
        <v>655</v>
      </c>
      <c r="P91" s="119" t="s">
        <v>656</v>
      </c>
    </row>
    <row r="92" spans="1:16" ht="12.75" customHeight="1" thickBot="1">
      <c r="A92" s="107" t="str">
        <f t="shared" si="12"/>
        <v>BAVM 172 </v>
      </c>
      <c r="B92" s="6" t="str">
        <f t="shared" si="13"/>
        <v>II</v>
      </c>
      <c r="C92" s="107">
        <f t="shared" si="14"/>
        <v>53105.396999999997</v>
      </c>
      <c r="D92" s="31" t="str">
        <f t="shared" si="15"/>
        <v>vis</v>
      </c>
      <c r="E92" s="115">
        <f>VLOOKUP(C92,'Active 1'!C$21:E$968,3,FALSE)</f>
        <v>21527.67413518934</v>
      </c>
      <c r="F92" s="6" t="s">
        <v>152</v>
      </c>
      <c r="G92" s="31" t="str">
        <f t="shared" si="16"/>
        <v>53105.397</v>
      </c>
      <c r="H92" s="107">
        <f t="shared" si="17"/>
        <v>21527.5</v>
      </c>
      <c r="I92" s="116" t="s">
        <v>657</v>
      </c>
      <c r="J92" s="117" t="s">
        <v>658</v>
      </c>
      <c r="K92" s="116" t="s">
        <v>659</v>
      </c>
      <c r="L92" s="116" t="s">
        <v>660</v>
      </c>
      <c r="M92" s="117" t="s">
        <v>300</v>
      </c>
      <c r="N92" s="117" t="s">
        <v>613</v>
      </c>
      <c r="O92" s="118" t="s">
        <v>661</v>
      </c>
      <c r="P92" s="119" t="s">
        <v>662</v>
      </c>
    </row>
    <row r="93" spans="1:16" ht="12.75" customHeight="1" thickBot="1">
      <c r="A93" s="107" t="str">
        <f t="shared" si="12"/>
        <v>BAVM 178 </v>
      </c>
      <c r="B93" s="6" t="str">
        <f t="shared" si="13"/>
        <v>II</v>
      </c>
      <c r="C93" s="107">
        <f t="shared" si="14"/>
        <v>53406.434999999998</v>
      </c>
      <c r="D93" s="31" t="str">
        <f t="shared" si="15"/>
        <v>vis</v>
      </c>
      <c r="E93" s="115">
        <f>VLOOKUP(C93,'Active 1'!C$21:E$968,3,FALSE)</f>
        <v>22014.756906803213</v>
      </c>
      <c r="F93" s="6" t="s">
        <v>152</v>
      </c>
      <c r="G93" s="31" t="str">
        <f t="shared" si="16"/>
        <v>53406.4350</v>
      </c>
      <c r="H93" s="107">
        <f t="shared" si="17"/>
        <v>22014.5</v>
      </c>
      <c r="I93" s="116" t="s">
        <v>663</v>
      </c>
      <c r="J93" s="117" t="s">
        <v>664</v>
      </c>
      <c r="K93" s="116" t="s">
        <v>665</v>
      </c>
      <c r="L93" s="116" t="s">
        <v>666</v>
      </c>
      <c r="M93" s="117" t="s">
        <v>667</v>
      </c>
      <c r="N93" s="117" t="s">
        <v>613</v>
      </c>
      <c r="O93" s="118" t="s">
        <v>668</v>
      </c>
      <c r="P93" s="119" t="s">
        <v>669</v>
      </c>
    </row>
    <row r="94" spans="1:16" ht="12.75" customHeight="1" thickBot="1">
      <c r="A94" s="107" t="str">
        <f t="shared" si="12"/>
        <v>IBVS 5843 </v>
      </c>
      <c r="B94" s="6" t="str">
        <f t="shared" si="13"/>
        <v>I</v>
      </c>
      <c r="C94" s="107">
        <f t="shared" si="14"/>
        <v>53411.6875</v>
      </c>
      <c r="D94" s="31" t="str">
        <f t="shared" si="15"/>
        <v>vis</v>
      </c>
      <c r="E94" s="115">
        <f>VLOOKUP(C94,'Active 1'!C$21:E$968,3,FALSE)</f>
        <v>22023.255509165385</v>
      </c>
      <c r="F94" s="6" t="s">
        <v>152</v>
      </c>
      <c r="G94" s="31" t="str">
        <f t="shared" si="16"/>
        <v>53411.6875</v>
      </c>
      <c r="H94" s="107">
        <f t="shared" si="17"/>
        <v>22023</v>
      </c>
      <c r="I94" s="116" t="s">
        <v>670</v>
      </c>
      <c r="J94" s="117" t="s">
        <v>671</v>
      </c>
      <c r="K94" s="116" t="s">
        <v>672</v>
      </c>
      <c r="L94" s="116" t="s">
        <v>673</v>
      </c>
      <c r="M94" s="117" t="s">
        <v>667</v>
      </c>
      <c r="N94" s="117" t="s">
        <v>613</v>
      </c>
      <c r="O94" s="118" t="s">
        <v>674</v>
      </c>
      <c r="P94" s="119" t="s">
        <v>675</v>
      </c>
    </row>
    <row r="95" spans="1:16" ht="12.75" customHeight="1" thickBot="1">
      <c r="A95" s="107" t="str">
        <f t="shared" si="12"/>
        <v>IBVS 5843 </v>
      </c>
      <c r="B95" s="6" t="str">
        <f t="shared" si="13"/>
        <v>II</v>
      </c>
      <c r="C95" s="107">
        <f t="shared" si="14"/>
        <v>53415.699800000002</v>
      </c>
      <c r="D95" s="31" t="str">
        <f t="shared" si="15"/>
        <v>vis</v>
      </c>
      <c r="E95" s="115">
        <f>VLOOKUP(C95,'Active 1'!C$21:E$968,3,FALSE)</f>
        <v>22029.747454383421</v>
      </c>
      <c r="F95" s="6" t="s">
        <v>152</v>
      </c>
      <c r="G95" s="31" t="str">
        <f t="shared" si="16"/>
        <v>53415.6998</v>
      </c>
      <c r="H95" s="107">
        <f t="shared" si="17"/>
        <v>22029.5</v>
      </c>
      <c r="I95" s="116" t="s">
        <v>676</v>
      </c>
      <c r="J95" s="117" t="s">
        <v>677</v>
      </c>
      <c r="K95" s="116" t="s">
        <v>678</v>
      </c>
      <c r="L95" s="116" t="s">
        <v>679</v>
      </c>
      <c r="M95" s="117" t="s">
        <v>667</v>
      </c>
      <c r="N95" s="117" t="s">
        <v>613</v>
      </c>
      <c r="O95" s="118" t="s">
        <v>674</v>
      </c>
      <c r="P95" s="119" t="s">
        <v>675</v>
      </c>
    </row>
    <row r="96" spans="1:16" ht="12.75" customHeight="1" thickBot="1">
      <c r="A96" s="107" t="str">
        <f t="shared" si="12"/>
        <v>IBVS 5672 </v>
      </c>
      <c r="B96" s="6" t="str">
        <f t="shared" si="13"/>
        <v>I</v>
      </c>
      <c r="C96" s="107">
        <f t="shared" si="14"/>
        <v>53417.8727</v>
      </c>
      <c r="D96" s="31" t="str">
        <f t="shared" si="15"/>
        <v>vis</v>
      </c>
      <c r="E96" s="115">
        <f>VLOOKUP(C96,'Active 1'!C$21:E$968,3,FALSE)</f>
        <v>22033.2632303135</v>
      </c>
      <c r="F96" s="6" t="s">
        <v>152</v>
      </c>
      <c r="G96" s="31" t="str">
        <f t="shared" si="16"/>
        <v>53417.8727</v>
      </c>
      <c r="H96" s="107">
        <f t="shared" si="17"/>
        <v>22033</v>
      </c>
      <c r="I96" s="116" t="s">
        <v>680</v>
      </c>
      <c r="J96" s="117" t="s">
        <v>681</v>
      </c>
      <c r="K96" s="116" t="s">
        <v>682</v>
      </c>
      <c r="L96" s="116" t="s">
        <v>683</v>
      </c>
      <c r="M96" s="117" t="s">
        <v>300</v>
      </c>
      <c r="N96" s="117" t="s">
        <v>301</v>
      </c>
      <c r="O96" s="118" t="s">
        <v>684</v>
      </c>
      <c r="P96" s="119" t="s">
        <v>685</v>
      </c>
    </row>
    <row r="97" spans="1:16" ht="12.75" customHeight="1" thickBot="1">
      <c r="A97" s="107" t="str">
        <f t="shared" si="12"/>
        <v>IBVS 5843 </v>
      </c>
      <c r="B97" s="6" t="str">
        <f t="shared" si="13"/>
        <v>I</v>
      </c>
      <c r="C97" s="107">
        <f t="shared" si="14"/>
        <v>53419.7261</v>
      </c>
      <c r="D97" s="31" t="str">
        <f t="shared" si="15"/>
        <v>vis</v>
      </c>
      <c r="E97" s="115">
        <f>VLOOKUP(C97,'Active 1'!C$21:E$968,3,FALSE)</f>
        <v>22036.262051754344</v>
      </c>
      <c r="F97" s="6" t="s">
        <v>152</v>
      </c>
      <c r="G97" s="31" t="str">
        <f t="shared" si="16"/>
        <v>53419.7261</v>
      </c>
      <c r="H97" s="107">
        <f t="shared" si="17"/>
        <v>22036</v>
      </c>
      <c r="I97" s="116" t="s">
        <v>686</v>
      </c>
      <c r="J97" s="117" t="s">
        <v>687</v>
      </c>
      <c r="K97" s="116" t="s">
        <v>688</v>
      </c>
      <c r="L97" s="116" t="s">
        <v>689</v>
      </c>
      <c r="M97" s="117" t="s">
        <v>667</v>
      </c>
      <c r="N97" s="117" t="s">
        <v>613</v>
      </c>
      <c r="O97" s="118" t="s">
        <v>674</v>
      </c>
      <c r="P97" s="119" t="s">
        <v>675</v>
      </c>
    </row>
    <row r="98" spans="1:16" ht="12.75" customHeight="1" thickBot="1">
      <c r="A98" s="107" t="str">
        <f t="shared" si="12"/>
        <v>IBVS 5843 </v>
      </c>
      <c r="B98" s="6" t="str">
        <f t="shared" si="13"/>
        <v>I</v>
      </c>
      <c r="C98" s="107">
        <f t="shared" si="14"/>
        <v>53432.703300000001</v>
      </c>
      <c r="D98" s="31" t="str">
        <f t="shared" si="15"/>
        <v>vis</v>
      </c>
      <c r="E98" s="115">
        <f>VLOOKUP(C98,'Active 1'!C$21:E$968,3,FALSE)</f>
        <v>22057.259303077393</v>
      </c>
      <c r="F98" s="6" t="s">
        <v>152</v>
      </c>
      <c r="G98" s="31" t="str">
        <f t="shared" si="16"/>
        <v>53432.7033</v>
      </c>
      <c r="H98" s="107">
        <f t="shared" si="17"/>
        <v>22057</v>
      </c>
      <c r="I98" s="116" t="s">
        <v>695</v>
      </c>
      <c r="J98" s="117" t="s">
        <v>696</v>
      </c>
      <c r="K98" s="116" t="s">
        <v>697</v>
      </c>
      <c r="L98" s="116" t="s">
        <v>698</v>
      </c>
      <c r="M98" s="117" t="s">
        <v>667</v>
      </c>
      <c r="N98" s="117" t="s">
        <v>613</v>
      </c>
      <c r="O98" s="118" t="s">
        <v>674</v>
      </c>
      <c r="P98" s="119" t="s">
        <v>675</v>
      </c>
    </row>
    <row r="99" spans="1:16" ht="12.75" customHeight="1" thickBot="1">
      <c r="A99" s="107" t="str">
        <f t="shared" si="12"/>
        <v>IBVS 5843 </v>
      </c>
      <c r="B99" s="6" t="str">
        <f t="shared" si="13"/>
        <v>II</v>
      </c>
      <c r="C99" s="107">
        <f t="shared" si="14"/>
        <v>53446.611199999999</v>
      </c>
      <c r="D99" s="31" t="str">
        <f t="shared" si="15"/>
        <v>vis</v>
      </c>
      <c r="E99" s="115">
        <f>VLOOKUP(C99,'Active 1'!C$21:E$968,3,FALSE)</f>
        <v>22079.762437164547</v>
      </c>
      <c r="F99" s="6" t="s">
        <v>152</v>
      </c>
      <c r="G99" s="31" t="str">
        <f t="shared" si="16"/>
        <v>53446.6112</v>
      </c>
      <c r="H99" s="107">
        <f t="shared" si="17"/>
        <v>22079.5</v>
      </c>
      <c r="I99" s="116" t="s">
        <v>699</v>
      </c>
      <c r="J99" s="117" t="s">
        <v>700</v>
      </c>
      <c r="K99" s="116" t="s">
        <v>701</v>
      </c>
      <c r="L99" s="116" t="s">
        <v>702</v>
      </c>
      <c r="M99" s="117" t="s">
        <v>667</v>
      </c>
      <c r="N99" s="117" t="s">
        <v>613</v>
      </c>
      <c r="O99" s="118" t="s">
        <v>674</v>
      </c>
      <c r="P99" s="119" t="s">
        <v>675</v>
      </c>
    </row>
    <row r="100" spans="1:16" ht="12.75" customHeight="1" thickBot="1">
      <c r="A100" s="107" t="str">
        <f t="shared" si="12"/>
        <v>BAVM 173 </v>
      </c>
      <c r="B100" s="6" t="str">
        <f t="shared" si="13"/>
        <v>I</v>
      </c>
      <c r="C100" s="107">
        <f t="shared" si="14"/>
        <v>53462.374000000003</v>
      </c>
      <c r="D100" s="31" t="str">
        <f t="shared" si="15"/>
        <v>vis</v>
      </c>
      <c r="E100" s="115">
        <f>VLOOKUP(C100,'Active 1'!C$21:E$968,3,FALSE)</f>
        <v>22105.266819708933</v>
      </c>
      <c r="F100" s="6" t="s">
        <v>152</v>
      </c>
      <c r="G100" s="31" t="str">
        <f t="shared" si="16"/>
        <v>53462.3740</v>
      </c>
      <c r="H100" s="107">
        <f t="shared" si="17"/>
        <v>22105</v>
      </c>
      <c r="I100" s="116" t="s">
        <v>703</v>
      </c>
      <c r="J100" s="117" t="s">
        <v>704</v>
      </c>
      <c r="K100" s="116" t="s">
        <v>705</v>
      </c>
      <c r="L100" s="116" t="s">
        <v>706</v>
      </c>
      <c r="M100" s="117" t="s">
        <v>300</v>
      </c>
      <c r="N100" s="117" t="s">
        <v>613</v>
      </c>
      <c r="O100" s="118" t="s">
        <v>707</v>
      </c>
      <c r="P100" s="119" t="s">
        <v>708</v>
      </c>
    </row>
    <row r="101" spans="1:16" ht="12.75" customHeight="1" thickBot="1">
      <c r="A101" s="107" t="str">
        <f t="shared" si="12"/>
        <v>IBVS 5684 </v>
      </c>
      <c r="B101" s="6" t="str">
        <f t="shared" si="13"/>
        <v>I</v>
      </c>
      <c r="C101" s="107">
        <f t="shared" si="14"/>
        <v>53462.378799999999</v>
      </c>
      <c r="D101" s="31" t="str">
        <f t="shared" si="15"/>
        <v>vis</v>
      </c>
      <c r="E101" s="115">
        <f>VLOOKUP(C101,'Active 1'!C$21:E$968,3,FALSE)</f>
        <v>22105.274586161344</v>
      </c>
      <c r="F101" s="6" t="s">
        <v>152</v>
      </c>
      <c r="G101" s="31" t="str">
        <f t="shared" si="16"/>
        <v>53462.3788</v>
      </c>
      <c r="H101" s="107">
        <f t="shared" si="17"/>
        <v>22105</v>
      </c>
      <c r="I101" s="116" t="s">
        <v>709</v>
      </c>
      <c r="J101" s="117" t="s">
        <v>710</v>
      </c>
      <c r="K101" s="116" t="s">
        <v>705</v>
      </c>
      <c r="L101" s="116" t="s">
        <v>711</v>
      </c>
      <c r="M101" s="117" t="s">
        <v>300</v>
      </c>
      <c r="N101" s="117" t="s">
        <v>301</v>
      </c>
      <c r="O101" s="118" t="s">
        <v>712</v>
      </c>
      <c r="P101" s="119" t="s">
        <v>713</v>
      </c>
    </row>
    <row r="102" spans="1:16" ht="12.75" customHeight="1" thickBot="1">
      <c r="A102" s="107" t="str">
        <f t="shared" si="12"/>
        <v>BAVM 173 </v>
      </c>
      <c r="B102" s="6" t="str">
        <f t="shared" si="13"/>
        <v>II</v>
      </c>
      <c r="C102" s="107">
        <f t="shared" si="14"/>
        <v>53482.458299999998</v>
      </c>
      <c r="D102" s="31" t="str">
        <f t="shared" si="15"/>
        <v>vis</v>
      </c>
      <c r="E102" s="115">
        <f>VLOOKUP(C102,'Active 1'!C$21:E$968,3,FALSE)</f>
        <v>22137.763436448087</v>
      </c>
      <c r="F102" s="6" t="s">
        <v>152</v>
      </c>
      <c r="G102" s="31" t="str">
        <f t="shared" si="16"/>
        <v>53482.4583</v>
      </c>
      <c r="H102" s="107">
        <f t="shared" si="17"/>
        <v>22137.5</v>
      </c>
      <c r="I102" s="116" t="s">
        <v>714</v>
      </c>
      <c r="J102" s="117" t="s">
        <v>715</v>
      </c>
      <c r="K102" s="116" t="s">
        <v>716</v>
      </c>
      <c r="L102" s="116" t="s">
        <v>717</v>
      </c>
      <c r="M102" s="117" t="s">
        <v>300</v>
      </c>
      <c r="N102" s="117" t="s">
        <v>613</v>
      </c>
      <c r="O102" s="118" t="s">
        <v>500</v>
      </c>
      <c r="P102" s="119" t="s">
        <v>708</v>
      </c>
    </row>
    <row r="103" spans="1:16" ht="12.75" customHeight="1" thickBot="1">
      <c r="A103" s="107" t="str">
        <f t="shared" si="12"/>
        <v>BAVM 173 </v>
      </c>
      <c r="B103" s="6" t="str">
        <f t="shared" si="13"/>
        <v>I</v>
      </c>
      <c r="C103" s="107">
        <f t="shared" si="14"/>
        <v>53483.3874</v>
      </c>
      <c r="D103" s="31" t="str">
        <f t="shared" si="15"/>
        <v>vis</v>
      </c>
      <c r="E103" s="115">
        <f>VLOOKUP(C103,'Active 1'!C$21:E$968,3,FALSE)</f>
        <v>22139.266730394724</v>
      </c>
      <c r="F103" s="6" t="s">
        <v>152</v>
      </c>
      <c r="G103" s="31" t="str">
        <f t="shared" si="16"/>
        <v>53483.3874</v>
      </c>
      <c r="H103" s="107">
        <f t="shared" si="17"/>
        <v>22139</v>
      </c>
      <c r="I103" s="116" t="s">
        <v>718</v>
      </c>
      <c r="J103" s="117" t="s">
        <v>719</v>
      </c>
      <c r="K103" s="116" t="s">
        <v>720</v>
      </c>
      <c r="L103" s="116" t="s">
        <v>706</v>
      </c>
      <c r="M103" s="117" t="s">
        <v>300</v>
      </c>
      <c r="N103" s="117" t="s">
        <v>613</v>
      </c>
      <c r="O103" s="118" t="s">
        <v>500</v>
      </c>
      <c r="P103" s="119" t="s">
        <v>708</v>
      </c>
    </row>
    <row r="104" spans="1:16" ht="12.75" customHeight="1" thickBot="1">
      <c r="A104" s="107" t="str">
        <f t="shared" si="12"/>
        <v>BAVM 186 </v>
      </c>
      <c r="B104" s="6" t="str">
        <f t="shared" si="13"/>
        <v>II</v>
      </c>
      <c r="C104" s="107">
        <f t="shared" si="14"/>
        <v>54207.440399999999</v>
      </c>
      <c r="D104" s="31" t="str">
        <f t="shared" si="15"/>
        <v>vis</v>
      </c>
      <c r="E104" s="115">
        <f>VLOOKUP(C104,'Active 1'!C$21:E$968,3,FALSE)</f>
        <v>23310.792391724328</v>
      </c>
      <c r="F104" s="6" t="s">
        <v>152</v>
      </c>
      <c r="G104" s="31" t="str">
        <f t="shared" si="16"/>
        <v>54207.4404</v>
      </c>
      <c r="H104" s="107">
        <f t="shared" si="17"/>
        <v>23310.5</v>
      </c>
      <c r="I104" s="116" t="s">
        <v>727</v>
      </c>
      <c r="J104" s="117" t="s">
        <v>728</v>
      </c>
      <c r="K104" s="116" t="s">
        <v>729</v>
      </c>
      <c r="L104" s="116" t="s">
        <v>730</v>
      </c>
      <c r="M104" s="117" t="s">
        <v>667</v>
      </c>
      <c r="N104" s="117" t="s">
        <v>613</v>
      </c>
      <c r="O104" s="118" t="s">
        <v>545</v>
      </c>
      <c r="P104" s="119" t="s">
        <v>731</v>
      </c>
    </row>
    <row r="105" spans="1:16" ht="12.75" customHeight="1" thickBot="1">
      <c r="A105" s="107" t="str">
        <f t="shared" si="12"/>
        <v>BAVM 186 </v>
      </c>
      <c r="B105" s="6" t="str">
        <f t="shared" si="13"/>
        <v>I</v>
      </c>
      <c r="C105" s="107">
        <f t="shared" si="14"/>
        <v>54216.4035</v>
      </c>
      <c r="D105" s="31" t="str">
        <f t="shared" si="15"/>
        <v>vis</v>
      </c>
      <c r="E105" s="115">
        <f>VLOOKUP(C105,'Active 1'!C$21:E$968,3,FALSE)</f>
        <v>23325.294785409686</v>
      </c>
      <c r="F105" s="6" t="s">
        <v>152</v>
      </c>
      <c r="G105" s="31" t="str">
        <f t="shared" si="16"/>
        <v>54216.4035</v>
      </c>
      <c r="H105" s="107">
        <f t="shared" si="17"/>
        <v>23325</v>
      </c>
      <c r="I105" s="116" t="s">
        <v>732</v>
      </c>
      <c r="J105" s="117" t="s">
        <v>733</v>
      </c>
      <c r="K105" s="116" t="s">
        <v>734</v>
      </c>
      <c r="L105" s="116" t="s">
        <v>735</v>
      </c>
      <c r="M105" s="117" t="s">
        <v>667</v>
      </c>
      <c r="N105" s="117" t="s">
        <v>152</v>
      </c>
      <c r="O105" s="118" t="s">
        <v>736</v>
      </c>
      <c r="P105" s="119" t="s">
        <v>731</v>
      </c>
    </row>
    <row r="106" spans="1:16" ht="12.75" customHeight="1" thickBot="1">
      <c r="A106" s="107" t="str">
        <f t="shared" si="12"/>
        <v>IBVS 5795 </v>
      </c>
      <c r="B106" s="6" t="str">
        <f t="shared" si="13"/>
        <v>I</v>
      </c>
      <c r="C106" s="107">
        <f t="shared" si="14"/>
        <v>54255.340100000001</v>
      </c>
      <c r="D106" s="31" t="str">
        <f t="shared" si="15"/>
        <v>vis</v>
      </c>
      <c r="E106" s="115">
        <f>VLOOKUP(C106,'Active 1'!C$21:E$968,3,FALSE)</f>
        <v>23388.294629433432</v>
      </c>
      <c r="F106" s="6" t="s">
        <v>152</v>
      </c>
      <c r="G106" s="31" t="str">
        <f t="shared" si="16"/>
        <v>54255.3401</v>
      </c>
      <c r="H106" s="107">
        <f t="shared" si="17"/>
        <v>23388</v>
      </c>
      <c r="I106" s="116" t="s">
        <v>737</v>
      </c>
      <c r="J106" s="117" t="s">
        <v>738</v>
      </c>
      <c r="K106" s="116" t="s">
        <v>739</v>
      </c>
      <c r="L106" s="116" t="s">
        <v>740</v>
      </c>
      <c r="M106" s="117" t="s">
        <v>667</v>
      </c>
      <c r="N106" s="117" t="s">
        <v>152</v>
      </c>
      <c r="O106" s="118" t="s">
        <v>741</v>
      </c>
      <c r="P106" s="119" t="s">
        <v>742</v>
      </c>
    </row>
    <row r="107" spans="1:16" ht="12.75" customHeight="1" thickBot="1">
      <c r="A107" s="107" t="str">
        <f t="shared" ref="A107:A138" si="18">P107</f>
        <v>BAVM 209 </v>
      </c>
      <c r="B107" s="6" t="str">
        <f t="shared" ref="B107:B138" si="19">IF(H107=INT(H107),"I","II")</f>
        <v>I</v>
      </c>
      <c r="C107" s="107">
        <f t="shared" ref="C107:C138" si="20">1*G107</f>
        <v>54829.515700000004</v>
      </c>
      <c r="D107" s="31" t="str">
        <f t="shared" ref="D107:D138" si="21">VLOOKUP(F107,I$1:J$5,2,FALSE)</f>
        <v>vis</v>
      </c>
      <c r="E107" s="115">
        <f>VLOOKUP(C107,'Active 1'!C$21:E$968,3,FALSE)</f>
        <v>24317.31702076297</v>
      </c>
      <c r="F107" s="6" t="s">
        <v>152</v>
      </c>
      <c r="G107" s="31" t="str">
        <f t="shared" ref="G107:G138" si="22">MID(I107,3,LEN(I107)-3)</f>
        <v>54829.5157</v>
      </c>
      <c r="H107" s="107">
        <f t="shared" ref="H107:H138" si="23">1*K107</f>
        <v>24317</v>
      </c>
      <c r="I107" s="116" t="s">
        <v>743</v>
      </c>
      <c r="J107" s="117" t="s">
        <v>744</v>
      </c>
      <c r="K107" s="116" t="s">
        <v>745</v>
      </c>
      <c r="L107" s="116" t="s">
        <v>746</v>
      </c>
      <c r="M107" s="117" t="s">
        <v>667</v>
      </c>
      <c r="N107" s="117" t="s">
        <v>747</v>
      </c>
      <c r="O107" s="118" t="s">
        <v>748</v>
      </c>
      <c r="P107" s="119" t="s">
        <v>749</v>
      </c>
    </row>
    <row r="108" spans="1:16" ht="12.75" customHeight="1" thickBot="1">
      <c r="A108" s="107" t="str">
        <f t="shared" si="18"/>
        <v>IBVS 5894 </v>
      </c>
      <c r="B108" s="6" t="str">
        <f t="shared" si="19"/>
        <v>I</v>
      </c>
      <c r="C108" s="107">
        <f t="shared" si="20"/>
        <v>54862.894099999998</v>
      </c>
      <c r="D108" s="31" t="str">
        <f t="shared" si="21"/>
        <v>vis</v>
      </c>
      <c r="E108" s="115">
        <f>VLOOKUP(C108,'Active 1'!C$21:E$968,3,FALSE)</f>
        <v>24371.323636486013</v>
      </c>
      <c r="F108" s="6" t="s">
        <v>152</v>
      </c>
      <c r="G108" s="31" t="str">
        <f t="shared" si="22"/>
        <v>54862.8941</v>
      </c>
      <c r="H108" s="107">
        <f t="shared" si="23"/>
        <v>24371</v>
      </c>
      <c r="I108" s="116" t="s">
        <v>750</v>
      </c>
      <c r="J108" s="117" t="s">
        <v>751</v>
      </c>
      <c r="K108" s="116" t="s">
        <v>752</v>
      </c>
      <c r="L108" s="116" t="s">
        <v>753</v>
      </c>
      <c r="M108" s="117" t="s">
        <v>667</v>
      </c>
      <c r="N108" s="117" t="s">
        <v>152</v>
      </c>
      <c r="O108" s="118" t="s">
        <v>353</v>
      </c>
      <c r="P108" s="119" t="s">
        <v>754</v>
      </c>
    </row>
    <row r="109" spans="1:16" ht="12.75" customHeight="1" thickBot="1">
      <c r="A109" s="107" t="str">
        <f t="shared" si="18"/>
        <v>BAVM 209 </v>
      </c>
      <c r="B109" s="6" t="str">
        <f t="shared" si="19"/>
        <v>I</v>
      </c>
      <c r="C109" s="107">
        <f t="shared" si="20"/>
        <v>54907.392399999997</v>
      </c>
      <c r="D109" s="31" t="str">
        <f t="shared" si="21"/>
        <v>vis</v>
      </c>
      <c r="E109" s="115">
        <f>VLOOKUP(C109,'Active 1'!C$21:E$968,3,FALSE)</f>
        <v>24443.322371848677</v>
      </c>
      <c r="F109" s="6" t="s">
        <v>152</v>
      </c>
      <c r="G109" s="31" t="str">
        <f t="shared" si="22"/>
        <v>54907.3924</v>
      </c>
      <c r="H109" s="107">
        <f t="shared" si="23"/>
        <v>24443</v>
      </c>
      <c r="I109" s="116" t="s">
        <v>755</v>
      </c>
      <c r="J109" s="117" t="s">
        <v>756</v>
      </c>
      <c r="K109" s="116" t="s">
        <v>757</v>
      </c>
      <c r="L109" s="116" t="s">
        <v>758</v>
      </c>
      <c r="M109" s="117" t="s">
        <v>667</v>
      </c>
      <c r="N109" s="117" t="s">
        <v>613</v>
      </c>
      <c r="O109" s="118" t="s">
        <v>759</v>
      </c>
      <c r="P109" s="119" t="s">
        <v>749</v>
      </c>
    </row>
    <row r="110" spans="1:16" ht="12.75" customHeight="1" thickBot="1">
      <c r="A110" s="107" t="str">
        <f t="shared" si="18"/>
        <v>BAVM 209 </v>
      </c>
      <c r="B110" s="6" t="str">
        <f t="shared" si="19"/>
        <v>I</v>
      </c>
      <c r="C110" s="107">
        <f t="shared" si="20"/>
        <v>54912.336799999997</v>
      </c>
      <c r="D110" s="31" t="str">
        <f t="shared" si="21"/>
        <v>vis</v>
      </c>
      <c r="E110" s="115">
        <f>VLOOKUP(C110,'Active 1'!C$21:E$968,3,FALSE)</f>
        <v>24451.322465046105</v>
      </c>
      <c r="F110" s="6" t="s">
        <v>152</v>
      </c>
      <c r="G110" s="31" t="str">
        <f t="shared" si="22"/>
        <v>54912.3368</v>
      </c>
      <c r="H110" s="107">
        <f t="shared" si="23"/>
        <v>24451</v>
      </c>
      <c r="I110" s="116" t="s">
        <v>760</v>
      </c>
      <c r="J110" s="117" t="s">
        <v>761</v>
      </c>
      <c r="K110" s="116" t="s">
        <v>762</v>
      </c>
      <c r="L110" s="116" t="s">
        <v>763</v>
      </c>
      <c r="M110" s="117" t="s">
        <v>667</v>
      </c>
      <c r="N110" s="117" t="s">
        <v>574</v>
      </c>
      <c r="O110" s="118" t="s">
        <v>764</v>
      </c>
      <c r="P110" s="119" t="s">
        <v>749</v>
      </c>
    </row>
    <row r="111" spans="1:16" ht="12.75" customHeight="1" thickBot="1">
      <c r="A111" s="107" t="str">
        <f t="shared" si="18"/>
        <v>BAVM 220 </v>
      </c>
      <c r="B111" s="6" t="str">
        <f t="shared" si="19"/>
        <v>II</v>
      </c>
      <c r="C111" s="107">
        <f t="shared" si="20"/>
        <v>55259.375999999997</v>
      </c>
      <c r="D111" s="31" t="str">
        <f t="shared" si="21"/>
        <v>vis</v>
      </c>
      <c r="E111" s="115">
        <f>VLOOKUP(C111,'Active 1'!C$21:E$968,3,FALSE)</f>
        <v>25012.835680635704</v>
      </c>
      <c r="F111" s="6" t="s">
        <v>152</v>
      </c>
      <c r="G111" s="31" t="str">
        <f t="shared" si="22"/>
        <v>55259.3760</v>
      </c>
      <c r="H111" s="107">
        <f t="shared" si="23"/>
        <v>25012.5</v>
      </c>
      <c r="I111" s="116" t="s">
        <v>765</v>
      </c>
      <c r="J111" s="117" t="s">
        <v>766</v>
      </c>
      <c r="K111" s="116" t="s">
        <v>767</v>
      </c>
      <c r="L111" s="116" t="s">
        <v>768</v>
      </c>
      <c r="M111" s="117" t="s">
        <v>667</v>
      </c>
      <c r="N111" s="117" t="s">
        <v>613</v>
      </c>
      <c r="O111" s="118" t="s">
        <v>748</v>
      </c>
      <c r="P111" s="119" t="s">
        <v>769</v>
      </c>
    </row>
    <row r="112" spans="1:16" ht="12.75" customHeight="1" thickBot="1">
      <c r="A112" s="107" t="str">
        <f t="shared" si="18"/>
        <v>IBVS 5945 </v>
      </c>
      <c r="B112" s="6" t="str">
        <f t="shared" si="19"/>
        <v>I</v>
      </c>
      <c r="C112" s="107">
        <f t="shared" si="20"/>
        <v>55273.900199999996</v>
      </c>
      <c r="D112" s="31" t="str">
        <f t="shared" si="21"/>
        <v>vis</v>
      </c>
      <c r="E112" s="115">
        <f>VLOOKUP(C112,'Active 1'!C$21:E$968,3,FALSE)</f>
        <v>25036.335994853427</v>
      </c>
      <c r="F112" s="6" t="s">
        <v>152</v>
      </c>
      <c r="G112" s="31" t="str">
        <f t="shared" si="22"/>
        <v>55273.9002</v>
      </c>
      <c r="H112" s="107">
        <f t="shared" si="23"/>
        <v>25036</v>
      </c>
      <c r="I112" s="116" t="s">
        <v>770</v>
      </c>
      <c r="J112" s="117" t="s">
        <v>771</v>
      </c>
      <c r="K112" s="116" t="s">
        <v>772</v>
      </c>
      <c r="L112" s="116" t="s">
        <v>773</v>
      </c>
      <c r="M112" s="117" t="s">
        <v>667</v>
      </c>
      <c r="N112" s="117" t="s">
        <v>152</v>
      </c>
      <c r="O112" s="118" t="s">
        <v>353</v>
      </c>
      <c r="P112" s="119" t="s">
        <v>774</v>
      </c>
    </row>
    <row r="113" spans="1:16" ht="12.75" customHeight="1" thickBot="1">
      <c r="A113" s="107" t="str">
        <f t="shared" si="18"/>
        <v>BAVM 214 </v>
      </c>
      <c r="B113" s="6" t="str">
        <f t="shared" si="19"/>
        <v>I</v>
      </c>
      <c r="C113" s="107">
        <f t="shared" si="20"/>
        <v>55305.423799999997</v>
      </c>
      <c r="D113" s="31" t="str">
        <f t="shared" si="21"/>
        <v>vis</v>
      </c>
      <c r="E113" s="115">
        <f>VLOOKUP(C113,'Active 1'!C$21:E$968,3,FALSE)</f>
        <v>25087.341523920346</v>
      </c>
      <c r="F113" s="6" t="s">
        <v>152</v>
      </c>
      <c r="G113" s="31" t="str">
        <f t="shared" si="22"/>
        <v>55305.4238</v>
      </c>
      <c r="H113" s="107">
        <f t="shared" si="23"/>
        <v>25087</v>
      </c>
      <c r="I113" s="116" t="s">
        <v>786</v>
      </c>
      <c r="J113" s="117" t="s">
        <v>787</v>
      </c>
      <c r="K113" s="116" t="s">
        <v>788</v>
      </c>
      <c r="L113" s="116" t="s">
        <v>789</v>
      </c>
      <c r="M113" s="117" t="s">
        <v>667</v>
      </c>
      <c r="N113" s="117" t="s">
        <v>574</v>
      </c>
      <c r="O113" s="118" t="s">
        <v>790</v>
      </c>
      <c r="P113" s="119" t="s">
        <v>791</v>
      </c>
    </row>
    <row r="114" spans="1:16" ht="12.75" customHeight="1" thickBot="1">
      <c r="A114" s="107" t="str">
        <f t="shared" si="18"/>
        <v>IBVS 5988 </v>
      </c>
      <c r="B114" s="6" t="str">
        <f t="shared" si="19"/>
        <v>II</v>
      </c>
      <c r="C114" s="107">
        <f t="shared" si="20"/>
        <v>55340.343200000003</v>
      </c>
      <c r="D114" s="31" t="str">
        <f t="shared" si="21"/>
        <v>vis</v>
      </c>
      <c r="E114" s="115">
        <f>VLOOKUP(C114,'Active 1'!C$21:E$968,3,FALSE)</f>
        <v>25143.841494472555</v>
      </c>
      <c r="F114" s="6" t="s">
        <v>152</v>
      </c>
      <c r="G114" s="31" t="str">
        <f t="shared" si="22"/>
        <v>55340.3432</v>
      </c>
      <c r="H114" s="107">
        <f t="shared" si="23"/>
        <v>25143.5</v>
      </c>
      <c r="I114" s="116" t="s">
        <v>792</v>
      </c>
      <c r="J114" s="117" t="s">
        <v>793</v>
      </c>
      <c r="K114" s="116" t="s">
        <v>794</v>
      </c>
      <c r="L114" s="116" t="s">
        <v>789</v>
      </c>
      <c r="M114" s="117" t="s">
        <v>667</v>
      </c>
      <c r="N114" s="117" t="s">
        <v>795</v>
      </c>
      <c r="O114" s="118" t="s">
        <v>741</v>
      </c>
      <c r="P114" s="119" t="s">
        <v>796</v>
      </c>
    </row>
    <row r="115" spans="1:16" ht="12.75" customHeight="1" thickBot="1">
      <c r="A115" s="107" t="str">
        <f t="shared" si="18"/>
        <v>IBVS 5992 </v>
      </c>
      <c r="B115" s="6" t="str">
        <f t="shared" si="19"/>
        <v>II</v>
      </c>
      <c r="C115" s="107">
        <f t="shared" si="20"/>
        <v>55591.892</v>
      </c>
      <c r="D115" s="31" t="str">
        <f t="shared" si="21"/>
        <v>vis</v>
      </c>
      <c r="E115" s="115">
        <f>VLOOKUP(C115,'Active 1'!C$21:E$968,3,FALSE)</f>
        <v>25550.850200018511</v>
      </c>
      <c r="F115" s="6" t="s">
        <v>152</v>
      </c>
      <c r="G115" s="31" t="str">
        <f t="shared" si="22"/>
        <v>55591.8920</v>
      </c>
      <c r="H115" s="107">
        <f t="shared" si="23"/>
        <v>25550.5</v>
      </c>
      <c r="I115" s="116" t="s">
        <v>797</v>
      </c>
      <c r="J115" s="117" t="s">
        <v>798</v>
      </c>
      <c r="K115" s="116" t="s">
        <v>799</v>
      </c>
      <c r="L115" s="116" t="s">
        <v>800</v>
      </c>
      <c r="M115" s="117" t="s">
        <v>667</v>
      </c>
      <c r="N115" s="117" t="s">
        <v>152</v>
      </c>
      <c r="O115" s="118" t="s">
        <v>353</v>
      </c>
      <c r="P115" s="119" t="s">
        <v>801</v>
      </c>
    </row>
    <row r="116" spans="1:16" ht="12.75" customHeight="1" thickBot="1">
      <c r="A116" s="107" t="str">
        <f t="shared" si="18"/>
        <v> JAAVSO 39;177 </v>
      </c>
      <c r="B116" s="6" t="str">
        <f t="shared" si="19"/>
        <v>I</v>
      </c>
      <c r="C116" s="107">
        <f t="shared" si="20"/>
        <v>55625.576699999998</v>
      </c>
      <c r="D116" s="31" t="str">
        <f t="shared" si="21"/>
        <v>vis</v>
      </c>
      <c r="E116" s="115">
        <f>VLOOKUP(C116,'Active 1'!C$21:E$968,3,FALSE)</f>
        <v>25605.352412486642</v>
      </c>
      <c r="F116" s="6" t="s">
        <v>152</v>
      </c>
      <c r="G116" s="31" t="str">
        <f t="shared" si="22"/>
        <v>55625.5767</v>
      </c>
      <c r="H116" s="107">
        <f t="shared" si="23"/>
        <v>25605</v>
      </c>
      <c r="I116" s="116" t="s">
        <v>809</v>
      </c>
      <c r="J116" s="117" t="s">
        <v>810</v>
      </c>
      <c r="K116" s="116" t="s">
        <v>811</v>
      </c>
      <c r="L116" s="116" t="s">
        <v>812</v>
      </c>
      <c r="M116" s="117" t="s">
        <v>667</v>
      </c>
      <c r="N116" s="117" t="s">
        <v>132</v>
      </c>
      <c r="O116" s="118" t="s">
        <v>813</v>
      </c>
      <c r="P116" s="118" t="s">
        <v>814</v>
      </c>
    </row>
    <row r="117" spans="1:16" ht="12.75" customHeight="1" thickBot="1">
      <c r="A117" s="107" t="str">
        <f t="shared" si="18"/>
        <v> JAAVSO 40;975 </v>
      </c>
      <c r="B117" s="6" t="str">
        <f t="shared" si="19"/>
        <v>I</v>
      </c>
      <c r="C117" s="107">
        <f t="shared" si="20"/>
        <v>55661.4231</v>
      </c>
      <c r="D117" s="31" t="str">
        <f t="shared" si="21"/>
        <v>vis</v>
      </c>
      <c r="E117" s="115">
        <f>VLOOKUP(C117,'Active 1'!C$21:E$968,3,FALSE)</f>
        <v>25663.352279162544</v>
      </c>
      <c r="F117" s="6" t="s">
        <v>152</v>
      </c>
      <c r="G117" s="31" t="str">
        <f t="shared" si="22"/>
        <v>55661.4231</v>
      </c>
      <c r="H117" s="107">
        <f t="shared" si="23"/>
        <v>25663</v>
      </c>
      <c r="I117" s="116" t="s">
        <v>824</v>
      </c>
      <c r="J117" s="117" t="s">
        <v>825</v>
      </c>
      <c r="K117" s="116" t="s">
        <v>826</v>
      </c>
      <c r="L117" s="116" t="s">
        <v>827</v>
      </c>
      <c r="M117" s="117" t="s">
        <v>667</v>
      </c>
      <c r="N117" s="117" t="s">
        <v>132</v>
      </c>
      <c r="O117" s="118" t="s">
        <v>813</v>
      </c>
      <c r="P117" s="118" t="s">
        <v>828</v>
      </c>
    </row>
    <row r="118" spans="1:16" ht="12.75" customHeight="1" thickBot="1">
      <c r="A118" s="107" t="str">
        <f t="shared" si="18"/>
        <v>OEJV 0160 </v>
      </c>
      <c r="B118" s="6" t="str">
        <f t="shared" si="19"/>
        <v>I</v>
      </c>
      <c r="C118" s="107">
        <f t="shared" si="20"/>
        <v>55700.376100000001</v>
      </c>
      <c r="D118" s="31" t="str">
        <f t="shared" si="21"/>
        <v>vis</v>
      </c>
      <c r="E118" s="115">
        <f>VLOOKUP(C118,'Active 1'!C$21:E$968,3,FALSE)</f>
        <v>25726.378658565398</v>
      </c>
      <c r="F118" s="6" t="s">
        <v>152</v>
      </c>
      <c r="G118" s="31" t="str">
        <f t="shared" si="22"/>
        <v>55700.3761</v>
      </c>
      <c r="H118" s="107">
        <f t="shared" si="23"/>
        <v>25726</v>
      </c>
      <c r="I118" s="116" t="s">
        <v>829</v>
      </c>
      <c r="J118" s="117" t="s">
        <v>830</v>
      </c>
      <c r="K118" s="116" t="s">
        <v>831</v>
      </c>
      <c r="L118" s="116" t="s">
        <v>832</v>
      </c>
      <c r="M118" s="117" t="s">
        <v>667</v>
      </c>
      <c r="N118" s="117" t="s">
        <v>132</v>
      </c>
      <c r="O118" s="118" t="s">
        <v>779</v>
      </c>
      <c r="P118" s="119" t="s">
        <v>833</v>
      </c>
    </row>
    <row r="119" spans="1:16" ht="12.75" customHeight="1" thickBot="1">
      <c r="A119" s="107" t="str">
        <f t="shared" si="18"/>
        <v>IBVS 6029 </v>
      </c>
      <c r="B119" s="6" t="str">
        <f t="shared" si="19"/>
        <v>I</v>
      </c>
      <c r="C119" s="107">
        <f t="shared" si="20"/>
        <v>55959.947800000002</v>
      </c>
      <c r="D119" s="31" t="str">
        <f t="shared" si="21"/>
        <v>vis</v>
      </c>
      <c r="E119" s="115">
        <f>VLOOKUP(C119,'Active 1'!C$21:E$968,3,FALSE)</f>
        <v>26146.368503928858</v>
      </c>
      <c r="F119" s="6" t="s">
        <v>152</v>
      </c>
      <c r="G119" s="31" t="str">
        <f t="shared" si="22"/>
        <v>55959.9478</v>
      </c>
      <c r="H119" s="107">
        <f t="shared" si="23"/>
        <v>26146</v>
      </c>
      <c r="I119" s="116" t="s">
        <v>834</v>
      </c>
      <c r="J119" s="117" t="s">
        <v>835</v>
      </c>
      <c r="K119" s="116" t="s">
        <v>836</v>
      </c>
      <c r="L119" s="116" t="s">
        <v>837</v>
      </c>
      <c r="M119" s="117" t="s">
        <v>667</v>
      </c>
      <c r="N119" s="117" t="s">
        <v>152</v>
      </c>
      <c r="O119" s="118" t="s">
        <v>353</v>
      </c>
      <c r="P119" s="119" t="s">
        <v>838</v>
      </c>
    </row>
    <row r="120" spans="1:16" ht="12.75" customHeight="1" thickBot="1">
      <c r="A120" s="107" t="str">
        <f t="shared" si="18"/>
        <v>IBVS 6029 </v>
      </c>
      <c r="B120" s="6" t="str">
        <f t="shared" si="19"/>
        <v>I</v>
      </c>
      <c r="C120" s="107">
        <f t="shared" si="20"/>
        <v>56018.6659</v>
      </c>
      <c r="D120" s="31" t="str">
        <f t="shared" si="21"/>
        <v>vis</v>
      </c>
      <c r="E120" s="115">
        <f>VLOOKUP(C120,'Active 1'!C$21:E$968,3,FALSE)</f>
        <v>26241.375030984909</v>
      </c>
      <c r="F120" s="6" t="s">
        <v>152</v>
      </c>
      <c r="G120" s="31" t="str">
        <f t="shared" si="22"/>
        <v>56018.6659</v>
      </c>
      <c r="H120" s="107">
        <f t="shared" si="23"/>
        <v>26241</v>
      </c>
      <c r="I120" s="116" t="s">
        <v>844</v>
      </c>
      <c r="J120" s="117" t="s">
        <v>845</v>
      </c>
      <c r="K120" s="116" t="s">
        <v>846</v>
      </c>
      <c r="L120" s="116" t="s">
        <v>847</v>
      </c>
      <c r="M120" s="117" t="s">
        <v>667</v>
      </c>
      <c r="N120" s="117" t="s">
        <v>152</v>
      </c>
      <c r="O120" s="118" t="s">
        <v>353</v>
      </c>
      <c r="P120" s="119" t="s">
        <v>838</v>
      </c>
    </row>
    <row r="121" spans="1:16" ht="12.75" customHeight="1" thickBot="1">
      <c r="A121" s="107" t="str">
        <f t="shared" si="18"/>
        <v>BAVM 232 </v>
      </c>
      <c r="B121" s="6" t="str">
        <f t="shared" si="19"/>
        <v>I</v>
      </c>
      <c r="C121" s="107">
        <f t="shared" si="20"/>
        <v>56371.579700000002</v>
      </c>
      <c r="D121" s="31" t="str">
        <f t="shared" si="21"/>
        <v>vis</v>
      </c>
      <c r="E121" s="115">
        <f>VLOOKUP(C121,'Active 1'!C$21:E$968,3,FALSE)</f>
        <v>26812.393413530586</v>
      </c>
      <c r="F121" s="6" t="s">
        <v>152</v>
      </c>
      <c r="G121" s="31" t="str">
        <f t="shared" si="22"/>
        <v>56371.5797</v>
      </c>
      <c r="H121" s="107">
        <f t="shared" si="23"/>
        <v>26812</v>
      </c>
      <c r="I121" s="116" t="s">
        <v>848</v>
      </c>
      <c r="J121" s="117" t="s">
        <v>849</v>
      </c>
      <c r="K121" s="116" t="s">
        <v>850</v>
      </c>
      <c r="L121" s="116" t="s">
        <v>851</v>
      </c>
      <c r="M121" s="117" t="s">
        <v>667</v>
      </c>
      <c r="N121" s="117" t="s">
        <v>852</v>
      </c>
      <c r="O121" s="118" t="s">
        <v>545</v>
      </c>
      <c r="P121" s="119" t="s">
        <v>853</v>
      </c>
    </row>
    <row r="122" spans="1:16" ht="12.75" customHeight="1" thickBot="1">
      <c r="A122" s="107" t="str">
        <f t="shared" si="18"/>
        <v>BAVM 232 </v>
      </c>
      <c r="B122" s="6" t="str">
        <f t="shared" si="19"/>
        <v>II</v>
      </c>
      <c r="C122" s="107">
        <f t="shared" si="20"/>
        <v>56398.463000000003</v>
      </c>
      <c r="D122" s="31" t="str">
        <f t="shared" si="21"/>
        <v>vis</v>
      </c>
      <c r="E122" s="115">
        <f>VLOOKUP(C122,'Active 1'!C$21:E$968,3,FALSE)</f>
        <v>26855.890886521134</v>
      </c>
      <c r="F122" s="6" t="s">
        <v>152</v>
      </c>
      <c r="G122" s="31" t="str">
        <f t="shared" si="22"/>
        <v>56398.4630</v>
      </c>
      <c r="H122" s="107">
        <f t="shared" si="23"/>
        <v>26855.5</v>
      </c>
      <c r="I122" s="116" t="s">
        <v>854</v>
      </c>
      <c r="J122" s="117" t="s">
        <v>855</v>
      </c>
      <c r="K122" s="116" t="s">
        <v>856</v>
      </c>
      <c r="L122" s="116" t="s">
        <v>857</v>
      </c>
      <c r="M122" s="117" t="s">
        <v>667</v>
      </c>
      <c r="N122" s="117" t="s">
        <v>852</v>
      </c>
      <c r="O122" s="118" t="s">
        <v>545</v>
      </c>
      <c r="P122" s="119" t="s">
        <v>853</v>
      </c>
    </row>
    <row r="123" spans="1:16" ht="12.75" customHeight="1" thickBot="1">
      <c r="A123" s="107" t="str">
        <f t="shared" si="18"/>
        <v> BTOK 2.49 </v>
      </c>
      <c r="B123" s="6" t="str">
        <f t="shared" si="19"/>
        <v>II</v>
      </c>
      <c r="C123" s="107">
        <f t="shared" si="20"/>
        <v>26037.034</v>
      </c>
      <c r="D123" s="31" t="str">
        <f t="shared" si="21"/>
        <v>vis</v>
      </c>
      <c r="E123" s="115">
        <f>VLOOKUP(C123,'Active 1'!C$21:E$968,3,FALSE)</f>
        <v>-22269.232810413778</v>
      </c>
      <c r="F123" s="6" t="s">
        <v>152</v>
      </c>
      <c r="G123" s="31" t="str">
        <f t="shared" si="22"/>
        <v>26037.034</v>
      </c>
      <c r="H123" s="107">
        <f t="shared" si="23"/>
        <v>-22269.5</v>
      </c>
      <c r="I123" s="116" t="s">
        <v>235</v>
      </c>
      <c r="J123" s="117" t="s">
        <v>236</v>
      </c>
      <c r="K123" s="116">
        <v>-22269.5</v>
      </c>
      <c r="L123" s="116" t="s">
        <v>237</v>
      </c>
      <c r="M123" s="117" t="s">
        <v>226</v>
      </c>
      <c r="N123" s="117"/>
      <c r="O123" s="118" t="s">
        <v>233</v>
      </c>
      <c r="P123" s="118" t="s">
        <v>234</v>
      </c>
    </row>
    <row r="124" spans="1:16" ht="12.75" customHeight="1" thickBot="1">
      <c r="A124" s="107" t="str">
        <f t="shared" si="18"/>
        <v> BTOK 2.49 </v>
      </c>
      <c r="B124" s="6" t="str">
        <f t="shared" si="19"/>
        <v>I</v>
      </c>
      <c r="C124" s="107">
        <f t="shared" si="20"/>
        <v>28548.371999999999</v>
      </c>
      <c r="D124" s="31" t="str">
        <f t="shared" si="21"/>
        <v>vis</v>
      </c>
      <c r="E124" s="115">
        <f>VLOOKUP(C124,'Active 1'!C$21:E$968,3,FALSE)</f>
        <v>-18205.860500276034</v>
      </c>
      <c r="F124" s="6" t="s">
        <v>152</v>
      </c>
      <c r="G124" s="31" t="str">
        <f t="shared" si="22"/>
        <v>28548.372</v>
      </c>
      <c r="H124" s="107">
        <f t="shared" si="23"/>
        <v>-18206</v>
      </c>
      <c r="I124" s="116" t="s">
        <v>238</v>
      </c>
      <c r="J124" s="117" t="s">
        <v>239</v>
      </c>
      <c r="K124" s="116">
        <v>-18206</v>
      </c>
      <c r="L124" s="116" t="s">
        <v>240</v>
      </c>
      <c r="M124" s="117" t="s">
        <v>241</v>
      </c>
      <c r="N124" s="117"/>
      <c r="O124" s="118" t="s">
        <v>233</v>
      </c>
      <c r="P124" s="118" t="s">
        <v>234</v>
      </c>
    </row>
    <row r="125" spans="1:16" ht="12.75" customHeight="1" thickBot="1">
      <c r="A125" s="107" t="str">
        <f t="shared" si="18"/>
        <v> BTOK 2.49 </v>
      </c>
      <c r="B125" s="6" t="str">
        <f t="shared" si="19"/>
        <v>I</v>
      </c>
      <c r="C125" s="107">
        <f t="shared" si="20"/>
        <v>28572.476999999999</v>
      </c>
      <c r="D125" s="31" t="str">
        <f t="shared" si="21"/>
        <v>vis</v>
      </c>
      <c r="E125" s="115">
        <f>VLOOKUP(C125,'Active 1'!C$21:E$968,3,FALSE)</f>
        <v>-18166.858347027101</v>
      </c>
      <c r="F125" s="6" t="s">
        <v>152</v>
      </c>
      <c r="G125" s="31" t="str">
        <f t="shared" si="22"/>
        <v>28572.477</v>
      </c>
      <c r="H125" s="107">
        <f t="shared" si="23"/>
        <v>-18167</v>
      </c>
      <c r="I125" s="116" t="s">
        <v>242</v>
      </c>
      <c r="J125" s="117" t="s">
        <v>243</v>
      </c>
      <c r="K125" s="116">
        <v>-18167</v>
      </c>
      <c r="L125" s="116" t="s">
        <v>244</v>
      </c>
      <c r="M125" s="117" t="s">
        <v>241</v>
      </c>
      <c r="N125" s="117"/>
      <c r="O125" s="118" t="s">
        <v>233</v>
      </c>
      <c r="P125" s="118" t="s">
        <v>234</v>
      </c>
    </row>
    <row r="126" spans="1:16" ht="12.75" customHeight="1" thickBot="1">
      <c r="A126" s="107" t="str">
        <f t="shared" si="18"/>
        <v> BTOK 2.49 </v>
      </c>
      <c r="B126" s="6" t="str">
        <f t="shared" si="19"/>
        <v>II</v>
      </c>
      <c r="C126" s="107">
        <f t="shared" si="20"/>
        <v>28582.046999999999</v>
      </c>
      <c r="D126" s="31" t="str">
        <f t="shared" si="21"/>
        <v>vis</v>
      </c>
      <c r="E126" s="115">
        <f>VLOOKUP(C126,'Active 1'!C$21:E$968,3,FALSE)</f>
        <v>-18151.373982513833</v>
      </c>
      <c r="F126" s="6" t="s">
        <v>152</v>
      </c>
      <c r="G126" s="31" t="str">
        <f t="shared" si="22"/>
        <v>28582.047</v>
      </c>
      <c r="H126" s="107">
        <f t="shared" si="23"/>
        <v>-18151.5</v>
      </c>
      <c r="I126" s="116" t="s">
        <v>245</v>
      </c>
      <c r="J126" s="117" t="s">
        <v>246</v>
      </c>
      <c r="K126" s="116">
        <v>-18151.5</v>
      </c>
      <c r="L126" s="116" t="s">
        <v>247</v>
      </c>
      <c r="M126" s="117" t="s">
        <v>241</v>
      </c>
      <c r="N126" s="117"/>
      <c r="O126" s="118" t="s">
        <v>233</v>
      </c>
      <c r="P126" s="118" t="s">
        <v>234</v>
      </c>
    </row>
    <row r="127" spans="1:16" ht="12.75" customHeight="1" thickBot="1">
      <c r="A127" s="107" t="str">
        <f t="shared" si="18"/>
        <v> BTOK 2.49 </v>
      </c>
      <c r="B127" s="6" t="str">
        <f t="shared" si="19"/>
        <v>II</v>
      </c>
      <c r="C127" s="107">
        <f t="shared" si="20"/>
        <v>28635.217000000001</v>
      </c>
      <c r="D127" s="31" t="str">
        <f t="shared" si="21"/>
        <v>vis</v>
      </c>
      <c r="E127" s="115">
        <f>VLOOKUP(C127,'Active 1'!C$21:E$968,3,FALSE)</f>
        <v>-18065.344341848169</v>
      </c>
      <c r="F127" s="6" t="s">
        <v>152</v>
      </c>
      <c r="G127" s="31" t="str">
        <f t="shared" si="22"/>
        <v>28635.217</v>
      </c>
      <c r="H127" s="107">
        <f t="shared" si="23"/>
        <v>-18065.5</v>
      </c>
      <c r="I127" s="116" t="s">
        <v>248</v>
      </c>
      <c r="J127" s="117" t="s">
        <v>249</v>
      </c>
      <c r="K127" s="116">
        <v>-18065.5</v>
      </c>
      <c r="L127" s="116" t="s">
        <v>250</v>
      </c>
      <c r="M127" s="117" t="s">
        <v>241</v>
      </c>
      <c r="N127" s="117"/>
      <c r="O127" s="118" t="s">
        <v>233</v>
      </c>
      <c r="P127" s="118" t="s">
        <v>234</v>
      </c>
    </row>
    <row r="128" spans="1:16" ht="12.75" customHeight="1" thickBot="1">
      <c r="A128" s="107" t="str">
        <f t="shared" si="18"/>
        <v> BTOK 2.49 </v>
      </c>
      <c r="B128" s="6" t="str">
        <f t="shared" si="19"/>
        <v>I</v>
      </c>
      <c r="C128" s="107">
        <f t="shared" si="20"/>
        <v>28640.436000000002</v>
      </c>
      <c r="D128" s="31" t="str">
        <f t="shared" si="21"/>
        <v>vis</v>
      </c>
      <c r="E128" s="115">
        <f>VLOOKUP(C128,'Active 1'!C$21:E$968,3,FALSE)</f>
        <v>-18056.899942851851</v>
      </c>
      <c r="F128" s="6" t="s">
        <v>152</v>
      </c>
      <c r="G128" s="31" t="str">
        <f t="shared" si="22"/>
        <v>28640.436</v>
      </c>
      <c r="H128" s="107">
        <f t="shared" si="23"/>
        <v>-18057</v>
      </c>
      <c r="I128" s="116" t="s">
        <v>251</v>
      </c>
      <c r="J128" s="117" t="s">
        <v>252</v>
      </c>
      <c r="K128" s="116">
        <v>-18057</v>
      </c>
      <c r="L128" s="116" t="s">
        <v>253</v>
      </c>
      <c r="M128" s="117" t="s">
        <v>241</v>
      </c>
      <c r="N128" s="117"/>
      <c r="O128" s="118" t="s">
        <v>233</v>
      </c>
      <c r="P128" s="118" t="s">
        <v>234</v>
      </c>
    </row>
    <row r="129" spans="1:16" ht="12.75" customHeight="1" thickBot="1">
      <c r="A129" s="107" t="str">
        <f t="shared" si="18"/>
        <v> BTOK 2.49 </v>
      </c>
      <c r="B129" s="6" t="str">
        <f t="shared" si="19"/>
        <v>I</v>
      </c>
      <c r="C129" s="107">
        <f t="shared" si="20"/>
        <v>28657.155999999999</v>
      </c>
      <c r="D129" s="31" t="str">
        <f t="shared" si="21"/>
        <v>vis</v>
      </c>
      <c r="E129" s="115">
        <f>VLOOKUP(C129,'Active 1'!C$21:E$968,3,FALSE)</f>
        <v>-18029.846800253963</v>
      </c>
      <c r="F129" s="6" t="s">
        <v>152</v>
      </c>
      <c r="G129" s="31" t="str">
        <f t="shared" si="22"/>
        <v>28657.156</v>
      </c>
      <c r="H129" s="107">
        <f t="shared" si="23"/>
        <v>-18030</v>
      </c>
      <c r="I129" s="116" t="s">
        <v>254</v>
      </c>
      <c r="J129" s="117" t="s">
        <v>255</v>
      </c>
      <c r="K129" s="116">
        <v>-18030</v>
      </c>
      <c r="L129" s="116" t="s">
        <v>256</v>
      </c>
      <c r="M129" s="117" t="s">
        <v>241</v>
      </c>
      <c r="N129" s="117"/>
      <c r="O129" s="118" t="s">
        <v>233</v>
      </c>
      <c r="P129" s="118" t="s">
        <v>234</v>
      </c>
    </row>
    <row r="130" spans="1:16" ht="12.75" customHeight="1" thickBot="1">
      <c r="A130" s="107" t="str">
        <f t="shared" si="18"/>
        <v> BTOK 2.49 </v>
      </c>
      <c r="B130" s="6" t="str">
        <f t="shared" si="19"/>
        <v>II</v>
      </c>
      <c r="C130" s="107">
        <f t="shared" si="20"/>
        <v>28664.258999999998</v>
      </c>
      <c r="D130" s="31" t="str">
        <f t="shared" si="21"/>
        <v>vis</v>
      </c>
      <c r="E130" s="115">
        <f>VLOOKUP(C130,'Active 1'!C$21:E$968,3,FALSE)</f>
        <v>-18018.354068682624</v>
      </c>
      <c r="F130" s="6" t="s">
        <v>152</v>
      </c>
      <c r="G130" s="31" t="str">
        <f t="shared" si="22"/>
        <v>28664.259</v>
      </c>
      <c r="H130" s="107">
        <f t="shared" si="23"/>
        <v>-18018.5</v>
      </c>
      <c r="I130" s="116" t="s">
        <v>257</v>
      </c>
      <c r="J130" s="117" t="s">
        <v>258</v>
      </c>
      <c r="K130" s="116">
        <v>-18018.5</v>
      </c>
      <c r="L130" s="116" t="s">
        <v>259</v>
      </c>
      <c r="M130" s="117" t="s">
        <v>241</v>
      </c>
      <c r="N130" s="117"/>
      <c r="O130" s="118" t="s">
        <v>233</v>
      </c>
      <c r="P130" s="118" t="s">
        <v>234</v>
      </c>
    </row>
    <row r="131" spans="1:16" ht="12.75" customHeight="1" thickBot="1">
      <c r="A131" s="107" t="str">
        <f t="shared" si="18"/>
        <v> BTOK 2.49 </v>
      </c>
      <c r="B131" s="6" t="str">
        <f t="shared" si="19"/>
        <v>I</v>
      </c>
      <c r="C131" s="107">
        <f t="shared" si="20"/>
        <v>28687.437000000002</v>
      </c>
      <c r="D131" s="31" t="str">
        <f t="shared" si="21"/>
        <v>vis</v>
      </c>
      <c r="E131" s="115">
        <f>VLOOKUP(C131,'Active 1'!C$21:E$968,3,FALSE)</f>
        <v>-17980.851811557382</v>
      </c>
      <c r="F131" s="6" t="s">
        <v>152</v>
      </c>
      <c r="G131" s="31" t="str">
        <f t="shared" si="22"/>
        <v>28687.437</v>
      </c>
      <c r="H131" s="107">
        <f t="shared" si="23"/>
        <v>-17981</v>
      </c>
      <c r="I131" s="116" t="s">
        <v>260</v>
      </c>
      <c r="J131" s="117" t="s">
        <v>261</v>
      </c>
      <c r="K131" s="116">
        <v>-17981</v>
      </c>
      <c r="L131" s="116" t="s">
        <v>262</v>
      </c>
      <c r="M131" s="117" t="s">
        <v>241</v>
      </c>
      <c r="N131" s="117"/>
      <c r="O131" s="118" t="s">
        <v>233</v>
      </c>
      <c r="P131" s="118" t="s">
        <v>234</v>
      </c>
    </row>
    <row r="132" spans="1:16" ht="12.75" customHeight="1" thickBot="1">
      <c r="A132" s="107" t="str">
        <f t="shared" si="18"/>
        <v> BTOK 2.49 </v>
      </c>
      <c r="B132" s="6" t="str">
        <f t="shared" si="19"/>
        <v>I</v>
      </c>
      <c r="C132" s="107">
        <f t="shared" si="20"/>
        <v>29005.123</v>
      </c>
      <c r="D132" s="31" t="str">
        <f t="shared" si="21"/>
        <v>vis</v>
      </c>
      <c r="E132" s="115">
        <f>VLOOKUP(C132,'Active 1'!C$21:E$968,3,FALSE)</f>
        <v>-17466.832394131929</v>
      </c>
      <c r="F132" s="6" t="s">
        <v>152</v>
      </c>
      <c r="G132" s="31" t="str">
        <f t="shared" si="22"/>
        <v>29005.123</v>
      </c>
      <c r="H132" s="107">
        <f t="shared" si="23"/>
        <v>-17467</v>
      </c>
      <c r="I132" s="116" t="s">
        <v>266</v>
      </c>
      <c r="J132" s="117" t="s">
        <v>267</v>
      </c>
      <c r="K132" s="116">
        <v>-17467</v>
      </c>
      <c r="L132" s="116" t="s">
        <v>268</v>
      </c>
      <c r="M132" s="117" t="s">
        <v>241</v>
      </c>
      <c r="N132" s="117"/>
      <c r="O132" s="118" t="s">
        <v>233</v>
      </c>
      <c r="P132" s="118" t="s">
        <v>234</v>
      </c>
    </row>
    <row r="133" spans="1:16" ht="12.75" customHeight="1" thickBot="1">
      <c r="A133" s="107" t="str">
        <f t="shared" si="18"/>
        <v> BTOK 2.49 </v>
      </c>
      <c r="B133" s="6" t="str">
        <f t="shared" si="19"/>
        <v>I</v>
      </c>
      <c r="C133" s="107">
        <f t="shared" si="20"/>
        <v>29676.89</v>
      </c>
      <c r="D133" s="31" t="str">
        <f t="shared" si="21"/>
        <v>vis</v>
      </c>
      <c r="E133" s="115">
        <f>VLOOKUP(C133,'Active 1'!C$21:E$968,3,FALSE)</f>
        <v>-16379.906051813887</v>
      </c>
      <c r="F133" s="6" t="s">
        <v>152</v>
      </c>
      <c r="G133" s="31" t="str">
        <f t="shared" si="22"/>
        <v>29676.89</v>
      </c>
      <c r="H133" s="107">
        <f t="shared" si="23"/>
        <v>-16380</v>
      </c>
      <c r="I133" s="116" t="s">
        <v>269</v>
      </c>
      <c r="J133" s="117" t="s">
        <v>270</v>
      </c>
      <c r="K133" s="116">
        <v>-16380</v>
      </c>
      <c r="L133" s="116" t="s">
        <v>271</v>
      </c>
      <c r="M133" s="117" t="s">
        <v>272</v>
      </c>
      <c r="N133" s="117"/>
      <c r="O133" s="118" t="s">
        <v>233</v>
      </c>
      <c r="P133" s="118" t="s">
        <v>234</v>
      </c>
    </row>
    <row r="134" spans="1:16" ht="12.75" customHeight="1" thickBot="1">
      <c r="A134" s="107" t="str">
        <f t="shared" si="18"/>
        <v> BTOK 2.49 </v>
      </c>
      <c r="B134" s="6" t="str">
        <f t="shared" si="19"/>
        <v>II</v>
      </c>
      <c r="C134" s="107">
        <f t="shared" si="20"/>
        <v>29685.262999999999</v>
      </c>
      <c r="D134" s="31" t="str">
        <f t="shared" si="21"/>
        <v>vis</v>
      </c>
      <c r="E134" s="115">
        <f>VLOOKUP(C134,'Active 1'!C$21:E$968,3,FALSE)</f>
        <v>-16366.358446372971</v>
      </c>
      <c r="F134" s="6" t="s">
        <v>152</v>
      </c>
      <c r="G134" s="31" t="str">
        <f t="shared" si="22"/>
        <v>29685.263</v>
      </c>
      <c r="H134" s="107">
        <f t="shared" si="23"/>
        <v>-16366.5</v>
      </c>
      <c r="I134" s="116" t="s">
        <v>273</v>
      </c>
      <c r="J134" s="117" t="s">
        <v>274</v>
      </c>
      <c r="K134" s="116">
        <v>-16366.5</v>
      </c>
      <c r="L134" s="116" t="s">
        <v>275</v>
      </c>
      <c r="M134" s="117" t="s">
        <v>241</v>
      </c>
      <c r="N134" s="117"/>
      <c r="O134" s="118" t="s">
        <v>233</v>
      </c>
      <c r="P134" s="118" t="s">
        <v>234</v>
      </c>
    </row>
    <row r="135" spans="1:16" ht="12.75" customHeight="1" thickBot="1">
      <c r="A135" s="107" t="str">
        <f t="shared" si="18"/>
        <v> BTOK 2.49 </v>
      </c>
      <c r="B135" s="6" t="str">
        <f t="shared" si="19"/>
        <v>II</v>
      </c>
      <c r="C135" s="107">
        <f t="shared" si="20"/>
        <v>30085.112000000001</v>
      </c>
      <c r="D135" s="31" t="str">
        <f t="shared" si="21"/>
        <v>vis</v>
      </c>
      <c r="E135" s="115">
        <f>VLOOKUP(C135,'Active 1'!C$21:E$968,3,FALSE)</f>
        <v>-15719.398397651423</v>
      </c>
      <c r="F135" s="6" t="s">
        <v>152</v>
      </c>
      <c r="G135" s="31" t="str">
        <f t="shared" si="22"/>
        <v>30085.112</v>
      </c>
      <c r="H135" s="107">
        <f t="shared" si="23"/>
        <v>-15719.5</v>
      </c>
      <c r="I135" s="116" t="s">
        <v>276</v>
      </c>
      <c r="J135" s="117" t="s">
        <v>277</v>
      </c>
      <c r="K135" s="116">
        <v>-15719.5</v>
      </c>
      <c r="L135" s="116" t="s">
        <v>278</v>
      </c>
      <c r="M135" s="117" t="s">
        <v>241</v>
      </c>
      <c r="N135" s="117"/>
      <c r="O135" s="118" t="s">
        <v>233</v>
      </c>
      <c r="P135" s="118" t="s">
        <v>234</v>
      </c>
    </row>
    <row r="136" spans="1:16" ht="12.75" customHeight="1" thickBot="1">
      <c r="A136" s="107" t="str">
        <f t="shared" si="18"/>
        <v> BTOR 12.20 </v>
      </c>
      <c r="B136" s="6" t="str">
        <f t="shared" si="19"/>
        <v>I</v>
      </c>
      <c r="C136" s="107">
        <f t="shared" si="20"/>
        <v>33453.716999999997</v>
      </c>
      <c r="D136" s="31" t="str">
        <f t="shared" si="21"/>
        <v>vis</v>
      </c>
      <c r="E136" s="115">
        <f>VLOOKUP(C136,'Active 1'!C$21:E$968,3,FALSE)</f>
        <v>-10268.958719363776</v>
      </c>
      <c r="F136" s="6" t="s">
        <v>152</v>
      </c>
      <c r="G136" s="31" t="str">
        <f t="shared" si="22"/>
        <v>33453.717</v>
      </c>
      <c r="H136" s="107">
        <f t="shared" si="23"/>
        <v>-10269</v>
      </c>
      <c r="I136" s="116" t="s">
        <v>287</v>
      </c>
      <c r="J136" s="117" t="s">
        <v>288</v>
      </c>
      <c r="K136" s="116">
        <v>-10269</v>
      </c>
      <c r="L136" s="116" t="s">
        <v>289</v>
      </c>
      <c r="M136" s="117" t="s">
        <v>226</v>
      </c>
      <c r="N136" s="117"/>
      <c r="O136" s="118" t="s">
        <v>290</v>
      </c>
      <c r="P136" s="118" t="s">
        <v>291</v>
      </c>
    </row>
    <row r="137" spans="1:16" ht="12.75" customHeight="1" thickBot="1">
      <c r="A137" s="107" t="str">
        <f t="shared" si="18"/>
        <v> BTOK 2.49 </v>
      </c>
      <c r="B137" s="6" t="str">
        <f t="shared" si="19"/>
        <v>II</v>
      </c>
      <c r="C137" s="107">
        <f t="shared" si="20"/>
        <v>34089.370000000003</v>
      </c>
      <c r="D137" s="31" t="str">
        <f t="shared" si="21"/>
        <v>vis</v>
      </c>
      <c r="E137" s="115">
        <f>VLOOKUP(C137,'Active 1'!C$21:E$968,3,FALSE)</f>
        <v>-9240.4652234440673</v>
      </c>
      <c r="F137" s="6" t="s">
        <v>152</v>
      </c>
      <c r="G137" s="31" t="str">
        <f t="shared" si="22"/>
        <v>34089.37</v>
      </c>
      <c r="H137" s="107">
        <f t="shared" si="23"/>
        <v>-9240.5</v>
      </c>
      <c r="I137" s="116" t="s">
        <v>304</v>
      </c>
      <c r="J137" s="117" t="s">
        <v>305</v>
      </c>
      <c r="K137" s="116">
        <v>-9240.5</v>
      </c>
      <c r="L137" s="116" t="s">
        <v>306</v>
      </c>
      <c r="M137" s="117" t="s">
        <v>226</v>
      </c>
      <c r="N137" s="117"/>
      <c r="O137" s="118" t="s">
        <v>233</v>
      </c>
      <c r="P137" s="118" t="s">
        <v>234</v>
      </c>
    </row>
    <row r="138" spans="1:16" ht="12.75" customHeight="1" thickBot="1">
      <c r="A138" s="107" t="str">
        <f t="shared" si="18"/>
        <v> PASP 104.733 </v>
      </c>
      <c r="B138" s="6" t="str">
        <f t="shared" si="19"/>
        <v>II</v>
      </c>
      <c r="C138" s="107">
        <f t="shared" si="20"/>
        <v>36288.366000000002</v>
      </c>
      <c r="D138" s="31" t="str">
        <f t="shared" si="21"/>
        <v>vis</v>
      </c>
      <c r="E138" s="115" t="e">
        <f>VLOOKUP(C138,'Active 1'!C$21:E$968,3,FALSE)</f>
        <v>#N/A</v>
      </c>
      <c r="F138" s="6" t="s">
        <v>152</v>
      </c>
      <c r="G138" s="31" t="str">
        <f t="shared" si="22"/>
        <v>36288.366</v>
      </c>
      <c r="H138" s="107">
        <f t="shared" si="23"/>
        <v>-5682.5</v>
      </c>
      <c r="I138" s="116" t="s">
        <v>325</v>
      </c>
      <c r="J138" s="117" t="s">
        <v>326</v>
      </c>
      <c r="K138" s="116">
        <v>-5682.5</v>
      </c>
      <c r="L138" s="116" t="s">
        <v>327</v>
      </c>
      <c r="M138" s="117" t="s">
        <v>226</v>
      </c>
      <c r="N138" s="117"/>
      <c r="O138" s="118" t="s">
        <v>328</v>
      </c>
      <c r="P138" s="118" t="s">
        <v>329</v>
      </c>
    </row>
    <row r="139" spans="1:16" ht="12.75" customHeight="1" thickBot="1">
      <c r="A139" s="107" t="str">
        <f t="shared" ref="A139:A164" si="24">P139</f>
        <v> PASP 104.733 </v>
      </c>
      <c r="B139" s="6" t="str">
        <f t="shared" ref="B139:B164" si="25">IF(H139=INT(H139),"I","II")</f>
        <v>I</v>
      </c>
      <c r="C139" s="107">
        <f t="shared" ref="C139:C164" si="26">1*G139</f>
        <v>36526.631000000001</v>
      </c>
      <c r="D139" s="31" t="str">
        <f t="shared" ref="D139:D164" si="27">VLOOKUP(F139,I$1:J$5,2,FALSE)</f>
        <v>vis</v>
      </c>
      <c r="E139" s="115" t="e">
        <f>VLOOKUP(C139,'Active 1'!C$21:E$968,3,FALSE)</f>
        <v>#N/A</v>
      </c>
      <c r="F139" s="6" t="s">
        <v>152</v>
      </c>
      <c r="G139" s="31" t="str">
        <f t="shared" ref="G139:G164" si="28">MID(I139,3,LEN(I139)-3)</f>
        <v>36526.631</v>
      </c>
      <c r="H139" s="107">
        <f t="shared" ref="H139:H164" si="29">1*K139</f>
        <v>-5297</v>
      </c>
      <c r="I139" s="116" t="s">
        <v>330</v>
      </c>
      <c r="J139" s="117" t="s">
        <v>331</v>
      </c>
      <c r="K139" s="116">
        <v>-5297</v>
      </c>
      <c r="L139" s="116" t="s">
        <v>332</v>
      </c>
      <c r="M139" s="117" t="s">
        <v>226</v>
      </c>
      <c r="N139" s="117"/>
      <c r="O139" s="118" t="s">
        <v>328</v>
      </c>
      <c r="P139" s="118" t="s">
        <v>329</v>
      </c>
    </row>
    <row r="140" spans="1:16" ht="12.75" customHeight="1" thickBot="1">
      <c r="A140" s="107" t="str">
        <f t="shared" si="24"/>
        <v> PASP 104.733 </v>
      </c>
      <c r="B140" s="6" t="str">
        <f t="shared" si="25"/>
        <v>I</v>
      </c>
      <c r="C140" s="107">
        <f t="shared" si="26"/>
        <v>36960.487000000001</v>
      </c>
      <c r="D140" s="31" t="str">
        <f t="shared" si="27"/>
        <v>vis</v>
      </c>
      <c r="E140" s="115" t="e">
        <f>VLOOKUP(C140,'Active 1'!C$21:E$968,3,FALSE)</f>
        <v>#N/A</v>
      </c>
      <c r="F140" s="6" t="s">
        <v>152</v>
      </c>
      <c r="G140" s="31" t="str">
        <f t="shared" si="28"/>
        <v>36960.487</v>
      </c>
      <c r="H140" s="107">
        <f t="shared" si="29"/>
        <v>-4595</v>
      </c>
      <c r="I140" s="116" t="s">
        <v>333</v>
      </c>
      <c r="J140" s="117" t="s">
        <v>334</v>
      </c>
      <c r="K140" s="116">
        <v>-4595</v>
      </c>
      <c r="L140" s="116" t="s">
        <v>327</v>
      </c>
      <c r="M140" s="117" t="s">
        <v>226</v>
      </c>
      <c r="N140" s="117"/>
      <c r="O140" s="118" t="s">
        <v>328</v>
      </c>
      <c r="P140" s="118" t="s">
        <v>329</v>
      </c>
    </row>
    <row r="141" spans="1:16" ht="12.75" customHeight="1" thickBot="1">
      <c r="A141" s="107" t="str">
        <f t="shared" si="24"/>
        <v> PASP 104.733 </v>
      </c>
      <c r="B141" s="6" t="str">
        <f t="shared" si="25"/>
        <v>II</v>
      </c>
      <c r="C141" s="107">
        <f t="shared" si="26"/>
        <v>37398.356</v>
      </c>
      <c r="D141" s="31" t="str">
        <f t="shared" si="27"/>
        <v>vis</v>
      </c>
      <c r="E141" s="115" t="e">
        <f>VLOOKUP(C141,'Active 1'!C$21:E$968,3,FALSE)</f>
        <v>#N/A</v>
      </c>
      <c r="F141" s="6" t="s">
        <v>152</v>
      </c>
      <c r="G141" s="31" t="str">
        <f t="shared" si="28"/>
        <v>37398.356</v>
      </c>
      <c r="H141" s="107">
        <f t="shared" si="29"/>
        <v>-3886.5</v>
      </c>
      <c r="I141" s="116" t="s">
        <v>335</v>
      </c>
      <c r="J141" s="117" t="s">
        <v>336</v>
      </c>
      <c r="K141" s="116">
        <v>-3886.5</v>
      </c>
      <c r="L141" s="116" t="s">
        <v>337</v>
      </c>
      <c r="M141" s="117" t="s">
        <v>226</v>
      </c>
      <c r="N141" s="117"/>
      <c r="O141" s="118" t="s">
        <v>328</v>
      </c>
      <c r="P141" s="118" t="s">
        <v>329</v>
      </c>
    </row>
    <row r="142" spans="1:16" ht="12.75" customHeight="1" thickBot="1">
      <c r="A142" s="107" t="str">
        <f t="shared" si="24"/>
        <v> PASP 104.733 </v>
      </c>
      <c r="B142" s="6" t="str">
        <f t="shared" si="25"/>
        <v>II</v>
      </c>
      <c r="C142" s="107">
        <f t="shared" si="26"/>
        <v>37780.305999999997</v>
      </c>
      <c r="D142" s="31" t="str">
        <f t="shared" si="27"/>
        <v>vis</v>
      </c>
      <c r="E142" s="115" t="e">
        <f>VLOOKUP(C142,'Active 1'!C$21:E$968,3,FALSE)</f>
        <v>#N/A</v>
      </c>
      <c r="F142" s="6" t="s">
        <v>152</v>
      </c>
      <c r="G142" s="31" t="str">
        <f t="shared" si="28"/>
        <v>37780.306</v>
      </c>
      <c r="H142" s="107">
        <f t="shared" si="29"/>
        <v>-3268.5</v>
      </c>
      <c r="I142" s="116" t="s">
        <v>341</v>
      </c>
      <c r="J142" s="117" t="s">
        <v>342</v>
      </c>
      <c r="K142" s="116">
        <v>-3268.5</v>
      </c>
      <c r="L142" s="116" t="s">
        <v>337</v>
      </c>
      <c r="M142" s="117" t="s">
        <v>226</v>
      </c>
      <c r="N142" s="117"/>
      <c r="O142" s="118" t="s">
        <v>328</v>
      </c>
      <c r="P142" s="118" t="s">
        <v>329</v>
      </c>
    </row>
    <row r="143" spans="1:16" ht="12.75" customHeight="1" thickBot="1">
      <c r="A143" s="107" t="str">
        <f t="shared" si="24"/>
        <v> PASP 104.733 </v>
      </c>
      <c r="B143" s="6" t="str">
        <f t="shared" si="25"/>
        <v>II</v>
      </c>
      <c r="C143" s="107">
        <f t="shared" si="26"/>
        <v>40629.498</v>
      </c>
      <c r="D143" s="31" t="str">
        <f t="shared" si="27"/>
        <v>vis</v>
      </c>
      <c r="E143" s="115" t="e">
        <f>VLOOKUP(C143,'Active 1'!C$21:E$968,3,FALSE)</f>
        <v>#N/A</v>
      </c>
      <c r="F143" s="6" t="s">
        <v>152</v>
      </c>
      <c r="G143" s="31" t="str">
        <f t="shared" si="28"/>
        <v>40629.498</v>
      </c>
      <c r="H143" s="107">
        <f t="shared" si="29"/>
        <v>1341.5</v>
      </c>
      <c r="I143" s="116" t="s">
        <v>348</v>
      </c>
      <c r="J143" s="117" t="s">
        <v>349</v>
      </c>
      <c r="K143" s="116">
        <v>1341.5</v>
      </c>
      <c r="L143" s="116" t="s">
        <v>327</v>
      </c>
      <c r="M143" s="117" t="s">
        <v>226</v>
      </c>
      <c r="N143" s="117"/>
      <c r="O143" s="118" t="s">
        <v>328</v>
      </c>
      <c r="P143" s="118" t="s">
        <v>329</v>
      </c>
    </row>
    <row r="144" spans="1:16" ht="12.75" customHeight="1" thickBot="1">
      <c r="A144" s="107" t="str">
        <f t="shared" si="24"/>
        <v> PASP 104.733 </v>
      </c>
      <c r="B144" s="6" t="str">
        <f t="shared" si="25"/>
        <v>I</v>
      </c>
      <c r="C144" s="107">
        <f t="shared" si="26"/>
        <v>41059.330999999998</v>
      </c>
      <c r="D144" s="31" t="str">
        <f t="shared" si="27"/>
        <v>vis</v>
      </c>
      <c r="E144" s="115" t="e">
        <f>VLOOKUP(C144,'Active 1'!C$21:E$968,3,FALSE)</f>
        <v>#N/A</v>
      </c>
      <c r="F144" s="6" t="s">
        <v>152</v>
      </c>
      <c r="G144" s="31" t="str">
        <f t="shared" si="28"/>
        <v>41059.331</v>
      </c>
      <c r="H144" s="107">
        <f t="shared" si="29"/>
        <v>2037</v>
      </c>
      <c r="I144" s="116" t="s">
        <v>373</v>
      </c>
      <c r="J144" s="117" t="s">
        <v>374</v>
      </c>
      <c r="K144" s="116">
        <v>2037</v>
      </c>
      <c r="L144" s="116" t="s">
        <v>375</v>
      </c>
      <c r="M144" s="117" t="s">
        <v>226</v>
      </c>
      <c r="N144" s="117"/>
      <c r="O144" s="118" t="s">
        <v>328</v>
      </c>
      <c r="P144" s="118" t="s">
        <v>329</v>
      </c>
    </row>
    <row r="145" spans="1:16" ht="12.75" customHeight="1" thickBot="1">
      <c r="A145" s="107" t="str">
        <f t="shared" si="24"/>
        <v>BAVM 29 </v>
      </c>
      <c r="B145" s="6" t="str">
        <f t="shared" si="25"/>
        <v>I</v>
      </c>
      <c r="C145" s="107">
        <f t="shared" si="26"/>
        <v>43232.366000000002</v>
      </c>
      <c r="D145" s="31" t="str">
        <f t="shared" si="27"/>
        <v>vis</v>
      </c>
      <c r="E145" s="115" t="e">
        <f>VLOOKUP(C145,'Active 1'!C$21:E$968,3,FALSE)</f>
        <v>#N/A</v>
      </c>
      <c r="F145" s="6" t="s">
        <v>152</v>
      </c>
      <c r="G145" s="31" t="str">
        <f t="shared" si="28"/>
        <v>43232.366</v>
      </c>
      <c r="H145" s="107">
        <f t="shared" si="29"/>
        <v>5553</v>
      </c>
      <c r="I145" s="116" t="s">
        <v>450</v>
      </c>
      <c r="J145" s="117" t="s">
        <v>451</v>
      </c>
      <c r="K145" s="116">
        <v>5553</v>
      </c>
      <c r="L145" s="116" t="s">
        <v>452</v>
      </c>
      <c r="M145" s="117" t="s">
        <v>241</v>
      </c>
      <c r="N145" s="117"/>
      <c r="O145" s="118" t="s">
        <v>448</v>
      </c>
      <c r="P145" s="119" t="s">
        <v>449</v>
      </c>
    </row>
    <row r="146" spans="1:16" ht="12.75" customHeight="1" thickBot="1">
      <c r="A146" s="107" t="str">
        <f t="shared" si="24"/>
        <v> PASP 104.733 </v>
      </c>
      <c r="B146" s="6" t="str">
        <f t="shared" si="25"/>
        <v>I</v>
      </c>
      <c r="C146" s="107">
        <f t="shared" si="26"/>
        <v>43931.387000000002</v>
      </c>
      <c r="D146" s="31" t="str">
        <f t="shared" si="27"/>
        <v>vis</v>
      </c>
      <c r="E146" s="115" t="e">
        <f>VLOOKUP(C146,'Active 1'!C$21:E$968,3,FALSE)</f>
        <v>#N/A</v>
      </c>
      <c r="F146" s="6" t="s">
        <v>152</v>
      </c>
      <c r="G146" s="31" t="str">
        <f t="shared" si="28"/>
        <v>43931.387</v>
      </c>
      <c r="H146" s="107">
        <f t="shared" si="29"/>
        <v>6684</v>
      </c>
      <c r="I146" s="116" t="s">
        <v>453</v>
      </c>
      <c r="J146" s="117" t="s">
        <v>454</v>
      </c>
      <c r="K146" s="116">
        <v>6684</v>
      </c>
      <c r="L146" s="116" t="s">
        <v>455</v>
      </c>
      <c r="M146" s="117" t="s">
        <v>226</v>
      </c>
      <c r="N146" s="117"/>
      <c r="O146" s="118" t="s">
        <v>328</v>
      </c>
      <c r="P146" s="118" t="s">
        <v>329</v>
      </c>
    </row>
    <row r="147" spans="1:16" ht="12.75" customHeight="1" thickBot="1">
      <c r="A147" s="107" t="str">
        <f t="shared" si="24"/>
        <v> PASP 104.733 </v>
      </c>
      <c r="B147" s="6" t="str">
        <f t="shared" si="25"/>
        <v>II</v>
      </c>
      <c r="C147" s="107">
        <f t="shared" si="26"/>
        <v>45757.394</v>
      </c>
      <c r="D147" s="31" t="str">
        <f t="shared" si="27"/>
        <v>vis</v>
      </c>
      <c r="E147" s="115" t="e">
        <f>VLOOKUP(C147,'Active 1'!C$21:E$968,3,FALSE)</f>
        <v>#N/A</v>
      </c>
      <c r="F147" s="6" t="s">
        <v>152</v>
      </c>
      <c r="G147" s="31" t="str">
        <f t="shared" si="28"/>
        <v>45757.394</v>
      </c>
      <c r="H147" s="107">
        <f t="shared" si="29"/>
        <v>9638.5</v>
      </c>
      <c r="I147" s="116" t="s">
        <v>491</v>
      </c>
      <c r="J147" s="117" t="s">
        <v>492</v>
      </c>
      <c r="K147" s="116">
        <v>9638.5</v>
      </c>
      <c r="L147" s="116" t="s">
        <v>493</v>
      </c>
      <c r="M147" s="117" t="s">
        <v>226</v>
      </c>
      <c r="N147" s="117"/>
      <c r="O147" s="118" t="s">
        <v>328</v>
      </c>
      <c r="P147" s="118" t="s">
        <v>329</v>
      </c>
    </row>
    <row r="148" spans="1:16" ht="12.75" customHeight="1" thickBot="1">
      <c r="A148" s="107" t="str">
        <f t="shared" si="24"/>
        <v>BAVM 60 </v>
      </c>
      <c r="B148" s="6" t="str">
        <f t="shared" si="25"/>
        <v>II</v>
      </c>
      <c r="C148" s="107">
        <f t="shared" si="26"/>
        <v>48723.434300000001</v>
      </c>
      <c r="D148" s="31" t="str">
        <f t="shared" si="27"/>
        <v>vis</v>
      </c>
      <c r="E148" s="115">
        <f>VLOOKUP(C148,'Active 1'!C$21:E$968,3,FALSE)</f>
        <v>14437.61063149672</v>
      </c>
      <c r="F148" s="6" t="s">
        <v>152</v>
      </c>
      <c r="G148" s="31" t="str">
        <f t="shared" si="28"/>
        <v>48723.4343</v>
      </c>
      <c r="H148" s="107">
        <f t="shared" si="29"/>
        <v>14437.5</v>
      </c>
      <c r="I148" s="116" t="s">
        <v>550</v>
      </c>
      <c r="J148" s="117" t="s">
        <v>551</v>
      </c>
      <c r="K148" s="116">
        <v>14437.5</v>
      </c>
      <c r="L148" s="116" t="s">
        <v>552</v>
      </c>
      <c r="M148" s="117" t="s">
        <v>300</v>
      </c>
      <c r="N148" s="117" t="s">
        <v>117</v>
      </c>
      <c r="O148" s="118" t="s">
        <v>545</v>
      </c>
      <c r="P148" s="119" t="s">
        <v>553</v>
      </c>
    </row>
    <row r="149" spans="1:16" ht="12.75" customHeight="1" thickBot="1">
      <c r="A149" s="107" t="str">
        <f t="shared" si="24"/>
        <v>BAVM 60 </v>
      </c>
      <c r="B149" s="6" t="str">
        <f t="shared" si="25"/>
        <v>II</v>
      </c>
      <c r="C149" s="107">
        <f t="shared" si="26"/>
        <v>48723.434999999998</v>
      </c>
      <c r="D149" s="31" t="str">
        <f t="shared" si="27"/>
        <v>vis</v>
      </c>
      <c r="E149" s="115">
        <f>VLOOKUP(C149,'Active 1'!C$21:E$968,3,FALSE)</f>
        <v>14437.61176410436</v>
      </c>
      <c r="F149" s="6" t="s">
        <v>152</v>
      </c>
      <c r="G149" s="31" t="str">
        <f t="shared" si="28"/>
        <v>48723.4350</v>
      </c>
      <c r="H149" s="107">
        <f t="shared" si="29"/>
        <v>14437.5</v>
      </c>
      <c r="I149" s="116" t="s">
        <v>554</v>
      </c>
      <c r="J149" s="117" t="s">
        <v>555</v>
      </c>
      <c r="K149" s="116">
        <v>14437.5</v>
      </c>
      <c r="L149" s="116" t="s">
        <v>556</v>
      </c>
      <c r="M149" s="117" t="s">
        <v>300</v>
      </c>
      <c r="N149" s="117" t="s">
        <v>540</v>
      </c>
      <c r="O149" s="118" t="s">
        <v>545</v>
      </c>
      <c r="P149" s="119" t="s">
        <v>553</v>
      </c>
    </row>
    <row r="150" spans="1:16" ht="12.75" customHeight="1" thickBot="1">
      <c r="A150" s="107" t="str">
        <f t="shared" si="24"/>
        <v>BAVM 79 </v>
      </c>
      <c r="B150" s="6" t="str">
        <f t="shared" si="25"/>
        <v>II</v>
      </c>
      <c r="C150" s="107">
        <f t="shared" si="26"/>
        <v>49399.550999999999</v>
      </c>
      <c r="D150" s="31" t="str">
        <f t="shared" si="27"/>
        <v>vis</v>
      </c>
      <c r="E150" s="115">
        <f>VLOOKUP(C150,'Active 1'!C$21:E$968,3,FALSE)</f>
        <v>15531.574835917512</v>
      </c>
      <c r="F150" s="6" t="s">
        <v>152</v>
      </c>
      <c r="G150" s="31" t="str">
        <f t="shared" si="28"/>
        <v>49399.551</v>
      </c>
      <c r="H150" s="107">
        <f t="shared" si="29"/>
        <v>15531.5</v>
      </c>
      <c r="I150" s="116" t="s">
        <v>557</v>
      </c>
      <c r="J150" s="117" t="s">
        <v>558</v>
      </c>
      <c r="K150" s="116">
        <v>15531.5</v>
      </c>
      <c r="L150" s="116" t="s">
        <v>403</v>
      </c>
      <c r="M150" s="117" t="s">
        <v>241</v>
      </c>
      <c r="N150" s="117"/>
      <c r="O150" s="118" t="s">
        <v>559</v>
      </c>
      <c r="P150" s="119" t="s">
        <v>560</v>
      </c>
    </row>
    <row r="151" spans="1:16" ht="12.75" customHeight="1" thickBot="1">
      <c r="A151" s="107" t="str">
        <f t="shared" si="24"/>
        <v>BAVM 68 </v>
      </c>
      <c r="B151" s="6" t="str">
        <f t="shared" si="25"/>
        <v>II</v>
      </c>
      <c r="C151" s="107">
        <f t="shared" si="26"/>
        <v>49422.419000000002</v>
      </c>
      <c r="D151" s="31" t="str">
        <f t="shared" si="27"/>
        <v>vis</v>
      </c>
      <c r="E151" s="115">
        <f>VLOOKUP(C151,'Active 1'!C$21:E$968,3,FALSE)</f>
        <v>15568.575509657263</v>
      </c>
      <c r="F151" s="6" t="s">
        <v>152</v>
      </c>
      <c r="G151" s="31" t="str">
        <f t="shared" si="28"/>
        <v>49422.419</v>
      </c>
      <c r="H151" s="107">
        <f t="shared" si="29"/>
        <v>15568.5</v>
      </c>
      <c r="I151" s="116" t="s">
        <v>566</v>
      </c>
      <c r="J151" s="117" t="s">
        <v>567</v>
      </c>
      <c r="K151" s="116">
        <v>15568.5</v>
      </c>
      <c r="L151" s="116" t="s">
        <v>568</v>
      </c>
      <c r="M151" s="117" t="s">
        <v>241</v>
      </c>
      <c r="N151" s="117"/>
      <c r="O151" s="118" t="s">
        <v>569</v>
      </c>
      <c r="P151" s="119" t="s">
        <v>570</v>
      </c>
    </row>
    <row r="152" spans="1:16" ht="12.75" customHeight="1" thickBot="1">
      <c r="A152" s="107" t="str">
        <f t="shared" si="24"/>
        <v>VSB 40 </v>
      </c>
      <c r="B152" s="6" t="str">
        <f t="shared" si="25"/>
        <v>I</v>
      </c>
      <c r="C152" s="107">
        <f t="shared" si="26"/>
        <v>52325.145600000003</v>
      </c>
      <c r="D152" s="31" t="str">
        <f t="shared" si="27"/>
        <v>vis</v>
      </c>
      <c r="E152" s="115">
        <f>VLOOKUP(C152,'Active 1'!C$21:E$968,3,FALSE)</f>
        <v>20265.218848921148</v>
      </c>
      <c r="F152" s="6" t="s">
        <v>152</v>
      </c>
      <c r="G152" s="31" t="str">
        <f t="shared" si="28"/>
        <v>52325.1456</v>
      </c>
      <c r="H152" s="107">
        <f t="shared" si="29"/>
        <v>20265</v>
      </c>
      <c r="I152" s="116" t="s">
        <v>615</v>
      </c>
      <c r="J152" s="117" t="s">
        <v>616</v>
      </c>
      <c r="K152" s="116" t="s">
        <v>617</v>
      </c>
      <c r="L152" s="116" t="s">
        <v>618</v>
      </c>
      <c r="M152" s="117" t="s">
        <v>300</v>
      </c>
      <c r="N152" s="117" t="s">
        <v>301</v>
      </c>
      <c r="O152" s="118" t="s">
        <v>619</v>
      </c>
      <c r="P152" s="119" t="s">
        <v>620</v>
      </c>
    </row>
    <row r="153" spans="1:16" ht="12.75" customHeight="1" thickBot="1">
      <c r="A153" s="107" t="str">
        <f t="shared" si="24"/>
        <v>VSB 40 </v>
      </c>
      <c r="B153" s="6" t="str">
        <f t="shared" si="25"/>
        <v>I</v>
      </c>
      <c r="C153" s="107">
        <f t="shared" si="26"/>
        <v>52343.071400000001</v>
      </c>
      <c r="D153" s="31" t="str">
        <f t="shared" si="27"/>
        <v>vis</v>
      </c>
      <c r="E153" s="115">
        <f>VLOOKUP(C153,'Active 1'!C$21:E$968,3,FALSE)</f>
        <v>20294.222989087488</v>
      </c>
      <c r="F153" s="6" t="s">
        <v>152</v>
      </c>
      <c r="G153" s="31" t="str">
        <f t="shared" si="28"/>
        <v>52343.0714</v>
      </c>
      <c r="H153" s="107">
        <f t="shared" si="29"/>
        <v>20294</v>
      </c>
      <c r="I153" s="116" t="s">
        <v>621</v>
      </c>
      <c r="J153" s="117" t="s">
        <v>622</v>
      </c>
      <c r="K153" s="116" t="s">
        <v>623</v>
      </c>
      <c r="L153" s="116" t="s">
        <v>624</v>
      </c>
      <c r="M153" s="117" t="s">
        <v>300</v>
      </c>
      <c r="N153" s="117" t="s">
        <v>301</v>
      </c>
      <c r="O153" s="118" t="s">
        <v>619</v>
      </c>
      <c r="P153" s="119" t="s">
        <v>620</v>
      </c>
    </row>
    <row r="154" spans="1:16" ht="12.75" customHeight="1" thickBot="1">
      <c r="A154" s="107" t="str">
        <f t="shared" si="24"/>
        <v>VSB 40 </v>
      </c>
      <c r="B154" s="6" t="str">
        <f t="shared" si="25"/>
        <v>II</v>
      </c>
      <c r="C154" s="107">
        <f t="shared" si="26"/>
        <v>52343.996200000001</v>
      </c>
      <c r="D154" s="31" t="str">
        <f t="shared" si="27"/>
        <v>vis</v>
      </c>
      <c r="E154" s="115">
        <f>VLOOKUP(C154,'Active 1'!C$21:E$968,3,FALSE)</f>
        <v>20295.719325587164</v>
      </c>
      <c r="F154" s="6" t="s">
        <v>152</v>
      </c>
      <c r="G154" s="31" t="str">
        <f t="shared" si="28"/>
        <v>52343.9962</v>
      </c>
      <c r="H154" s="107">
        <f t="shared" si="29"/>
        <v>20295.5</v>
      </c>
      <c r="I154" s="116" t="s">
        <v>625</v>
      </c>
      <c r="J154" s="117" t="s">
        <v>626</v>
      </c>
      <c r="K154" s="116" t="s">
        <v>627</v>
      </c>
      <c r="L154" s="116" t="s">
        <v>628</v>
      </c>
      <c r="M154" s="117" t="s">
        <v>300</v>
      </c>
      <c r="N154" s="117" t="s">
        <v>301</v>
      </c>
      <c r="O154" s="118" t="s">
        <v>619</v>
      </c>
      <c r="P154" s="119" t="s">
        <v>620</v>
      </c>
    </row>
    <row r="155" spans="1:16" ht="12.75" customHeight="1" thickBot="1">
      <c r="A155" s="107" t="str">
        <f t="shared" si="24"/>
        <v> BBS 128 </v>
      </c>
      <c r="B155" s="6" t="str">
        <f t="shared" si="25"/>
        <v>I</v>
      </c>
      <c r="C155" s="107">
        <f t="shared" si="26"/>
        <v>52368.409</v>
      </c>
      <c r="D155" s="31" t="str">
        <f t="shared" si="27"/>
        <v>vis</v>
      </c>
      <c r="E155" s="115">
        <f>VLOOKUP(C155,'Active 1'!C$21:E$968,3,FALSE)</f>
        <v>20335.219502597556</v>
      </c>
      <c r="F155" s="6" t="s">
        <v>152</v>
      </c>
      <c r="G155" s="31" t="str">
        <f t="shared" si="28"/>
        <v>52368.4090</v>
      </c>
      <c r="H155" s="107">
        <f t="shared" si="29"/>
        <v>20335</v>
      </c>
      <c r="I155" s="116" t="s">
        <v>629</v>
      </c>
      <c r="J155" s="117" t="s">
        <v>630</v>
      </c>
      <c r="K155" s="116" t="s">
        <v>631</v>
      </c>
      <c r="L155" s="116" t="s">
        <v>632</v>
      </c>
      <c r="M155" s="117" t="s">
        <v>300</v>
      </c>
      <c r="N155" s="117" t="s">
        <v>301</v>
      </c>
      <c r="O155" s="118" t="s">
        <v>353</v>
      </c>
      <c r="P155" s="118" t="s">
        <v>633</v>
      </c>
    </row>
    <row r="156" spans="1:16" ht="12.75" customHeight="1" thickBot="1">
      <c r="A156" s="107" t="str">
        <f t="shared" si="24"/>
        <v>VSB 43 </v>
      </c>
      <c r="B156" s="6" t="str">
        <f t="shared" si="25"/>
        <v>I</v>
      </c>
      <c r="C156" s="107">
        <f t="shared" si="26"/>
        <v>53009.334300000002</v>
      </c>
      <c r="D156" s="31" t="str">
        <f t="shared" si="27"/>
        <v>vis</v>
      </c>
      <c r="E156" s="115">
        <f>VLOOKUP(C156,'Active 1'!C$21:E$968,3,FALSE)</f>
        <v>21372.24363749566</v>
      </c>
      <c r="F156" s="6" t="s">
        <v>152</v>
      </c>
      <c r="G156" s="31" t="str">
        <f t="shared" si="28"/>
        <v>53009.3343</v>
      </c>
      <c r="H156" s="107">
        <f t="shared" si="29"/>
        <v>21372</v>
      </c>
      <c r="I156" s="116" t="s">
        <v>646</v>
      </c>
      <c r="J156" s="117" t="s">
        <v>647</v>
      </c>
      <c r="K156" s="116" t="s">
        <v>648</v>
      </c>
      <c r="L156" s="116" t="s">
        <v>649</v>
      </c>
      <c r="M156" s="117" t="s">
        <v>300</v>
      </c>
      <c r="N156" s="117" t="s">
        <v>301</v>
      </c>
      <c r="O156" s="118" t="s">
        <v>619</v>
      </c>
      <c r="P156" s="119" t="s">
        <v>650</v>
      </c>
    </row>
    <row r="157" spans="1:16" ht="12.75" customHeight="1" thickBot="1">
      <c r="A157" s="107" t="str">
        <f t="shared" si="24"/>
        <v>VSB 44 </v>
      </c>
      <c r="B157" s="6" t="str">
        <f t="shared" si="25"/>
        <v>I</v>
      </c>
      <c r="C157" s="107">
        <f t="shared" si="26"/>
        <v>53430.2327</v>
      </c>
      <c r="D157" s="31" t="str">
        <f t="shared" si="27"/>
        <v>vis</v>
      </c>
      <c r="E157" s="115">
        <f>VLOOKUP(C157,'Active 1'!C$21:E$968,3,FALSE)</f>
        <v>22053.261845296151</v>
      </c>
      <c r="F157" s="6" t="s">
        <v>152</v>
      </c>
      <c r="G157" s="31" t="str">
        <f t="shared" si="28"/>
        <v>53430.2327</v>
      </c>
      <c r="H157" s="107">
        <f t="shared" si="29"/>
        <v>22053</v>
      </c>
      <c r="I157" s="116" t="s">
        <v>690</v>
      </c>
      <c r="J157" s="117" t="s">
        <v>691</v>
      </c>
      <c r="K157" s="116" t="s">
        <v>692</v>
      </c>
      <c r="L157" s="116" t="s">
        <v>693</v>
      </c>
      <c r="M157" s="117" t="s">
        <v>300</v>
      </c>
      <c r="N157" s="117" t="s">
        <v>301</v>
      </c>
      <c r="O157" s="118" t="s">
        <v>619</v>
      </c>
      <c r="P157" s="119" t="s">
        <v>694</v>
      </c>
    </row>
    <row r="158" spans="1:16" ht="12.75" customHeight="1" thickBot="1">
      <c r="A158" s="107" t="str">
        <f t="shared" si="24"/>
        <v>VSB 45 </v>
      </c>
      <c r="B158" s="6" t="str">
        <f t="shared" si="25"/>
        <v>I</v>
      </c>
      <c r="C158" s="107">
        <f t="shared" si="26"/>
        <v>53799.213199999998</v>
      </c>
      <c r="D158" s="31" t="str">
        <f t="shared" si="27"/>
        <v>vis</v>
      </c>
      <c r="E158" s="115">
        <f>VLOOKUP(C158,'Active 1'!C$21:E$968,3,FALSE)</f>
        <v>22650.276323905073</v>
      </c>
      <c r="F158" s="6" t="s">
        <v>152</v>
      </c>
      <c r="G158" s="31" t="str">
        <f t="shared" si="28"/>
        <v>53799.2132</v>
      </c>
      <c r="H158" s="107">
        <f t="shared" si="29"/>
        <v>22650</v>
      </c>
      <c r="I158" s="116" t="s">
        <v>721</v>
      </c>
      <c r="J158" s="117" t="s">
        <v>722</v>
      </c>
      <c r="K158" s="116" t="s">
        <v>723</v>
      </c>
      <c r="L158" s="116" t="s">
        <v>724</v>
      </c>
      <c r="M158" s="117" t="s">
        <v>300</v>
      </c>
      <c r="N158" s="117" t="s">
        <v>301</v>
      </c>
      <c r="O158" s="118" t="s">
        <v>725</v>
      </c>
      <c r="P158" s="119" t="s">
        <v>726</v>
      </c>
    </row>
    <row r="159" spans="1:16" ht="12.75" customHeight="1" thickBot="1">
      <c r="A159" s="107" t="str">
        <f t="shared" si="24"/>
        <v>OEJV 0137 </v>
      </c>
      <c r="B159" s="6" t="str">
        <f t="shared" si="25"/>
        <v>I</v>
      </c>
      <c r="C159" s="107">
        <f t="shared" si="26"/>
        <v>55279.465700000001</v>
      </c>
      <c r="D159" s="31" t="str">
        <f t="shared" si="27"/>
        <v>vis</v>
      </c>
      <c r="E159" s="115" t="e">
        <f>VLOOKUP(C159,'Active 1'!C$21:E$968,3,FALSE)</f>
        <v>#N/A</v>
      </c>
      <c r="F159" s="6" t="s">
        <v>152</v>
      </c>
      <c r="G159" s="31" t="str">
        <f t="shared" si="28"/>
        <v>55279.4657</v>
      </c>
      <c r="H159" s="107">
        <f t="shared" si="29"/>
        <v>25045</v>
      </c>
      <c r="I159" s="116" t="s">
        <v>775</v>
      </c>
      <c r="J159" s="117" t="s">
        <v>776</v>
      </c>
      <c r="K159" s="116" t="s">
        <v>777</v>
      </c>
      <c r="L159" s="116" t="s">
        <v>778</v>
      </c>
      <c r="M159" s="117" t="s">
        <v>667</v>
      </c>
      <c r="N159" s="117" t="s">
        <v>132</v>
      </c>
      <c r="O159" s="118" t="s">
        <v>779</v>
      </c>
      <c r="P159" s="119" t="s">
        <v>780</v>
      </c>
    </row>
    <row r="160" spans="1:16" ht="12.75" customHeight="1" thickBot="1">
      <c r="A160" s="107" t="str">
        <f t="shared" si="24"/>
        <v>OEJV 0137 </v>
      </c>
      <c r="B160" s="6" t="str">
        <f t="shared" si="25"/>
        <v>II</v>
      </c>
      <c r="C160" s="107">
        <f t="shared" si="26"/>
        <v>55280.391000000003</v>
      </c>
      <c r="D160" s="31" t="str">
        <f t="shared" si="27"/>
        <v>vis</v>
      </c>
      <c r="E160" s="115" t="e">
        <f>VLOOKUP(C160,'Active 1'!C$21:E$968,3,FALSE)</f>
        <v>#N/A</v>
      </c>
      <c r="F160" s="6" t="s">
        <v>152</v>
      </c>
      <c r="G160" s="31" t="str">
        <f t="shared" si="28"/>
        <v>55280.3910</v>
      </c>
      <c r="H160" s="107">
        <f t="shared" si="29"/>
        <v>25046.5</v>
      </c>
      <c r="I160" s="116" t="s">
        <v>781</v>
      </c>
      <c r="J160" s="117" t="s">
        <v>782</v>
      </c>
      <c r="K160" s="116" t="s">
        <v>783</v>
      </c>
      <c r="L160" s="116" t="s">
        <v>784</v>
      </c>
      <c r="M160" s="117" t="s">
        <v>667</v>
      </c>
      <c r="N160" s="117" t="s">
        <v>132</v>
      </c>
      <c r="O160" s="118" t="s">
        <v>785</v>
      </c>
      <c r="P160" s="119" t="s">
        <v>780</v>
      </c>
    </row>
    <row r="161" spans="1:16" ht="12.75" customHeight="1" thickBot="1">
      <c r="A161" s="107" t="str">
        <f t="shared" si="24"/>
        <v>VSB 53 </v>
      </c>
      <c r="B161" s="6" t="str">
        <f t="shared" si="25"/>
        <v>II</v>
      </c>
      <c r="C161" s="107">
        <f t="shared" si="26"/>
        <v>55619.087399999997</v>
      </c>
      <c r="D161" s="31" t="str">
        <f t="shared" si="27"/>
        <v>vis</v>
      </c>
      <c r="E161" s="115">
        <f>VLOOKUP(C161,'Active 1'!C$21:E$968,3,FALSE)</f>
        <v>25594.85265421747</v>
      </c>
      <c r="F161" s="6" t="s">
        <v>152</v>
      </c>
      <c r="G161" s="31" t="str">
        <f t="shared" si="28"/>
        <v>55619.0874</v>
      </c>
      <c r="H161" s="107">
        <f t="shared" si="29"/>
        <v>25594.5</v>
      </c>
      <c r="I161" s="116" t="s">
        <v>802</v>
      </c>
      <c r="J161" s="117" t="s">
        <v>803</v>
      </c>
      <c r="K161" s="116" t="s">
        <v>804</v>
      </c>
      <c r="L161" s="116" t="s">
        <v>805</v>
      </c>
      <c r="M161" s="117" t="s">
        <v>667</v>
      </c>
      <c r="N161" s="117" t="s">
        <v>806</v>
      </c>
      <c r="O161" s="118" t="s">
        <v>807</v>
      </c>
      <c r="P161" s="119" t="s">
        <v>808</v>
      </c>
    </row>
    <row r="162" spans="1:16" ht="12.75" customHeight="1" thickBot="1">
      <c r="A162" s="107" t="str">
        <f t="shared" si="24"/>
        <v>BAVM 220 </v>
      </c>
      <c r="B162" s="6" t="str">
        <f t="shared" si="25"/>
        <v>I</v>
      </c>
      <c r="C162" s="107">
        <f t="shared" si="26"/>
        <v>55632.377</v>
      </c>
      <c r="D162" s="31" t="str">
        <f t="shared" si="27"/>
        <v>vis</v>
      </c>
      <c r="E162" s="115" t="e">
        <f>VLOOKUP(C162,'Active 1'!C$21:E$968,3,FALSE)</f>
        <v>#N/A</v>
      </c>
      <c r="F162" s="6" t="s">
        <v>152</v>
      </c>
      <c r="G162" s="31" t="str">
        <f t="shared" si="28"/>
        <v>55632.3770</v>
      </c>
      <c r="H162" s="107">
        <f t="shared" si="29"/>
        <v>25616</v>
      </c>
      <c r="I162" s="116" t="s">
        <v>815</v>
      </c>
      <c r="J162" s="117" t="s">
        <v>816</v>
      </c>
      <c r="K162" s="116" t="s">
        <v>817</v>
      </c>
      <c r="L162" s="116" t="s">
        <v>818</v>
      </c>
      <c r="M162" s="117" t="s">
        <v>667</v>
      </c>
      <c r="N162" s="117" t="s">
        <v>152</v>
      </c>
      <c r="O162" s="118" t="s">
        <v>736</v>
      </c>
      <c r="P162" s="119" t="s">
        <v>769</v>
      </c>
    </row>
    <row r="163" spans="1:16" ht="12.75" customHeight="1" thickBot="1">
      <c r="A163" s="107" t="str">
        <f t="shared" si="24"/>
        <v>VSB 53 </v>
      </c>
      <c r="B163" s="6" t="str">
        <f t="shared" si="25"/>
        <v>II</v>
      </c>
      <c r="C163" s="107">
        <f t="shared" si="26"/>
        <v>55632.622000000003</v>
      </c>
      <c r="D163" s="31" t="str">
        <f t="shared" si="27"/>
        <v>vis</v>
      </c>
      <c r="E163" s="115">
        <f>VLOOKUP(C163,'Active 1'!C$21:E$968,3,FALSE)</f>
        <v>25616.751784827851</v>
      </c>
      <c r="F163" s="6" t="s">
        <v>152</v>
      </c>
      <c r="G163" s="31" t="str">
        <f t="shared" si="28"/>
        <v>55632.622</v>
      </c>
      <c r="H163" s="107">
        <f t="shared" si="29"/>
        <v>25616.5</v>
      </c>
      <c r="I163" s="116" t="s">
        <v>819</v>
      </c>
      <c r="J163" s="117" t="s">
        <v>820</v>
      </c>
      <c r="K163" s="116" t="s">
        <v>821</v>
      </c>
      <c r="L163" s="116" t="s">
        <v>822</v>
      </c>
      <c r="M163" s="117" t="s">
        <v>241</v>
      </c>
      <c r="N163" s="117"/>
      <c r="O163" s="118" t="s">
        <v>823</v>
      </c>
      <c r="P163" s="119" t="s">
        <v>808</v>
      </c>
    </row>
    <row r="164" spans="1:16" ht="12.75" customHeight="1" thickBot="1">
      <c r="A164" s="107" t="str">
        <f t="shared" si="24"/>
        <v>VSB 55 </v>
      </c>
      <c r="B164" s="6" t="str">
        <f t="shared" si="25"/>
        <v>II</v>
      </c>
      <c r="C164" s="107">
        <f t="shared" si="26"/>
        <v>56001.048499999997</v>
      </c>
      <c r="D164" s="31" t="str">
        <f t="shared" si="27"/>
        <v>vis</v>
      </c>
      <c r="E164" s="115">
        <f>VLOOKUP(C164,'Active 1'!C$21:E$968,3,FALSE)</f>
        <v>26212.869885386575</v>
      </c>
      <c r="F164" s="6" t="s">
        <v>152</v>
      </c>
      <c r="G164" s="31" t="str">
        <f t="shared" si="28"/>
        <v>56001.0485</v>
      </c>
      <c r="H164" s="107">
        <f t="shared" si="29"/>
        <v>26212.5</v>
      </c>
      <c r="I164" s="116" t="s">
        <v>839</v>
      </c>
      <c r="J164" s="117" t="s">
        <v>840</v>
      </c>
      <c r="K164" s="116" t="s">
        <v>841</v>
      </c>
      <c r="L164" s="116" t="s">
        <v>842</v>
      </c>
      <c r="M164" s="117" t="s">
        <v>667</v>
      </c>
      <c r="N164" s="117" t="s">
        <v>806</v>
      </c>
      <c r="O164" s="118" t="s">
        <v>807</v>
      </c>
      <c r="P164" s="119" t="s">
        <v>843</v>
      </c>
    </row>
    <row r="165" spans="1:16">
      <c r="B165" s="6"/>
      <c r="E165" s="115"/>
      <c r="F165" s="6"/>
    </row>
    <row r="166" spans="1:16">
      <c r="B166" s="6"/>
      <c r="E166" s="115"/>
      <c r="F166" s="6"/>
    </row>
    <row r="167" spans="1:16">
      <c r="B167" s="6"/>
      <c r="E167" s="115"/>
      <c r="F167" s="6"/>
    </row>
    <row r="168" spans="1:16">
      <c r="B168" s="6"/>
      <c r="E168" s="115"/>
      <c r="F168" s="6"/>
    </row>
    <row r="169" spans="1:16">
      <c r="B169" s="6"/>
      <c r="E169" s="115"/>
      <c r="F169" s="6"/>
    </row>
    <row r="170" spans="1:16">
      <c r="B170" s="6"/>
      <c r="E170" s="115"/>
      <c r="F170" s="6"/>
    </row>
    <row r="171" spans="1:16">
      <c r="B171" s="6"/>
      <c r="E171" s="115"/>
      <c r="F171" s="6"/>
    </row>
    <row r="172" spans="1:16">
      <c r="B172" s="6"/>
      <c r="E172" s="115"/>
      <c r="F172" s="6"/>
    </row>
    <row r="173" spans="1:16">
      <c r="B173" s="6"/>
      <c r="E173" s="115"/>
      <c r="F173" s="6"/>
    </row>
    <row r="174" spans="1:16">
      <c r="B174" s="6"/>
      <c r="E174" s="115"/>
      <c r="F174" s="6"/>
    </row>
    <row r="175" spans="1:16">
      <c r="B175" s="6"/>
      <c r="E175" s="115"/>
      <c r="F175" s="6"/>
    </row>
    <row r="176" spans="1:16">
      <c r="B176" s="6"/>
      <c r="E176" s="115"/>
      <c r="F176" s="6"/>
    </row>
    <row r="177" spans="2:6">
      <c r="B177" s="6"/>
      <c r="E177" s="115"/>
      <c r="F177" s="6"/>
    </row>
    <row r="178" spans="2:6">
      <c r="B178" s="6"/>
      <c r="E178" s="115"/>
      <c r="F178" s="6"/>
    </row>
    <row r="179" spans="2:6">
      <c r="B179" s="6"/>
      <c r="E179" s="115"/>
      <c r="F179" s="6"/>
    </row>
    <row r="180" spans="2:6">
      <c r="B180" s="6"/>
      <c r="E180" s="115"/>
      <c r="F180" s="6"/>
    </row>
    <row r="181" spans="2:6">
      <c r="B181" s="6"/>
      <c r="E181" s="115"/>
      <c r="F181" s="6"/>
    </row>
    <row r="182" spans="2:6">
      <c r="B182" s="6"/>
      <c r="E182" s="115"/>
      <c r="F182" s="6"/>
    </row>
    <row r="183" spans="2:6">
      <c r="B183" s="6"/>
      <c r="E183" s="115"/>
      <c r="F183" s="6"/>
    </row>
    <row r="184" spans="2:6">
      <c r="B184" s="6"/>
      <c r="E184" s="115"/>
      <c r="F184" s="6"/>
    </row>
    <row r="185" spans="2:6">
      <c r="B185" s="6"/>
      <c r="E185" s="115"/>
      <c r="F185" s="6"/>
    </row>
    <row r="186" spans="2:6">
      <c r="B186" s="6"/>
      <c r="E186" s="115"/>
      <c r="F186" s="6"/>
    </row>
    <row r="187" spans="2:6">
      <c r="B187" s="6"/>
      <c r="E187" s="115"/>
      <c r="F187" s="6"/>
    </row>
    <row r="188" spans="2:6">
      <c r="B188" s="6"/>
      <c r="E188" s="115"/>
      <c r="F188" s="6"/>
    </row>
    <row r="189" spans="2:6">
      <c r="B189" s="6"/>
      <c r="E189" s="115"/>
      <c r="F189" s="6"/>
    </row>
    <row r="190" spans="2:6">
      <c r="B190" s="6"/>
      <c r="E190" s="115"/>
      <c r="F190" s="6"/>
    </row>
    <row r="191" spans="2:6">
      <c r="B191" s="6"/>
      <c r="E191" s="115"/>
      <c r="F191" s="6"/>
    </row>
    <row r="192" spans="2:6">
      <c r="B192" s="6"/>
      <c r="E192" s="115"/>
      <c r="F192" s="6"/>
    </row>
    <row r="193" spans="2:6">
      <c r="B193" s="6"/>
      <c r="E193" s="115"/>
      <c r="F193" s="6"/>
    </row>
    <row r="194" spans="2:6">
      <c r="B194" s="6"/>
      <c r="E194" s="115"/>
      <c r="F194" s="6"/>
    </row>
    <row r="195" spans="2:6">
      <c r="B195" s="6"/>
      <c r="E195" s="115"/>
      <c r="F195" s="6"/>
    </row>
    <row r="196" spans="2:6">
      <c r="B196" s="6"/>
      <c r="E196" s="115"/>
      <c r="F196" s="6"/>
    </row>
    <row r="197" spans="2:6">
      <c r="B197" s="6"/>
      <c r="E197" s="115"/>
      <c r="F197" s="6"/>
    </row>
    <row r="198" spans="2:6">
      <c r="B198" s="6"/>
      <c r="E198" s="115"/>
      <c r="F198" s="6"/>
    </row>
    <row r="199" spans="2:6">
      <c r="B199" s="6"/>
      <c r="E199" s="115"/>
      <c r="F199" s="6"/>
    </row>
    <row r="200" spans="2:6">
      <c r="B200" s="6"/>
      <c r="E200" s="115"/>
      <c r="F200" s="6"/>
    </row>
    <row r="201" spans="2:6">
      <c r="B201" s="6"/>
      <c r="E201" s="115"/>
      <c r="F201" s="6"/>
    </row>
    <row r="202" spans="2:6">
      <c r="B202" s="6"/>
      <c r="E202" s="115"/>
      <c r="F202" s="6"/>
    </row>
    <row r="203" spans="2:6">
      <c r="B203" s="6"/>
      <c r="E203" s="115"/>
      <c r="F203" s="6"/>
    </row>
    <row r="204" spans="2:6">
      <c r="B204" s="6"/>
      <c r="E204" s="115"/>
      <c r="F204" s="6"/>
    </row>
    <row r="205" spans="2:6">
      <c r="B205" s="6"/>
      <c r="E205" s="115"/>
      <c r="F205" s="6"/>
    </row>
    <row r="206" spans="2:6">
      <c r="B206" s="6"/>
      <c r="E206" s="115"/>
      <c r="F206" s="6"/>
    </row>
    <row r="207" spans="2:6">
      <c r="B207" s="6"/>
      <c r="E207" s="115"/>
      <c r="F207" s="6"/>
    </row>
    <row r="208" spans="2:6">
      <c r="B208" s="6"/>
      <c r="E208" s="115"/>
      <c r="F208" s="6"/>
    </row>
    <row r="209" spans="2:6">
      <c r="B209" s="6"/>
      <c r="E209" s="115"/>
      <c r="F209" s="6"/>
    </row>
    <row r="210" spans="2:6">
      <c r="B210" s="6"/>
      <c r="E210" s="115"/>
      <c r="F210" s="6"/>
    </row>
    <row r="211" spans="2:6">
      <c r="B211" s="6"/>
      <c r="E211" s="115"/>
      <c r="F211" s="6"/>
    </row>
    <row r="212" spans="2:6">
      <c r="B212" s="6"/>
      <c r="E212" s="115"/>
      <c r="F212" s="6"/>
    </row>
    <row r="213" spans="2:6">
      <c r="B213" s="6"/>
      <c r="E213" s="115"/>
      <c r="F213" s="6"/>
    </row>
    <row r="214" spans="2:6">
      <c r="B214" s="6"/>
      <c r="E214" s="115"/>
      <c r="F214" s="6"/>
    </row>
    <row r="215" spans="2:6">
      <c r="B215" s="6"/>
      <c r="E215" s="115"/>
      <c r="F215" s="6"/>
    </row>
    <row r="216" spans="2:6">
      <c r="B216" s="6"/>
      <c r="E216" s="115"/>
      <c r="F216" s="6"/>
    </row>
    <row r="217" spans="2:6">
      <c r="B217" s="6"/>
      <c r="E217" s="115"/>
      <c r="F217" s="6"/>
    </row>
    <row r="218" spans="2:6">
      <c r="B218" s="6"/>
      <c r="E218" s="115"/>
      <c r="F218" s="6"/>
    </row>
    <row r="219" spans="2:6">
      <c r="B219" s="6"/>
      <c r="E219" s="115"/>
      <c r="F219" s="6"/>
    </row>
    <row r="220" spans="2:6">
      <c r="B220" s="6"/>
      <c r="E220" s="115"/>
      <c r="F220" s="6"/>
    </row>
    <row r="221" spans="2:6">
      <c r="B221" s="6"/>
      <c r="E221" s="115"/>
      <c r="F221" s="6"/>
    </row>
    <row r="222" spans="2:6">
      <c r="B222" s="6"/>
      <c r="E222" s="115"/>
      <c r="F222" s="6"/>
    </row>
    <row r="223" spans="2:6">
      <c r="B223" s="6"/>
      <c r="E223" s="115"/>
      <c r="F223" s="6"/>
    </row>
    <row r="224" spans="2:6">
      <c r="B224" s="6"/>
      <c r="E224" s="115"/>
      <c r="F224" s="6"/>
    </row>
    <row r="225" spans="2:6">
      <c r="B225" s="6"/>
      <c r="E225" s="115"/>
      <c r="F225" s="6"/>
    </row>
    <row r="226" spans="2:6">
      <c r="B226" s="6"/>
      <c r="E226" s="115"/>
      <c r="F226" s="6"/>
    </row>
    <row r="227" spans="2:6">
      <c r="B227" s="6"/>
      <c r="E227" s="115"/>
      <c r="F227" s="6"/>
    </row>
    <row r="228" spans="2:6">
      <c r="B228" s="6"/>
      <c r="E228" s="115"/>
      <c r="F228" s="6"/>
    </row>
    <row r="229" spans="2:6">
      <c r="B229" s="6"/>
      <c r="E229" s="115"/>
      <c r="F229" s="6"/>
    </row>
    <row r="230" spans="2:6">
      <c r="B230" s="6"/>
      <c r="E230" s="115"/>
      <c r="F230" s="6"/>
    </row>
    <row r="231" spans="2:6">
      <c r="B231" s="6"/>
      <c r="E231" s="115"/>
      <c r="F231" s="6"/>
    </row>
    <row r="232" spans="2:6">
      <c r="B232" s="6"/>
      <c r="E232" s="115"/>
      <c r="F232" s="6"/>
    </row>
    <row r="233" spans="2:6">
      <c r="B233" s="6"/>
      <c r="E233" s="115"/>
      <c r="F233" s="6"/>
    </row>
    <row r="234" spans="2:6">
      <c r="B234" s="6"/>
      <c r="E234" s="115"/>
      <c r="F234" s="6"/>
    </row>
    <row r="235" spans="2:6">
      <c r="B235" s="6"/>
      <c r="E235" s="115"/>
      <c r="F235" s="6"/>
    </row>
    <row r="236" spans="2:6">
      <c r="B236" s="6"/>
      <c r="E236" s="115"/>
      <c r="F236" s="6"/>
    </row>
    <row r="237" spans="2:6">
      <c r="B237" s="6"/>
      <c r="E237" s="115"/>
      <c r="F237" s="6"/>
    </row>
    <row r="238" spans="2:6">
      <c r="B238" s="6"/>
      <c r="E238" s="115"/>
      <c r="F238" s="6"/>
    </row>
    <row r="239" spans="2:6">
      <c r="B239" s="6"/>
      <c r="E239" s="115"/>
      <c r="F239" s="6"/>
    </row>
    <row r="240" spans="2:6">
      <c r="B240" s="6"/>
      <c r="E240" s="115"/>
      <c r="F240" s="6"/>
    </row>
    <row r="241" spans="2:6">
      <c r="B241" s="6"/>
      <c r="E241" s="115"/>
      <c r="F241" s="6"/>
    </row>
    <row r="242" spans="2:6">
      <c r="B242" s="6"/>
      <c r="E242" s="115"/>
      <c r="F242" s="6"/>
    </row>
    <row r="243" spans="2:6">
      <c r="B243" s="6"/>
      <c r="E243" s="115"/>
      <c r="F243" s="6"/>
    </row>
    <row r="244" spans="2:6">
      <c r="B244" s="6"/>
      <c r="E244" s="115"/>
      <c r="F244" s="6"/>
    </row>
    <row r="245" spans="2:6">
      <c r="B245" s="6"/>
      <c r="E245" s="115"/>
      <c r="F245" s="6"/>
    </row>
    <row r="246" spans="2:6">
      <c r="B246" s="6"/>
      <c r="E246" s="115"/>
      <c r="F246" s="6"/>
    </row>
    <row r="247" spans="2:6">
      <c r="B247" s="6"/>
      <c r="E247" s="115"/>
      <c r="F247" s="6"/>
    </row>
    <row r="248" spans="2:6">
      <c r="B248" s="6"/>
      <c r="E248" s="115"/>
      <c r="F248" s="6"/>
    </row>
    <row r="249" spans="2:6">
      <c r="B249" s="6"/>
      <c r="E249" s="115"/>
      <c r="F249" s="6"/>
    </row>
    <row r="250" spans="2:6">
      <c r="B250" s="6"/>
      <c r="E250" s="115"/>
      <c r="F250" s="6"/>
    </row>
    <row r="251" spans="2:6">
      <c r="B251" s="6"/>
      <c r="E251" s="115"/>
      <c r="F251" s="6"/>
    </row>
    <row r="252" spans="2:6">
      <c r="B252" s="6"/>
      <c r="E252" s="115"/>
      <c r="F252" s="6"/>
    </row>
    <row r="253" spans="2:6">
      <c r="B253" s="6"/>
      <c r="E253" s="115"/>
      <c r="F253" s="6"/>
    </row>
    <row r="254" spans="2:6">
      <c r="B254" s="6"/>
      <c r="E254" s="115"/>
      <c r="F254" s="6"/>
    </row>
    <row r="255" spans="2:6">
      <c r="B255" s="6"/>
      <c r="E255" s="115"/>
      <c r="F255" s="6"/>
    </row>
    <row r="256" spans="2:6">
      <c r="B256" s="6"/>
      <c r="E256" s="115"/>
      <c r="F256" s="6"/>
    </row>
    <row r="257" spans="2:6">
      <c r="B257" s="6"/>
      <c r="E257" s="115"/>
      <c r="F257" s="6"/>
    </row>
    <row r="258" spans="2:6">
      <c r="B258" s="6"/>
      <c r="E258" s="115"/>
      <c r="F258" s="6"/>
    </row>
    <row r="259" spans="2:6">
      <c r="B259" s="6"/>
      <c r="E259" s="115"/>
      <c r="F259" s="6"/>
    </row>
    <row r="260" spans="2:6">
      <c r="B260" s="6"/>
      <c r="E260" s="115"/>
      <c r="F260" s="6"/>
    </row>
    <row r="261" spans="2:6">
      <c r="B261" s="6"/>
      <c r="E261" s="115"/>
      <c r="F261" s="6"/>
    </row>
    <row r="262" spans="2:6">
      <c r="B262" s="6"/>
      <c r="E262" s="115"/>
      <c r="F262" s="6"/>
    </row>
    <row r="263" spans="2:6">
      <c r="B263" s="6"/>
      <c r="E263" s="115"/>
      <c r="F263" s="6"/>
    </row>
    <row r="264" spans="2:6">
      <c r="B264" s="6"/>
      <c r="E264" s="115"/>
      <c r="F264" s="6"/>
    </row>
    <row r="265" spans="2:6">
      <c r="B265" s="6"/>
      <c r="E265" s="115"/>
      <c r="F265" s="6"/>
    </row>
    <row r="266" spans="2:6">
      <c r="B266" s="6"/>
      <c r="E266" s="115"/>
      <c r="F266" s="6"/>
    </row>
    <row r="267" spans="2:6">
      <c r="B267" s="6"/>
      <c r="E267" s="115"/>
      <c r="F267" s="6"/>
    </row>
    <row r="268" spans="2:6">
      <c r="B268" s="6"/>
      <c r="E268" s="115"/>
      <c r="F268" s="6"/>
    </row>
    <row r="269" spans="2:6">
      <c r="B269" s="6"/>
      <c r="E269" s="115"/>
      <c r="F269" s="6"/>
    </row>
    <row r="270" spans="2:6">
      <c r="B270" s="6"/>
      <c r="E270" s="115"/>
      <c r="F270" s="6"/>
    </row>
    <row r="271" spans="2:6">
      <c r="B271" s="6"/>
      <c r="E271" s="115"/>
      <c r="F271" s="6"/>
    </row>
    <row r="272" spans="2:6">
      <c r="B272" s="6"/>
      <c r="E272" s="115"/>
      <c r="F272" s="6"/>
    </row>
    <row r="273" spans="2:6">
      <c r="B273" s="6"/>
      <c r="E273" s="115"/>
      <c r="F273" s="6"/>
    </row>
    <row r="274" spans="2:6">
      <c r="B274" s="6"/>
      <c r="E274" s="115"/>
      <c r="F274" s="6"/>
    </row>
    <row r="275" spans="2:6">
      <c r="B275" s="6"/>
      <c r="E275" s="115"/>
      <c r="F275" s="6"/>
    </row>
    <row r="276" spans="2:6">
      <c r="B276" s="6"/>
      <c r="E276" s="115"/>
      <c r="F276" s="6"/>
    </row>
    <row r="277" spans="2:6">
      <c r="B277" s="6"/>
      <c r="E277" s="115"/>
      <c r="F277" s="6"/>
    </row>
    <row r="278" spans="2:6">
      <c r="B278" s="6"/>
      <c r="E278" s="115"/>
      <c r="F278" s="6"/>
    </row>
    <row r="279" spans="2:6">
      <c r="B279" s="6"/>
      <c r="E279" s="115"/>
      <c r="F279" s="6"/>
    </row>
    <row r="280" spans="2:6">
      <c r="B280" s="6"/>
      <c r="E280" s="115"/>
      <c r="F280" s="6"/>
    </row>
    <row r="281" spans="2:6">
      <c r="B281" s="6"/>
      <c r="E281" s="115"/>
      <c r="F281" s="6"/>
    </row>
    <row r="282" spans="2:6">
      <c r="B282" s="6"/>
      <c r="E282" s="115"/>
      <c r="F282" s="6"/>
    </row>
    <row r="283" spans="2:6">
      <c r="B283" s="6"/>
      <c r="E283" s="115"/>
      <c r="F283" s="6"/>
    </row>
    <row r="284" spans="2:6">
      <c r="B284" s="6"/>
      <c r="E284" s="115"/>
      <c r="F284" s="6"/>
    </row>
    <row r="285" spans="2:6">
      <c r="B285" s="6"/>
      <c r="E285" s="115"/>
      <c r="F285" s="6"/>
    </row>
    <row r="286" spans="2:6">
      <c r="B286" s="6"/>
      <c r="E286" s="115"/>
      <c r="F286" s="6"/>
    </row>
    <row r="287" spans="2:6">
      <c r="B287" s="6"/>
      <c r="E287" s="115"/>
      <c r="F287" s="6"/>
    </row>
    <row r="288" spans="2:6">
      <c r="B288" s="6"/>
      <c r="E288" s="115"/>
      <c r="F288" s="6"/>
    </row>
    <row r="289" spans="2:6">
      <c r="B289" s="6"/>
      <c r="E289" s="115"/>
      <c r="F289" s="6"/>
    </row>
    <row r="290" spans="2:6">
      <c r="B290" s="6"/>
      <c r="E290" s="115"/>
      <c r="F290" s="6"/>
    </row>
    <row r="291" spans="2:6">
      <c r="B291" s="6"/>
      <c r="E291" s="115"/>
      <c r="F291" s="6"/>
    </row>
    <row r="292" spans="2:6">
      <c r="B292" s="6"/>
      <c r="E292" s="115"/>
      <c r="F292" s="6"/>
    </row>
    <row r="293" spans="2:6">
      <c r="B293" s="6"/>
      <c r="E293" s="115"/>
      <c r="F293" s="6"/>
    </row>
    <row r="294" spans="2:6">
      <c r="B294" s="6"/>
      <c r="E294" s="115"/>
      <c r="F294" s="6"/>
    </row>
    <row r="295" spans="2:6">
      <c r="B295" s="6"/>
      <c r="E295" s="115"/>
      <c r="F295" s="6"/>
    </row>
    <row r="296" spans="2:6">
      <c r="B296" s="6"/>
      <c r="E296" s="115"/>
      <c r="F296" s="6"/>
    </row>
    <row r="297" spans="2:6">
      <c r="B297" s="6"/>
      <c r="E297" s="115"/>
      <c r="F297" s="6"/>
    </row>
    <row r="298" spans="2:6">
      <c r="B298" s="6"/>
      <c r="E298" s="115"/>
      <c r="F298" s="6"/>
    </row>
    <row r="299" spans="2:6">
      <c r="B299" s="6"/>
      <c r="E299" s="115"/>
      <c r="F299" s="6"/>
    </row>
    <row r="300" spans="2:6">
      <c r="B300" s="6"/>
      <c r="E300" s="115"/>
      <c r="F300" s="6"/>
    </row>
    <row r="301" spans="2:6">
      <c r="B301" s="6"/>
      <c r="E301" s="115"/>
      <c r="F301" s="6"/>
    </row>
    <row r="302" spans="2:6">
      <c r="B302" s="6"/>
      <c r="E302" s="115"/>
      <c r="F302" s="6"/>
    </row>
    <row r="303" spans="2:6">
      <c r="B303" s="6"/>
      <c r="E303" s="115"/>
      <c r="F303" s="6"/>
    </row>
    <row r="304" spans="2:6">
      <c r="B304" s="6"/>
      <c r="E304" s="115"/>
      <c r="F304" s="6"/>
    </row>
    <row r="305" spans="2:6">
      <c r="B305" s="6"/>
      <c r="E305" s="115"/>
      <c r="F305" s="6"/>
    </row>
    <row r="306" spans="2:6">
      <c r="B306" s="6"/>
      <c r="E306" s="115"/>
      <c r="F306" s="6"/>
    </row>
    <row r="307" spans="2:6">
      <c r="B307" s="6"/>
      <c r="E307" s="115"/>
      <c r="F307" s="6"/>
    </row>
    <row r="308" spans="2:6">
      <c r="B308" s="6"/>
      <c r="E308" s="115"/>
      <c r="F308" s="6"/>
    </row>
    <row r="309" spans="2:6">
      <c r="B309" s="6"/>
      <c r="E309" s="115"/>
      <c r="F309" s="6"/>
    </row>
    <row r="310" spans="2:6">
      <c r="B310" s="6"/>
      <c r="E310" s="115"/>
      <c r="F310" s="6"/>
    </row>
    <row r="311" spans="2:6">
      <c r="B311" s="6"/>
      <c r="E311" s="115"/>
      <c r="F311" s="6"/>
    </row>
    <row r="312" spans="2:6">
      <c r="B312" s="6"/>
      <c r="E312" s="115"/>
      <c r="F312" s="6"/>
    </row>
    <row r="313" spans="2:6">
      <c r="B313" s="6"/>
      <c r="E313" s="115"/>
      <c r="F313" s="6"/>
    </row>
    <row r="314" spans="2:6">
      <c r="B314" s="6"/>
      <c r="E314" s="115"/>
      <c r="F314" s="6"/>
    </row>
    <row r="315" spans="2:6">
      <c r="B315" s="6"/>
      <c r="E315" s="115"/>
      <c r="F315" s="6"/>
    </row>
    <row r="316" spans="2:6">
      <c r="B316" s="6"/>
      <c r="E316" s="115"/>
      <c r="F316" s="6"/>
    </row>
    <row r="317" spans="2:6">
      <c r="B317" s="6"/>
      <c r="E317" s="115"/>
      <c r="F317" s="6"/>
    </row>
    <row r="318" spans="2:6">
      <c r="B318" s="6"/>
      <c r="E318" s="115"/>
      <c r="F318" s="6"/>
    </row>
    <row r="319" spans="2:6">
      <c r="B319" s="6"/>
      <c r="E319" s="115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</sheetData>
  <phoneticPr fontId="8" type="noConversion"/>
  <hyperlinks>
    <hyperlink ref="A3" r:id="rId1" xr:uid="{00000000-0004-0000-0800-000000000000}"/>
    <hyperlink ref="P51" r:id="rId2" display="http://www.bav-astro.de/sfs/BAVM_link.php?BAVMnr=29" xr:uid="{00000000-0004-0000-0800-000001000000}"/>
    <hyperlink ref="P145" r:id="rId3" display="http://www.bav-astro.de/sfs/BAVM_link.php?BAVMnr=29" xr:uid="{00000000-0004-0000-0800-000002000000}"/>
    <hyperlink ref="P53" r:id="rId4" display="http://www.konkoly.hu/cgi-bin/IBVS?2202" xr:uid="{00000000-0004-0000-0800-000003000000}"/>
    <hyperlink ref="P54" r:id="rId5" display="http://www.bav-astro.de/sfs/BAVM_link.php?BAVMnr=34" xr:uid="{00000000-0004-0000-0800-000004000000}"/>
    <hyperlink ref="P55" r:id="rId6" display="http://www.bav-astro.de/sfs/BAVM_link.php?BAVMnr=34" xr:uid="{00000000-0004-0000-0800-000005000000}"/>
    <hyperlink ref="P56" r:id="rId7" display="http://www.bav-astro.de/sfs/BAVM_link.php?BAVMnr=34" xr:uid="{00000000-0004-0000-0800-000006000000}"/>
    <hyperlink ref="P58" r:id="rId8" display="http://www.bav-astro.de/sfs/BAVM_link.php?BAVMnr=36" xr:uid="{00000000-0004-0000-0800-000007000000}"/>
    <hyperlink ref="P59" r:id="rId9" display="http://www.bav-astro.de/sfs/BAVM_link.php?BAVMnr=36" xr:uid="{00000000-0004-0000-0800-000008000000}"/>
    <hyperlink ref="P60" r:id="rId10" display="http://www.bav-astro.de/sfs/BAVM_link.php?BAVMnr=38" xr:uid="{00000000-0004-0000-0800-000009000000}"/>
    <hyperlink ref="P61" r:id="rId11" display="http://www.bav-astro.de/sfs/BAVM_link.php?BAVMnr=38" xr:uid="{00000000-0004-0000-0800-00000A000000}"/>
    <hyperlink ref="P62" r:id="rId12" display="http://www.bav-astro.de/sfs/BAVM_link.php?BAVMnr=39" xr:uid="{00000000-0004-0000-0800-00000B000000}"/>
    <hyperlink ref="P64" r:id="rId13" display="http://www.bav-astro.de/sfs/BAVM_link.php?BAVMnr=50" xr:uid="{00000000-0004-0000-0800-00000C000000}"/>
    <hyperlink ref="P67" r:id="rId14" display="http://www.bav-astro.de/sfs/BAVM_link.php?BAVMnr=50" xr:uid="{00000000-0004-0000-0800-00000D000000}"/>
    <hyperlink ref="P73" r:id="rId15" display="http://www.bav-astro.de/sfs/BAVM_link.php?BAVMnr=59" xr:uid="{00000000-0004-0000-0800-00000E000000}"/>
    <hyperlink ref="P74" r:id="rId16" display="http://www.bav-astro.de/sfs/BAVM_link.php?BAVMnr=59" xr:uid="{00000000-0004-0000-0800-00000F000000}"/>
    <hyperlink ref="P148" r:id="rId17" display="http://www.bav-astro.de/sfs/BAVM_link.php?BAVMnr=60" xr:uid="{00000000-0004-0000-0800-000010000000}"/>
    <hyperlink ref="P149" r:id="rId18" display="http://www.bav-astro.de/sfs/BAVM_link.php?BAVMnr=60" xr:uid="{00000000-0004-0000-0800-000011000000}"/>
    <hyperlink ref="P150" r:id="rId19" display="http://www.bav-astro.de/sfs/BAVM_link.php?BAVMnr=79" xr:uid="{00000000-0004-0000-0800-000012000000}"/>
    <hyperlink ref="P151" r:id="rId20" display="http://www.bav-astro.de/sfs/BAVM_link.php?BAVMnr=68" xr:uid="{00000000-0004-0000-0800-000013000000}"/>
    <hyperlink ref="P77" r:id="rId21" display="http://www.bav-astro.de/sfs/BAVM_link.php?BAVMnr=91" xr:uid="{00000000-0004-0000-0800-000014000000}"/>
    <hyperlink ref="P78" r:id="rId22" display="http://www.bav-astro.de/sfs/BAVM_link.php?BAVMnr=91" xr:uid="{00000000-0004-0000-0800-000015000000}"/>
    <hyperlink ref="P79" r:id="rId23" display="http://www.konkoly.hu/cgi-bin/IBVS?4555" xr:uid="{00000000-0004-0000-0800-000016000000}"/>
    <hyperlink ref="P80" r:id="rId24" display="http://www.konkoly.hu/cgi-bin/IBVS?4555" xr:uid="{00000000-0004-0000-0800-000017000000}"/>
    <hyperlink ref="P81" r:id="rId25" display="http://www.konkoly.hu/cgi-bin/IBVS?4555" xr:uid="{00000000-0004-0000-0800-000018000000}"/>
    <hyperlink ref="P82" r:id="rId26" display="http://www.konkoly.hu/cgi-bin/IBVS?4555" xr:uid="{00000000-0004-0000-0800-000019000000}"/>
    <hyperlink ref="P83" r:id="rId27" display="http://www.konkoly.hu/cgi-bin/IBVS?4555" xr:uid="{00000000-0004-0000-0800-00001A000000}"/>
    <hyperlink ref="P84" r:id="rId28" display="http://www.konkoly.hu/cgi-bin/IBVS?4555" xr:uid="{00000000-0004-0000-0800-00001B000000}"/>
    <hyperlink ref="P85" r:id="rId29" display="http://www.konkoly.hu/cgi-bin/IBVS?4555" xr:uid="{00000000-0004-0000-0800-00001C000000}"/>
    <hyperlink ref="P86" r:id="rId30" display="http://www.bav-astro.de/sfs/BAVM_link.php?BAVMnr=102" xr:uid="{00000000-0004-0000-0800-00001D000000}"/>
    <hyperlink ref="P88" r:id="rId31" display="http://www.bav-astro.de/sfs/BAVM_link.php?BAVMnr=128" xr:uid="{00000000-0004-0000-0800-00001E000000}"/>
    <hyperlink ref="P152" r:id="rId32" display="http://vsolj.cetus-net.org/no40.pdf" xr:uid="{00000000-0004-0000-0800-00001F000000}"/>
    <hyperlink ref="P153" r:id="rId33" display="http://vsolj.cetus-net.org/no40.pdf" xr:uid="{00000000-0004-0000-0800-000020000000}"/>
    <hyperlink ref="P154" r:id="rId34" display="http://vsolj.cetus-net.org/no40.pdf" xr:uid="{00000000-0004-0000-0800-000021000000}"/>
    <hyperlink ref="P89" r:id="rId35" display="http://www.konkoly.hu/cgi-bin/IBVS?5434" xr:uid="{00000000-0004-0000-0800-000022000000}"/>
    <hyperlink ref="P90" r:id="rId36" display="http://www.konkoly.hu/cgi-bin/IBVS?5502" xr:uid="{00000000-0004-0000-0800-000023000000}"/>
    <hyperlink ref="P156" r:id="rId37" display="http://vsolj.cetus-net.org/no43.pdf" xr:uid="{00000000-0004-0000-0800-000024000000}"/>
    <hyperlink ref="P91" r:id="rId38" display="http://www.konkoly.hu/cgi-bin/IBVS?5588" xr:uid="{00000000-0004-0000-0800-000025000000}"/>
    <hyperlink ref="P92" r:id="rId39" display="http://www.bav-astro.de/sfs/BAVM_link.php?BAVMnr=172" xr:uid="{00000000-0004-0000-0800-000026000000}"/>
    <hyperlink ref="P93" r:id="rId40" display="http://www.bav-astro.de/sfs/BAVM_link.php?BAVMnr=178" xr:uid="{00000000-0004-0000-0800-000027000000}"/>
    <hyperlink ref="P94" r:id="rId41" display="http://www.konkoly.hu/cgi-bin/IBVS?5843" xr:uid="{00000000-0004-0000-0800-000028000000}"/>
    <hyperlink ref="P95" r:id="rId42" display="http://www.konkoly.hu/cgi-bin/IBVS?5843" xr:uid="{00000000-0004-0000-0800-000029000000}"/>
    <hyperlink ref="P96" r:id="rId43" display="http://www.konkoly.hu/cgi-bin/IBVS?5672" xr:uid="{00000000-0004-0000-0800-00002A000000}"/>
    <hyperlink ref="P97" r:id="rId44" display="http://www.konkoly.hu/cgi-bin/IBVS?5843" xr:uid="{00000000-0004-0000-0800-00002B000000}"/>
    <hyperlink ref="P157" r:id="rId45" display="http://vsolj.cetus-net.org/no44.pdf" xr:uid="{00000000-0004-0000-0800-00002C000000}"/>
    <hyperlink ref="P98" r:id="rId46" display="http://www.konkoly.hu/cgi-bin/IBVS?5843" xr:uid="{00000000-0004-0000-0800-00002D000000}"/>
    <hyperlink ref="P99" r:id="rId47" display="http://www.konkoly.hu/cgi-bin/IBVS?5843" xr:uid="{00000000-0004-0000-0800-00002E000000}"/>
    <hyperlink ref="P100" r:id="rId48" display="http://www.bav-astro.de/sfs/BAVM_link.php?BAVMnr=173" xr:uid="{00000000-0004-0000-0800-00002F000000}"/>
    <hyperlink ref="P101" r:id="rId49" display="http://www.konkoly.hu/cgi-bin/IBVS?5684" xr:uid="{00000000-0004-0000-0800-000030000000}"/>
    <hyperlink ref="P102" r:id="rId50" display="http://www.bav-astro.de/sfs/BAVM_link.php?BAVMnr=173" xr:uid="{00000000-0004-0000-0800-000031000000}"/>
    <hyperlink ref="P103" r:id="rId51" display="http://www.bav-astro.de/sfs/BAVM_link.php?BAVMnr=173" xr:uid="{00000000-0004-0000-0800-000032000000}"/>
    <hyperlink ref="P158" r:id="rId52" display="http://vsolj.cetus-net.org/no45.pdf" xr:uid="{00000000-0004-0000-0800-000033000000}"/>
    <hyperlink ref="P104" r:id="rId53" display="http://www.bav-astro.de/sfs/BAVM_link.php?BAVMnr=186" xr:uid="{00000000-0004-0000-0800-000034000000}"/>
    <hyperlink ref="P105" r:id="rId54" display="http://www.bav-astro.de/sfs/BAVM_link.php?BAVMnr=186" xr:uid="{00000000-0004-0000-0800-000035000000}"/>
    <hyperlink ref="P106" r:id="rId55" display="http://www.konkoly.hu/cgi-bin/IBVS?5795" xr:uid="{00000000-0004-0000-0800-000036000000}"/>
    <hyperlink ref="P107" r:id="rId56" display="http://www.bav-astro.de/sfs/BAVM_link.php?BAVMnr=209" xr:uid="{00000000-0004-0000-0800-000037000000}"/>
    <hyperlink ref="P108" r:id="rId57" display="http://www.konkoly.hu/cgi-bin/IBVS?5894" xr:uid="{00000000-0004-0000-0800-000038000000}"/>
    <hyperlink ref="P109" r:id="rId58" display="http://www.bav-astro.de/sfs/BAVM_link.php?BAVMnr=209" xr:uid="{00000000-0004-0000-0800-000039000000}"/>
    <hyperlink ref="P110" r:id="rId59" display="http://www.bav-astro.de/sfs/BAVM_link.php?BAVMnr=209" xr:uid="{00000000-0004-0000-0800-00003A000000}"/>
    <hyperlink ref="P111" r:id="rId60" display="http://www.bav-astro.de/sfs/BAVM_link.php?BAVMnr=220" xr:uid="{00000000-0004-0000-0800-00003B000000}"/>
    <hyperlink ref="P112" r:id="rId61" display="http://www.konkoly.hu/cgi-bin/IBVS?5945" xr:uid="{00000000-0004-0000-0800-00003C000000}"/>
    <hyperlink ref="P159" r:id="rId62" display="http://var.astro.cz/oejv/issues/oejv0137.pdf" xr:uid="{00000000-0004-0000-0800-00003D000000}"/>
    <hyperlink ref="P160" r:id="rId63" display="http://var.astro.cz/oejv/issues/oejv0137.pdf" xr:uid="{00000000-0004-0000-0800-00003E000000}"/>
    <hyperlink ref="P113" r:id="rId64" display="http://www.bav-astro.de/sfs/BAVM_link.php?BAVMnr=214" xr:uid="{00000000-0004-0000-0800-00003F000000}"/>
    <hyperlink ref="P114" r:id="rId65" display="http://www.konkoly.hu/cgi-bin/IBVS?5988" xr:uid="{00000000-0004-0000-0800-000040000000}"/>
    <hyperlink ref="P115" r:id="rId66" display="http://www.konkoly.hu/cgi-bin/IBVS?5992" xr:uid="{00000000-0004-0000-0800-000041000000}"/>
    <hyperlink ref="P161" r:id="rId67" display="http://vsolj.cetus-net.org/vsoljno53.pdf" xr:uid="{00000000-0004-0000-0800-000042000000}"/>
    <hyperlink ref="P162" r:id="rId68" display="http://www.bav-astro.de/sfs/BAVM_link.php?BAVMnr=220" xr:uid="{00000000-0004-0000-0800-000043000000}"/>
    <hyperlink ref="P163" r:id="rId69" display="http://vsolj.cetus-net.org/vsoljno53.pdf" xr:uid="{00000000-0004-0000-0800-000044000000}"/>
    <hyperlink ref="P118" r:id="rId70" display="http://var.astro.cz/oejv/issues/oejv0160.pdf" xr:uid="{00000000-0004-0000-0800-000045000000}"/>
    <hyperlink ref="P119" r:id="rId71" display="http://www.konkoly.hu/cgi-bin/IBVS?6029" xr:uid="{00000000-0004-0000-0800-000046000000}"/>
    <hyperlink ref="P164" r:id="rId72" display="http://vsolj.cetus-net.org/vsoljno55.pdf" xr:uid="{00000000-0004-0000-0800-000047000000}"/>
    <hyperlink ref="P120" r:id="rId73" display="http://www.konkoly.hu/cgi-bin/IBVS?6029" xr:uid="{00000000-0004-0000-0800-000048000000}"/>
    <hyperlink ref="P121" r:id="rId74" display="http://www.bav-astro.de/sfs/BAVM_link.php?BAVMnr=232" xr:uid="{00000000-0004-0000-0800-000049000000}"/>
    <hyperlink ref="P122" r:id="rId75" display="http://www.bav-astro.de/sfs/BAVM_link.php?BAVMnr=232" xr:uid="{00000000-0004-0000-0800-00004A000000}"/>
  </hyperlink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266"/>
  <sheetViews>
    <sheetView topLeftCell="A142" workbookViewId="0">
      <selection activeCell="A161" sqref="A161:D168"/>
    </sheetView>
  </sheetViews>
  <sheetFormatPr defaultRowHeight="12.75"/>
  <cols>
    <col min="1" max="1" width="18.140625" style="107" customWidth="1"/>
    <col min="2" max="2" width="4.28515625" style="31" customWidth="1"/>
    <col min="3" max="3" width="10.7109375" style="31" customWidth="1"/>
    <col min="4" max="4" width="5" style="31" customWidth="1"/>
    <col min="5" max="5" width="17.28515625" style="31" customWidth="1"/>
    <col min="6" max="6" width="4" style="121" customWidth="1"/>
    <col min="7" max="11" width="9.140625" style="31"/>
    <col min="12" max="12" width="14" style="31" customWidth="1"/>
    <col min="13" max="13" width="12" style="31" customWidth="1"/>
    <col min="14" max="14" width="14.28515625" style="31" customWidth="1"/>
    <col min="15" max="16384" width="9.140625" style="31"/>
  </cols>
  <sheetData>
    <row r="1" spans="1:15" ht="18">
      <c r="A1" s="120" t="s">
        <v>227</v>
      </c>
      <c r="F1" s="31"/>
    </row>
    <row r="2" spans="1:15">
      <c r="F2" s="31"/>
    </row>
    <row r="3" spans="1:15">
      <c r="A3" s="112" t="s">
        <v>228</v>
      </c>
      <c r="F3" s="31"/>
    </row>
    <row r="4" spans="1:15">
      <c r="F4" s="31"/>
    </row>
    <row r="5" spans="1:15">
      <c r="F5" s="31"/>
    </row>
    <row r="6" spans="1:15">
      <c r="F6" s="31"/>
    </row>
    <row r="7" spans="1:15">
      <c r="F7" s="31"/>
    </row>
    <row r="8" spans="1:15">
      <c r="F8" s="31"/>
    </row>
    <row r="9" spans="1:15">
      <c r="F9" s="31"/>
    </row>
    <row r="10" spans="1:15" ht="13.5" thickBot="1">
      <c r="F10" s="50"/>
      <c r="G10" s="50"/>
      <c r="H10" s="50"/>
      <c r="I10" s="50"/>
      <c r="J10" s="50"/>
      <c r="K10" s="50"/>
      <c r="L10" s="50"/>
      <c r="M10" s="50"/>
      <c r="N10" s="50"/>
    </row>
    <row r="11" spans="1:15">
      <c r="A11" s="107" t="str">
        <f t="shared" ref="A11:A42" si="0">L11</f>
        <v>Kaho S</v>
      </c>
      <c r="B11" s="6" t="str">
        <f t="shared" ref="B11:B42" si="1">IF(J11="s","II","I")</f>
        <v>II</v>
      </c>
      <c r="C11" s="107">
        <f t="shared" ref="C11:C42" si="2">I11</f>
        <v>24925.172999999999</v>
      </c>
      <c r="D11" s="31" t="str">
        <f t="shared" ref="D11:D42" si="3">K11</f>
        <v>pg</v>
      </c>
      <c r="E11" s="115">
        <f>VLOOKUP(C11,'Active 1'!C$21:E$930,3,FALSE)</f>
        <v>-24068.23605096605</v>
      </c>
      <c r="G11" s="31">
        <v>-24069</v>
      </c>
      <c r="H11" s="31">
        <v>0.28949999999999998</v>
      </c>
      <c r="I11" s="31">
        <v>24925.172999999999</v>
      </c>
      <c r="J11" s="31" t="s">
        <v>859</v>
      </c>
      <c r="K11" s="31" t="s">
        <v>155</v>
      </c>
      <c r="L11" s="31" t="s">
        <v>860</v>
      </c>
      <c r="O11" s="31" t="s">
        <v>861</v>
      </c>
    </row>
    <row r="12" spans="1:15">
      <c r="A12" s="107" t="str">
        <f t="shared" si="0"/>
        <v>Kaho S</v>
      </c>
      <c r="B12" s="6" t="str">
        <f t="shared" si="1"/>
        <v>II</v>
      </c>
      <c r="C12" s="107">
        <f t="shared" si="2"/>
        <v>28949.175999999999</v>
      </c>
      <c r="D12" s="31" t="str">
        <f t="shared" si="3"/>
        <v>vis</v>
      </c>
      <c r="E12" s="115">
        <f>VLOOKUP(C12,'Active 1'!C$21:E$930,3,FALSE)</f>
        <v>-17557.355251125002</v>
      </c>
      <c r="G12" s="31">
        <v>-17558</v>
      </c>
      <c r="H12" s="31">
        <v>0.16889999999999999</v>
      </c>
      <c r="I12" s="31">
        <v>28949.175999999999</v>
      </c>
      <c r="J12" s="31" t="s">
        <v>859</v>
      </c>
      <c r="K12" s="31" t="s">
        <v>164</v>
      </c>
      <c r="L12" s="31" t="s">
        <v>860</v>
      </c>
      <c r="O12" s="31" t="s">
        <v>862</v>
      </c>
    </row>
    <row r="13" spans="1:15">
      <c r="A13" s="107" t="str">
        <f t="shared" si="0"/>
        <v>Kaho S</v>
      </c>
      <c r="B13" s="6" t="str">
        <f t="shared" si="1"/>
        <v>II</v>
      </c>
      <c r="C13" s="107">
        <f t="shared" si="2"/>
        <v>28949.175999999999</v>
      </c>
      <c r="D13" s="31" t="str">
        <f t="shared" si="3"/>
        <v>vis</v>
      </c>
      <c r="E13" s="115">
        <f>VLOOKUP(C13,'Active 1'!C$21:E$930,3,FALSE)</f>
        <v>-17557.355251125002</v>
      </c>
      <c r="G13" s="31">
        <v>-17558</v>
      </c>
      <c r="H13" s="31">
        <v>0.16889999999999999</v>
      </c>
      <c r="I13" s="31">
        <v>28949.175999999999</v>
      </c>
      <c r="J13" s="31" t="s">
        <v>859</v>
      </c>
      <c r="K13" s="31" t="s">
        <v>164</v>
      </c>
      <c r="L13" s="31" t="s">
        <v>860</v>
      </c>
      <c r="O13" s="31" t="s">
        <v>861</v>
      </c>
    </row>
    <row r="14" spans="1:15">
      <c r="A14" s="107" t="str">
        <f t="shared" si="0"/>
        <v>Kaho S</v>
      </c>
      <c r="B14" s="6" t="str">
        <f t="shared" si="1"/>
        <v>I</v>
      </c>
      <c r="C14" s="107">
        <f t="shared" si="2"/>
        <v>30084.803</v>
      </c>
      <c r="D14" s="31" t="str">
        <f t="shared" si="3"/>
        <v>vis</v>
      </c>
      <c r="E14" s="115">
        <f>VLOOKUP(C14,'Active 1'!C$21:E$930,3,FALSE)</f>
        <v>-15719.89836302599</v>
      </c>
      <c r="G14" s="31">
        <v>-15720</v>
      </c>
      <c r="H14" s="31">
        <v>0.129</v>
      </c>
      <c r="I14" s="31">
        <v>30084.803</v>
      </c>
      <c r="J14" s="31" t="s">
        <v>229</v>
      </c>
      <c r="K14" s="31" t="s">
        <v>164</v>
      </c>
      <c r="L14" s="31" t="s">
        <v>860</v>
      </c>
      <c r="O14" s="31" t="s">
        <v>862</v>
      </c>
    </row>
    <row r="15" spans="1:15">
      <c r="A15" s="107" t="str">
        <f t="shared" si="0"/>
        <v>Ashbrook J</v>
      </c>
      <c r="B15" s="6" t="str">
        <f t="shared" si="1"/>
        <v>I</v>
      </c>
      <c r="C15" s="107">
        <f t="shared" si="2"/>
        <v>33005.64</v>
      </c>
      <c r="D15" s="31" t="str">
        <f t="shared" si="3"/>
        <v>vis</v>
      </c>
      <c r="E15" s="115">
        <f>VLOOKUP(C15,'Active 1'!C$21:E$930,3,FALSE)</f>
        <v>-10993.952198779762</v>
      </c>
      <c r="G15" s="31">
        <v>-10994</v>
      </c>
      <c r="H15" s="31">
        <v>6.1699999999999998E-2</v>
      </c>
      <c r="I15" s="31">
        <v>33005.64</v>
      </c>
      <c r="J15" s="31" t="s">
        <v>229</v>
      </c>
      <c r="K15" s="31" t="s">
        <v>164</v>
      </c>
      <c r="L15" s="31" t="s">
        <v>863</v>
      </c>
      <c r="N15" s="31" t="s">
        <v>864</v>
      </c>
    </row>
    <row r="16" spans="1:15">
      <c r="A16" s="107" t="str">
        <f t="shared" si="0"/>
        <v>Ashbrook J</v>
      </c>
      <c r="B16" s="6" t="str">
        <f t="shared" si="1"/>
        <v>I</v>
      </c>
      <c r="C16" s="107">
        <f t="shared" si="2"/>
        <v>33005.64</v>
      </c>
      <c r="D16" s="31" t="str">
        <f t="shared" si="3"/>
        <v>vis</v>
      </c>
      <c r="E16" s="115">
        <f>VLOOKUP(C16,'Active 1'!C$21:E$930,3,FALSE)</f>
        <v>-10993.952198779762</v>
      </c>
      <c r="G16" s="31">
        <v>-10994</v>
      </c>
      <c r="H16" s="31">
        <v>6.1699999999999998E-2</v>
      </c>
      <c r="I16" s="31">
        <v>33005.64</v>
      </c>
      <c r="J16" s="31" t="s">
        <v>229</v>
      </c>
      <c r="K16" s="31" t="s">
        <v>164</v>
      </c>
      <c r="L16" s="31" t="s">
        <v>863</v>
      </c>
      <c r="N16" s="31" t="s">
        <v>865</v>
      </c>
    </row>
    <row r="17" spans="1:15">
      <c r="A17" s="107" t="str">
        <f t="shared" si="0"/>
        <v>Kaho S</v>
      </c>
      <c r="B17" s="6" t="str">
        <f t="shared" si="1"/>
        <v>II</v>
      </c>
      <c r="C17" s="107">
        <f t="shared" si="2"/>
        <v>33325.474999999999</v>
      </c>
      <c r="D17" s="31" t="str">
        <f t="shared" si="3"/>
        <v>pg</v>
      </c>
      <c r="E17" s="115">
        <f>VLOOKUP(C17,'Active 1'!C$21:E$930,3,FALSE)</f>
        <v>-10476.455675885232</v>
      </c>
      <c r="G17" s="31">
        <v>-10477</v>
      </c>
      <c r="H17" s="31">
        <v>5.5800000000000002E-2</v>
      </c>
      <c r="I17" s="31">
        <v>33325.474999999999</v>
      </c>
      <c r="J17" s="31" t="s">
        <v>859</v>
      </c>
      <c r="K17" s="31" t="s">
        <v>155</v>
      </c>
      <c r="L17" s="31" t="s">
        <v>860</v>
      </c>
      <c r="O17" s="31" t="s">
        <v>866</v>
      </c>
    </row>
    <row r="18" spans="1:15">
      <c r="A18" s="107" t="str">
        <f t="shared" si="0"/>
        <v>Dziewulski W</v>
      </c>
      <c r="B18" s="6" t="str">
        <f t="shared" si="1"/>
        <v>I</v>
      </c>
      <c r="C18" s="107">
        <f t="shared" si="2"/>
        <v>33453.716899999999</v>
      </c>
      <c r="D18" s="31" t="str">
        <f t="shared" si="3"/>
        <v>pg</v>
      </c>
      <c r="E18" s="115">
        <f>VLOOKUP(C18,'Active 1'!C$21:E$930,3,FALSE)</f>
        <v>-10268.958881164865</v>
      </c>
      <c r="G18" s="31">
        <v>-10269</v>
      </c>
      <c r="H18" s="31">
        <v>5.2299999999999999E-2</v>
      </c>
      <c r="I18" s="31">
        <v>33453.716899999999</v>
      </c>
      <c r="J18" s="31" t="s">
        <v>229</v>
      </c>
      <c r="K18" s="31" t="s">
        <v>155</v>
      </c>
      <c r="L18" s="31" t="s">
        <v>867</v>
      </c>
      <c r="N18" s="31" t="s">
        <v>868</v>
      </c>
    </row>
    <row r="19" spans="1:15">
      <c r="A19" s="107" t="str">
        <f t="shared" si="0"/>
        <v>Preston G</v>
      </c>
      <c r="B19" s="6" t="str">
        <f t="shared" si="1"/>
        <v>II</v>
      </c>
      <c r="C19" s="107">
        <f t="shared" si="2"/>
        <v>33768.616499999996</v>
      </c>
      <c r="D19" s="31" t="str">
        <f t="shared" si="3"/>
        <v>pg</v>
      </c>
      <c r="E19" s="115">
        <f>VLOOKUP(C19,'Active 1'!C$21:E$930,3,FALSE)</f>
        <v>-9759.4478893694795</v>
      </c>
      <c r="G19" s="31">
        <v>-9760</v>
      </c>
      <c r="H19" s="31">
        <v>5.5500000000000001E-2</v>
      </c>
      <c r="I19" s="31">
        <v>33768.616499999996</v>
      </c>
      <c r="J19" s="31" t="s">
        <v>859</v>
      </c>
      <c r="K19" s="31" t="s">
        <v>155</v>
      </c>
      <c r="L19" s="31" t="s">
        <v>869</v>
      </c>
      <c r="N19" s="31" t="s">
        <v>870</v>
      </c>
    </row>
    <row r="20" spans="1:15">
      <c r="A20" s="107" t="str">
        <f t="shared" si="0"/>
        <v>Smith H J</v>
      </c>
      <c r="B20" s="6" t="str">
        <f t="shared" si="1"/>
        <v>I</v>
      </c>
      <c r="C20" s="107">
        <f t="shared" si="2"/>
        <v>34041.477700000003</v>
      </c>
      <c r="D20" s="31" t="str">
        <f t="shared" si="3"/>
        <v>pe</v>
      </c>
      <c r="E20" s="115">
        <f>VLOOKUP(C20,'Active 1'!C$21:E$930,3,FALSE)</f>
        <v>-9317.9554878723557</v>
      </c>
      <c r="G20" s="31">
        <v>-9318</v>
      </c>
      <c r="H20" s="31">
        <v>4.7600000000000003E-2</v>
      </c>
      <c r="I20" s="31">
        <v>34041.477700000003</v>
      </c>
      <c r="J20" s="31" t="s">
        <v>229</v>
      </c>
      <c r="K20" s="31" t="s">
        <v>163</v>
      </c>
      <c r="L20" s="31" t="s">
        <v>871</v>
      </c>
      <c r="N20" s="31" t="s">
        <v>872</v>
      </c>
    </row>
    <row r="21" spans="1:15">
      <c r="A21" s="107" t="str">
        <f t="shared" si="0"/>
        <v>Hinderer F</v>
      </c>
      <c r="B21" s="6" t="str">
        <f t="shared" si="1"/>
        <v>I</v>
      </c>
      <c r="C21" s="107">
        <f t="shared" si="2"/>
        <v>34478.429499999998</v>
      </c>
      <c r="D21" s="31" t="str">
        <f t="shared" si="3"/>
        <v>pe</v>
      </c>
      <c r="E21" s="115">
        <f>VLOOKUP(C21,'Active 1'!C$21:E$930,3,FALSE)</f>
        <v>-8610.9627035538651</v>
      </c>
      <c r="G21" s="31">
        <v>-8611</v>
      </c>
      <c r="H21" s="31">
        <v>3.8100000000000002E-2</v>
      </c>
      <c r="I21" s="31">
        <v>34478.429499999998</v>
      </c>
      <c r="J21" s="31" t="s">
        <v>229</v>
      </c>
      <c r="K21" s="31" t="s">
        <v>163</v>
      </c>
      <c r="L21" s="31" t="s">
        <v>873</v>
      </c>
      <c r="N21" s="31" t="s">
        <v>874</v>
      </c>
    </row>
    <row r="22" spans="1:15">
      <c r="A22" s="107" t="str">
        <f t="shared" si="0"/>
        <v>van Houten</v>
      </c>
      <c r="B22" s="6" t="str">
        <f t="shared" si="1"/>
        <v>I</v>
      </c>
      <c r="C22" s="107">
        <f t="shared" si="2"/>
        <v>34486.464999999997</v>
      </c>
      <c r="D22" s="31" t="str">
        <f t="shared" si="3"/>
        <v>pe</v>
      </c>
      <c r="E22" s="115">
        <f>VLOOKUP(C22,'Active 1'!C$21:E$930,3,FALSE)</f>
        <v>-8597.9611767987644</v>
      </c>
      <c r="G22" s="31">
        <v>-8598</v>
      </c>
      <c r="H22" s="31">
        <v>3.8899999999999997E-2</v>
      </c>
      <c r="I22" s="31">
        <v>34486.464999999997</v>
      </c>
      <c r="J22" s="31" t="s">
        <v>229</v>
      </c>
      <c r="K22" s="31" t="s">
        <v>163</v>
      </c>
      <c r="L22" s="31" t="s">
        <v>875</v>
      </c>
      <c r="N22" s="31" t="s">
        <v>876</v>
      </c>
    </row>
    <row r="23" spans="1:15">
      <c r="A23" s="107" t="str">
        <f t="shared" si="0"/>
        <v>Hinderer F</v>
      </c>
      <c r="B23" s="6" t="str">
        <f t="shared" si="1"/>
        <v>II</v>
      </c>
      <c r="C23" s="107">
        <f t="shared" si="2"/>
        <v>34864.396699999998</v>
      </c>
      <c r="D23" s="31" t="str">
        <f t="shared" si="3"/>
        <v>pe</v>
      </c>
      <c r="E23" s="115">
        <f>VLOOKUP(C23,'Active 1'!C$21:E$930,3,FALSE)</f>
        <v>-7986.4635588344399</v>
      </c>
      <c r="G23" s="31">
        <v>-7987</v>
      </c>
      <c r="H23" s="31">
        <v>3.3000000000000002E-2</v>
      </c>
      <c r="I23" s="31">
        <v>34864.396699999998</v>
      </c>
      <c r="J23" s="31" t="s">
        <v>859</v>
      </c>
      <c r="K23" s="31" t="s">
        <v>163</v>
      </c>
      <c r="L23" s="31" t="s">
        <v>873</v>
      </c>
      <c r="N23" s="31" t="s">
        <v>874</v>
      </c>
    </row>
    <row r="24" spans="1:15">
      <c r="A24" s="107" t="str">
        <f t="shared" si="0"/>
        <v>Broglia P</v>
      </c>
      <c r="B24" s="6" t="str">
        <f t="shared" si="1"/>
        <v>II</v>
      </c>
      <c r="C24" s="107">
        <f t="shared" si="2"/>
        <v>35873.654999999999</v>
      </c>
      <c r="D24" s="31" t="str">
        <f t="shared" si="3"/>
        <v>pe</v>
      </c>
      <c r="E24" s="115">
        <f>VLOOKUP(C24,'Active 1'!C$21:E$930,3,FALSE)</f>
        <v>-6353.4726073987122</v>
      </c>
      <c r="G24" s="31">
        <v>-6354</v>
      </c>
      <c r="H24" s="31">
        <v>1.5699999999999999E-2</v>
      </c>
      <c r="I24" s="31">
        <v>35873.654999999999</v>
      </c>
      <c r="J24" s="31" t="s">
        <v>859</v>
      </c>
      <c r="K24" s="31" t="s">
        <v>163</v>
      </c>
      <c r="L24" s="31" t="s">
        <v>877</v>
      </c>
      <c r="N24" s="31" t="s">
        <v>878</v>
      </c>
    </row>
    <row r="25" spans="1:15">
      <c r="A25" s="107" t="str">
        <f t="shared" si="0"/>
        <v>Hegedues Tibor</v>
      </c>
      <c r="B25" s="6" t="str">
        <f t="shared" si="1"/>
        <v>II</v>
      </c>
      <c r="C25" s="107">
        <f t="shared" si="2"/>
        <v>36288.366199999997</v>
      </c>
      <c r="D25" s="31" t="str">
        <f t="shared" si="3"/>
        <v>pg</v>
      </c>
      <c r="E25" s="115">
        <f>VLOOKUP(C25,'Active 1'!C$21:E$930,3,FALSE)</f>
        <v>-5682.4653567681762</v>
      </c>
      <c r="G25" s="31">
        <v>-5683</v>
      </c>
      <c r="H25" s="31">
        <v>1.5299999999999999E-2</v>
      </c>
      <c r="I25" s="31">
        <v>36288.366199999997</v>
      </c>
      <c r="J25" s="31" t="s">
        <v>859</v>
      </c>
      <c r="K25" s="31" t="s">
        <v>155</v>
      </c>
      <c r="L25" s="31" t="s">
        <v>879</v>
      </c>
      <c r="N25" s="31" t="s">
        <v>880</v>
      </c>
    </row>
    <row r="26" spans="1:15">
      <c r="A26" s="107" t="str">
        <f t="shared" si="0"/>
        <v>Hegedues Tibor</v>
      </c>
      <c r="B26" s="6" t="str">
        <f t="shared" si="1"/>
        <v>I</v>
      </c>
      <c r="C26" s="107">
        <f t="shared" si="2"/>
        <v>36526.631200000003</v>
      </c>
      <c r="D26" s="31" t="str">
        <f t="shared" si="3"/>
        <v>pg</v>
      </c>
      <c r="E26" s="115">
        <f>VLOOKUP(C26,'Active 1'!C$21:E$930,3,FALSE)</f>
        <v>-5296.9499846936105</v>
      </c>
      <c r="G26" s="31">
        <v>-5297</v>
      </c>
      <c r="H26" s="31">
        <v>2.2100000000000002E-2</v>
      </c>
      <c r="I26" s="31">
        <v>36526.631200000003</v>
      </c>
      <c r="J26" s="31" t="s">
        <v>229</v>
      </c>
      <c r="K26" s="31" t="s">
        <v>155</v>
      </c>
      <c r="L26" s="31" t="s">
        <v>879</v>
      </c>
      <c r="N26" s="31" t="s">
        <v>880</v>
      </c>
    </row>
    <row r="27" spans="1:15">
      <c r="A27" s="107" t="str">
        <f t="shared" si="0"/>
        <v>Hegedues Tibor</v>
      </c>
      <c r="B27" s="6" t="str">
        <f t="shared" si="1"/>
        <v>I</v>
      </c>
      <c r="C27" s="107">
        <f t="shared" si="2"/>
        <v>36960.486599999997</v>
      </c>
      <c r="D27" s="31" t="str">
        <f t="shared" si="3"/>
        <v>pg</v>
      </c>
      <c r="E27" s="115">
        <f>VLOOKUP(C27,'Active 1'!C$21:E$930,3,FALSE)</f>
        <v>-4594.9672093906811</v>
      </c>
      <c r="G27" s="31">
        <v>-4595</v>
      </c>
      <c r="H27" s="31">
        <v>6.3E-3</v>
      </c>
      <c r="I27" s="31">
        <v>36960.486599999997</v>
      </c>
      <c r="J27" s="31" t="s">
        <v>229</v>
      </c>
      <c r="K27" s="31" t="s">
        <v>155</v>
      </c>
      <c r="L27" s="31" t="s">
        <v>879</v>
      </c>
      <c r="N27" s="31" t="s">
        <v>880</v>
      </c>
    </row>
    <row r="28" spans="1:15">
      <c r="A28" s="107" t="str">
        <f t="shared" si="0"/>
        <v>Hegedues Tibor</v>
      </c>
      <c r="B28" s="6" t="str">
        <f t="shared" si="1"/>
        <v>II</v>
      </c>
      <c r="C28" s="107">
        <f t="shared" si="2"/>
        <v>37398.355499999998</v>
      </c>
      <c r="D28" s="31" t="str">
        <f t="shared" si="3"/>
        <v>pg</v>
      </c>
      <c r="E28" s="115">
        <f>VLOOKUP(C28,'Active 1'!C$21:E$930,3,FALSE)</f>
        <v>-3886.4905472566006</v>
      </c>
      <c r="G28" s="31">
        <v>-3887</v>
      </c>
      <c r="H28" s="31">
        <v>-1.3100000000000001E-2</v>
      </c>
      <c r="I28" s="31">
        <v>37398.355499999998</v>
      </c>
      <c r="J28" s="31" t="s">
        <v>859</v>
      </c>
      <c r="K28" s="31" t="s">
        <v>155</v>
      </c>
      <c r="L28" s="31" t="s">
        <v>879</v>
      </c>
      <c r="N28" s="31" t="s">
        <v>880</v>
      </c>
    </row>
    <row r="29" spans="1:15">
      <c r="A29" s="107" t="str">
        <f t="shared" si="0"/>
        <v>Hegedues Tibor</v>
      </c>
      <c r="B29" s="6" t="str">
        <f t="shared" si="1"/>
        <v>I</v>
      </c>
      <c r="C29" s="107">
        <f t="shared" si="2"/>
        <v>37758.368000000002</v>
      </c>
      <c r="D29" s="31" t="str">
        <f t="shared" si="3"/>
        <v>pg</v>
      </c>
      <c r="E29" s="115">
        <f>VLOOKUP(C29,'Active 1'!C$21:E$930,3,FALSE)</f>
        <v>-3303.9863905865377</v>
      </c>
      <c r="G29" s="31">
        <v>-3304</v>
      </c>
      <c r="H29" s="31">
        <v>-1.4800000000000001E-2</v>
      </c>
      <c r="I29" s="31">
        <v>37758.368000000002</v>
      </c>
      <c r="J29" s="31" t="s">
        <v>229</v>
      </c>
      <c r="K29" s="31" t="s">
        <v>155</v>
      </c>
      <c r="L29" s="31" t="s">
        <v>879</v>
      </c>
      <c r="N29" s="31" t="s">
        <v>880</v>
      </c>
    </row>
    <row r="30" spans="1:15">
      <c r="A30" s="107" t="str">
        <f t="shared" si="0"/>
        <v>Binnendijk L</v>
      </c>
      <c r="B30" s="6" t="str">
        <f t="shared" si="1"/>
        <v>II</v>
      </c>
      <c r="C30" s="107">
        <f t="shared" si="2"/>
        <v>38855.693200000002</v>
      </c>
      <c r="D30" s="31" t="str">
        <f t="shared" si="3"/>
        <v>pe</v>
      </c>
      <c r="E30" s="115">
        <f>VLOOKUP(C30,'Active 1'!C$21:E$930,3,FALSE)</f>
        <v>-1528.5022331786699</v>
      </c>
      <c r="G30" s="31">
        <v>-1529</v>
      </c>
      <c r="H30" s="31">
        <v>-3.73E-2</v>
      </c>
      <c r="I30" s="31">
        <v>38855.693200000002</v>
      </c>
      <c r="J30" s="31" t="s">
        <v>859</v>
      </c>
      <c r="K30" s="31" t="s">
        <v>163</v>
      </c>
      <c r="L30" s="31" t="s">
        <v>882</v>
      </c>
      <c r="N30" s="31" t="s">
        <v>883</v>
      </c>
    </row>
    <row r="31" spans="1:15">
      <c r="A31" s="107" t="str">
        <f t="shared" si="0"/>
        <v>Kaho S</v>
      </c>
      <c r="B31" s="6" t="str">
        <f t="shared" si="1"/>
        <v>II</v>
      </c>
      <c r="C31" s="107">
        <f t="shared" si="2"/>
        <v>26037.034</v>
      </c>
      <c r="D31" s="31" t="str">
        <f t="shared" si="3"/>
        <v>pg</v>
      </c>
      <c r="E31" s="115">
        <f>VLOOKUP(C31,'Active 1'!C$21:E$930,3,FALSE)</f>
        <v>-22269.232810413778</v>
      </c>
      <c r="G31" s="31">
        <v>-22270</v>
      </c>
      <c r="H31" s="31">
        <v>0.27850000000000003</v>
      </c>
      <c r="I31" s="31">
        <v>26037.034</v>
      </c>
      <c r="J31" s="31" t="s">
        <v>859</v>
      </c>
      <c r="K31" s="31" t="s">
        <v>155</v>
      </c>
      <c r="L31" s="31" t="s">
        <v>860</v>
      </c>
      <c r="O31" s="31" t="s">
        <v>861</v>
      </c>
    </row>
    <row r="32" spans="1:15">
      <c r="A32" s="107" t="str">
        <f t="shared" si="0"/>
        <v>Kaho S</v>
      </c>
      <c r="B32" s="6" t="str">
        <f t="shared" si="1"/>
        <v>I</v>
      </c>
      <c r="C32" s="107">
        <f t="shared" si="2"/>
        <v>28548.371999999999</v>
      </c>
      <c r="D32" s="31" t="str">
        <f t="shared" si="3"/>
        <v>vis</v>
      </c>
      <c r="E32" s="115">
        <f>VLOOKUP(C32,'Active 1'!C$21:E$930,3,FALSE)</f>
        <v>-18205.860500276034</v>
      </c>
      <c r="G32" s="31">
        <v>-18206</v>
      </c>
      <c r="H32" s="31">
        <v>0.17030000000000001</v>
      </c>
      <c r="I32" s="31">
        <v>28548.371999999999</v>
      </c>
      <c r="J32" s="31" t="s">
        <v>229</v>
      </c>
      <c r="K32" s="31" t="s">
        <v>164</v>
      </c>
      <c r="L32" s="31" t="s">
        <v>860</v>
      </c>
      <c r="O32" s="31" t="s">
        <v>861</v>
      </c>
    </row>
    <row r="33" spans="1:15">
      <c r="A33" s="107" t="str">
        <f t="shared" si="0"/>
        <v>Kaho S</v>
      </c>
      <c r="B33" s="6" t="str">
        <f t="shared" si="1"/>
        <v>I</v>
      </c>
      <c r="C33" s="107">
        <f t="shared" si="2"/>
        <v>28572.476999999999</v>
      </c>
      <c r="D33" s="31" t="str">
        <f t="shared" si="3"/>
        <v>vis</v>
      </c>
      <c r="E33" s="115">
        <f>VLOOKUP(C33,'Active 1'!C$21:E$930,3,FALSE)</f>
        <v>-18166.858347027101</v>
      </c>
      <c r="G33" s="31">
        <v>-18167</v>
      </c>
      <c r="H33" s="31">
        <v>0.1714</v>
      </c>
      <c r="I33" s="31">
        <v>28572.476999999999</v>
      </c>
      <c r="J33" s="31" t="s">
        <v>229</v>
      </c>
      <c r="K33" s="31" t="s">
        <v>164</v>
      </c>
      <c r="L33" s="31" t="s">
        <v>860</v>
      </c>
      <c r="O33" s="31" t="s">
        <v>861</v>
      </c>
    </row>
    <row r="34" spans="1:15">
      <c r="A34" s="107" t="str">
        <f t="shared" si="0"/>
        <v>Kaho S</v>
      </c>
      <c r="B34" s="6" t="str">
        <f t="shared" si="1"/>
        <v>II</v>
      </c>
      <c r="C34" s="107">
        <f t="shared" si="2"/>
        <v>28582.046999999999</v>
      </c>
      <c r="D34" s="31" t="str">
        <f t="shared" si="3"/>
        <v>vis</v>
      </c>
      <c r="E34" s="115">
        <f>VLOOKUP(C34,'Active 1'!C$21:E$930,3,FALSE)</f>
        <v>-18151.373982513833</v>
      </c>
      <c r="G34" s="31">
        <v>-18152</v>
      </c>
      <c r="H34" s="31">
        <v>0.16159999999999999</v>
      </c>
      <c r="I34" s="31">
        <v>28582.046999999999</v>
      </c>
      <c r="J34" s="31" t="s">
        <v>859</v>
      </c>
      <c r="K34" s="31" t="s">
        <v>164</v>
      </c>
      <c r="L34" s="31" t="s">
        <v>860</v>
      </c>
      <c r="O34" s="31" t="s">
        <v>861</v>
      </c>
    </row>
    <row r="35" spans="1:15">
      <c r="A35" s="107" t="str">
        <f t="shared" si="0"/>
        <v>Kaho S</v>
      </c>
      <c r="B35" s="6" t="str">
        <f t="shared" si="1"/>
        <v>II</v>
      </c>
      <c r="C35" s="107">
        <f t="shared" si="2"/>
        <v>28635.217000000001</v>
      </c>
      <c r="D35" s="31" t="str">
        <f t="shared" si="3"/>
        <v>vis</v>
      </c>
      <c r="E35" s="115">
        <f>VLOOKUP(C35,'Active 1'!C$21:E$930,3,FALSE)</f>
        <v>-18065.344341848169</v>
      </c>
      <c r="G35" s="31">
        <v>-18066</v>
      </c>
      <c r="H35" s="31">
        <v>0.17929999999999999</v>
      </c>
      <c r="I35" s="31">
        <v>28635.217000000001</v>
      </c>
      <c r="J35" s="31" t="s">
        <v>859</v>
      </c>
      <c r="K35" s="31" t="s">
        <v>164</v>
      </c>
      <c r="L35" s="31" t="s">
        <v>860</v>
      </c>
      <c r="O35" s="31" t="s">
        <v>861</v>
      </c>
    </row>
    <row r="36" spans="1:15">
      <c r="A36" s="107" t="str">
        <f t="shared" si="0"/>
        <v>Kaho S</v>
      </c>
      <c r="B36" s="6" t="str">
        <f t="shared" si="1"/>
        <v>I</v>
      </c>
      <c r="C36" s="107">
        <f t="shared" si="2"/>
        <v>28640.436000000002</v>
      </c>
      <c r="D36" s="31" t="str">
        <f t="shared" si="3"/>
        <v>vis</v>
      </c>
      <c r="E36" s="115">
        <f>VLOOKUP(C36,'Active 1'!C$21:E$930,3,FALSE)</f>
        <v>-18056.899942851851</v>
      </c>
      <c r="G36" s="31">
        <v>-18057</v>
      </c>
      <c r="H36" s="31">
        <v>0.1449</v>
      </c>
      <c r="I36" s="31">
        <v>28640.436000000002</v>
      </c>
      <c r="J36" s="31" t="s">
        <v>229</v>
      </c>
      <c r="K36" s="31" t="s">
        <v>164</v>
      </c>
      <c r="L36" s="31" t="s">
        <v>860</v>
      </c>
      <c r="O36" s="31" t="s">
        <v>861</v>
      </c>
    </row>
    <row r="37" spans="1:15">
      <c r="A37" s="107" t="str">
        <f t="shared" si="0"/>
        <v>Kaho S</v>
      </c>
      <c r="B37" s="6" t="str">
        <f t="shared" si="1"/>
        <v>I</v>
      </c>
      <c r="C37" s="107">
        <f t="shared" si="2"/>
        <v>28657.155999999999</v>
      </c>
      <c r="D37" s="31" t="str">
        <f t="shared" si="3"/>
        <v>vis</v>
      </c>
      <c r="E37" s="115">
        <f>VLOOKUP(C37,'Active 1'!C$21:E$930,3,FALSE)</f>
        <v>-18029.846800253963</v>
      </c>
      <c r="G37" s="31">
        <v>-18030</v>
      </c>
      <c r="H37" s="31">
        <v>0.17749999999999999</v>
      </c>
      <c r="I37" s="31">
        <v>28657.155999999999</v>
      </c>
      <c r="J37" s="31" t="s">
        <v>229</v>
      </c>
      <c r="K37" s="31" t="s">
        <v>164</v>
      </c>
      <c r="L37" s="31" t="s">
        <v>860</v>
      </c>
      <c r="O37" s="31" t="s">
        <v>861</v>
      </c>
    </row>
    <row r="38" spans="1:15">
      <c r="A38" s="107" t="str">
        <f t="shared" si="0"/>
        <v>Kaho S</v>
      </c>
      <c r="B38" s="6" t="str">
        <f t="shared" si="1"/>
        <v>II</v>
      </c>
      <c r="C38" s="107">
        <f t="shared" si="2"/>
        <v>28664.258999999998</v>
      </c>
      <c r="D38" s="31" t="str">
        <f t="shared" si="3"/>
        <v>vis</v>
      </c>
      <c r="E38" s="115">
        <f>VLOOKUP(C38,'Active 1'!C$21:E$930,3,FALSE)</f>
        <v>-18018.354068682624</v>
      </c>
      <c r="G38" s="31">
        <v>-18019</v>
      </c>
      <c r="H38" s="31">
        <v>0.17299999999999999</v>
      </c>
      <c r="I38" s="31">
        <v>28664.258999999998</v>
      </c>
      <c r="J38" s="31" t="s">
        <v>859</v>
      </c>
      <c r="K38" s="31" t="s">
        <v>164</v>
      </c>
      <c r="L38" s="31" t="s">
        <v>860</v>
      </c>
      <c r="O38" s="31" t="s">
        <v>861</v>
      </c>
    </row>
    <row r="39" spans="1:15">
      <c r="A39" s="107" t="str">
        <f t="shared" si="0"/>
        <v>Kaho S</v>
      </c>
      <c r="B39" s="6" t="str">
        <f t="shared" si="1"/>
        <v>I</v>
      </c>
      <c r="C39" s="107">
        <f t="shared" si="2"/>
        <v>28687.437000000002</v>
      </c>
      <c r="D39" s="31" t="str">
        <f t="shared" si="3"/>
        <v>vis</v>
      </c>
      <c r="E39" s="115">
        <f>VLOOKUP(C39,'Active 1'!C$21:E$930,3,FALSE)</f>
        <v>-17980.851811557382</v>
      </c>
      <c r="G39" s="31">
        <v>-17981</v>
      </c>
      <c r="H39" s="31">
        <v>0.1741</v>
      </c>
      <c r="I39" s="31">
        <v>28687.437000000002</v>
      </c>
      <c r="J39" s="31" t="s">
        <v>229</v>
      </c>
      <c r="K39" s="31" t="s">
        <v>164</v>
      </c>
      <c r="L39" s="31" t="s">
        <v>860</v>
      </c>
      <c r="O39" s="31" t="s">
        <v>861</v>
      </c>
    </row>
    <row r="40" spans="1:15">
      <c r="A40" s="107" t="str">
        <f t="shared" si="0"/>
        <v>Kaho S</v>
      </c>
      <c r="B40" s="6" t="str">
        <f t="shared" si="1"/>
        <v>I</v>
      </c>
      <c r="C40" s="107">
        <f t="shared" si="2"/>
        <v>29005.123</v>
      </c>
      <c r="D40" s="31" t="str">
        <f t="shared" si="3"/>
        <v>vis</v>
      </c>
      <c r="E40" s="115">
        <f>VLOOKUP(C40,'Active 1'!C$21:E$930,3,FALSE)</f>
        <v>-17466.832394131929</v>
      </c>
      <c r="G40" s="31">
        <v>-17467</v>
      </c>
      <c r="H40" s="31">
        <v>0.18240000000000001</v>
      </c>
      <c r="I40" s="31">
        <v>29005.123</v>
      </c>
      <c r="J40" s="31" t="s">
        <v>229</v>
      </c>
      <c r="K40" s="31" t="s">
        <v>164</v>
      </c>
      <c r="L40" s="31" t="s">
        <v>860</v>
      </c>
      <c r="O40" s="31" t="s">
        <v>861</v>
      </c>
    </row>
    <row r="41" spans="1:15">
      <c r="A41" s="107" t="str">
        <f t="shared" si="0"/>
        <v>Kaho S</v>
      </c>
      <c r="B41" s="6" t="str">
        <f t="shared" si="1"/>
        <v>I</v>
      </c>
      <c r="C41" s="107">
        <f t="shared" si="2"/>
        <v>29676.89</v>
      </c>
      <c r="D41" s="31" t="str">
        <f t="shared" si="3"/>
        <v>pg</v>
      </c>
      <c r="E41" s="115">
        <f>VLOOKUP(C41,'Active 1'!C$21:E$930,3,FALSE)</f>
        <v>-16379.906051813887</v>
      </c>
      <c r="G41" s="31">
        <v>-16380</v>
      </c>
      <c r="H41" s="31">
        <v>0.129</v>
      </c>
      <c r="I41" s="31">
        <v>29676.89</v>
      </c>
      <c r="J41" s="31" t="s">
        <v>229</v>
      </c>
      <c r="K41" s="31" t="s">
        <v>155</v>
      </c>
      <c r="L41" s="31" t="s">
        <v>860</v>
      </c>
      <c r="O41" s="31" t="s">
        <v>861</v>
      </c>
    </row>
    <row r="42" spans="1:15">
      <c r="A42" s="107" t="str">
        <f t="shared" si="0"/>
        <v>Kaho S</v>
      </c>
      <c r="B42" s="6" t="str">
        <f t="shared" si="1"/>
        <v>II</v>
      </c>
      <c r="C42" s="107">
        <f t="shared" si="2"/>
        <v>29685.262999999999</v>
      </c>
      <c r="D42" s="31" t="str">
        <f t="shared" si="3"/>
        <v>vis</v>
      </c>
      <c r="E42" s="115">
        <f>VLOOKUP(C42,'Active 1'!C$21:E$930,3,FALSE)</f>
        <v>-16366.358446372971</v>
      </c>
      <c r="G42" s="31">
        <v>-16367</v>
      </c>
      <c r="H42" s="31">
        <v>0.1583</v>
      </c>
      <c r="I42" s="31">
        <v>29685.262999999999</v>
      </c>
      <c r="J42" s="31" t="s">
        <v>859</v>
      </c>
      <c r="K42" s="31" t="s">
        <v>164</v>
      </c>
      <c r="L42" s="31" t="s">
        <v>860</v>
      </c>
      <c r="O42" s="31" t="s">
        <v>861</v>
      </c>
    </row>
    <row r="43" spans="1:15">
      <c r="A43" s="107" t="str">
        <f t="shared" ref="A43:A74" si="4">L43</f>
        <v>Kaho S</v>
      </c>
      <c r="B43" s="6" t="str">
        <f t="shared" ref="B43:B74" si="5">IF(J43="s","II","I")</f>
        <v>II</v>
      </c>
      <c r="C43" s="107">
        <f t="shared" ref="C43:C74" si="6">I43</f>
        <v>30085.112000000001</v>
      </c>
      <c r="D43" s="31" t="str">
        <f t="shared" ref="D43:D74" si="7">K43</f>
        <v>vis</v>
      </c>
      <c r="E43" s="115">
        <f>VLOOKUP(C43,'Active 1'!C$21:E$930,3,FALSE)</f>
        <v>-15719.398397651423</v>
      </c>
      <c r="G43" s="31">
        <v>-15720</v>
      </c>
      <c r="H43" s="31">
        <v>0.129</v>
      </c>
      <c r="I43" s="31">
        <v>30085.112000000001</v>
      </c>
      <c r="J43" s="31" t="s">
        <v>859</v>
      </c>
      <c r="K43" s="31" t="s">
        <v>164</v>
      </c>
      <c r="L43" s="31" t="s">
        <v>860</v>
      </c>
      <c r="O43" s="31" t="s">
        <v>861</v>
      </c>
    </row>
    <row r="44" spans="1:15">
      <c r="A44" s="107" t="str">
        <f t="shared" si="4"/>
        <v>Kaho S</v>
      </c>
      <c r="B44" s="6" t="str">
        <f t="shared" si="5"/>
        <v>II</v>
      </c>
      <c r="C44" s="107">
        <f t="shared" si="6"/>
        <v>34089.370000000003</v>
      </c>
      <c r="D44" s="31" t="str">
        <f t="shared" si="7"/>
        <v>pg</v>
      </c>
      <c r="E44" s="115">
        <f>VLOOKUP(C44,'Active 1'!C$21:E$930,3,FALSE)</f>
        <v>-9240.4652234440673</v>
      </c>
      <c r="G44" s="31">
        <v>-9241</v>
      </c>
      <c r="H44" s="31">
        <v>4.1099999999999998E-2</v>
      </c>
      <c r="I44" s="31">
        <v>34089.370000000003</v>
      </c>
      <c r="J44" s="31" t="s">
        <v>859</v>
      </c>
      <c r="K44" s="31" t="s">
        <v>155</v>
      </c>
      <c r="L44" s="31" t="s">
        <v>860</v>
      </c>
      <c r="O44" s="31" t="s">
        <v>861</v>
      </c>
    </row>
    <row r="45" spans="1:15">
      <c r="A45" s="107" t="str">
        <f t="shared" si="4"/>
        <v>Hegedues Tibor</v>
      </c>
      <c r="B45" s="6" t="str">
        <f t="shared" si="5"/>
        <v>II</v>
      </c>
      <c r="C45" s="107">
        <f t="shared" si="6"/>
        <v>37780.305999999997</v>
      </c>
      <c r="D45" s="31" t="str">
        <f t="shared" si="7"/>
        <v>pg</v>
      </c>
      <c r="E45" s="115" t="e">
        <f>VLOOKUP(C45,'Active 1'!C$21:E$930,3,FALSE)</f>
        <v>#N/A</v>
      </c>
      <c r="G45" s="31">
        <v>-3269</v>
      </c>
      <c r="H45" s="31">
        <v>-1.7600000000000001E-2</v>
      </c>
      <c r="I45" s="31">
        <v>37780.305999999997</v>
      </c>
      <c r="J45" s="31" t="s">
        <v>859</v>
      </c>
      <c r="K45" s="31" t="s">
        <v>155</v>
      </c>
      <c r="L45" s="31" t="s">
        <v>879</v>
      </c>
      <c r="N45" s="31" t="s">
        <v>881</v>
      </c>
    </row>
    <row r="46" spans="1:15">
      <c r="A46" s="107" t="str">
        <f t="shared" si="4"/>
        <v>GCVS</v>
      </c>
      <c r="B46" s="6" t="str">
        <f t="shared" si="5"/>
        <v>I</v>
      </c>
      <c r="C46" s="107">
        <f t="shared" si="6"/>
        <v>39800.373</v>
      </c>
      <c r="D46" s="31" t="str">
        <f t="shared" si="7"/>
        <v>pg</v>
      </c>
      <c r="E46" s="115">
        <f>VLOOKUP(C46,'Active 1'!C$21:E$930,3,FALSE)</f>
        <v>0</v>
      </c>
      <c r="G46" s="31">
        <v>0</v>
      </c>
      <c r="H46" s="31">
        <v>-4.7E-2</v>
      </c>
      <c r="I46" s="31">
        <v>39800.373</v>
      </c>
      <c r="J46" s="31" t="s">
        <v>229</v>
      </c>
      <c r="K46" s="31" t="s">
        <v>155</v>
      </c>
      <c r="L46" s="31" t="s">
        <v>884</v>
      </c>
      <c r="O46" s="31" t="s">
        <v>885</v>
      </c>
    </row>
    <row r="47" spans="1:15">
      <c r="A47" s="107" t="str">
        <f t="shared" si="4"/>
        <v>Lichtenknecker D</v>
      </c>
      <c r="B47" s="6" t="str">
        <f t="shared" si="5"/>
        <v>I</v>
      </c>
      <c r="C47" s="107">
        <f t="shared" si="6"/>
        <v>43232.366000000002</v>
      </c>
      <c r="D47" s="31" t="str">
        <f t="shared" si="7"/>
        <v>vis</v>
      </c>
      <c r="E47" s="115" t="e">
        <f>VLOOKUP(C47,'Active 1'!C$21:E$930,3,FALSE)</f>
        <v>#N/A</v>
      </c>
      <c r="G47" s="31">
        <v>5553</v>
      </c>
      <c r="H47" s="31">
        <v>-8.5599999999999996E-2</v>
      </c>
      <c r="I47" s="31">
        <v>43232.366000000002</v>
      </c>
      <c r="J47" s="31" t="s">
        <v>229</v>
      </c>
      <c r="K47" s="31" t="s">
        <v>164</v>
      </c>
      <c r="L47" s="31" t="s">
        <v>899</v>
      </c>
      <c r="M47" s="31" t="s">
        <v>900</v>
      </c>
    </row>
    <row r="48" spans="1:15">
      <c r="A48" s="107" t="str">
        <f t="shared" si="4"/>
        <v>Agerer Franz</v>
      </c>
      <c r="B48" s="6" t="str">
        <f t="shared" si="5"/>
        <v>II</v>
      </c>
      <c r="C48" s="107">
        <f t="shared" si="6"/>
        <v>48723.434300000001</v>
      </c>
      <c r="D48" s="31" t="str">
        <f t="shared" si="7"/>
        <v>V</v>
      </c>
      <c r="E48" s="115">
        <f>VLOOKUP(C48,'Active 1'!C$21:E$930,3,FALSE)</f>
        <v>14437.61063149672</v>
      </c>
      <c r="G48" s="31">
        <v>14437</v>
      </c>
      <c r="H48" s="31">
        <v>-8.2500000000000004E-2</v>
      </c>
      <c r="I48" s="31">
        <v>48723.434300000001</v>
      </c>
      <c r="J48" s="31" t="s">
        <v>859</v>
      </c>
      <c r="K48" s="31" t="s">
        <v>152</v>
      </c>
      <c r="L48" s="31" t="s">
        <v>924</v>
      </c>
      <c r="N48" s="31" t="s">
        <v>928</v>
      </c>
    </row>
    <row r="49" spans="1:14">
      <c r="A49" s="107" t="str">
        <f t="shared" si="4"/>
        <v>Agerer Franz</v>
      </c>
      <c r="B49" s="6" t="str">
        <f t="shared" si="5"/>
        <v>II</v>
      </c>
      <c r="C49" s="107">
        <f t="shared" si="6"/>
        <v>48723.434999999998</v>
      </c>
      <c r="D49" s="31" t="str">
        <f t="shared" si="7"/>
        <v>B</v>
      </c>
      <c r="E49" s="115">
        <f>VLOOKUP(C49,'Active 1'!C$21:E$930,3,FALSE)</f>
        <v>14437.61176410436</v>
      </c>
      <c r="G49" s="31">
        <v>14437</v>
      </c>
      <c r="H49" s="31">
        <v>-8.1900000000000001E-2</v>
      </c>
      <c r="I49" s="31">
        <v>48723.434999999998</v>
      </c>
      <c r="J49" s="31" t="s">
        <v>859</v>
      </c>
      <c r="K49" s="31" t="s">
        <v>36</v>
      </c>
      <c r="L49" s="31" t="s">
        <v>924</v>
      </c>
      <c r="N49" s="31" t="s">
        <v>928</v>
      </c>
    </row>
    <row r="50" spans="1:14">
      <c r="A50" s="107" t="str">
        <f t="shared" si="4"/>
        <v>Nakajima Kazuhir</v>
      </c>
      <c r="B50" s="6" t="str">
        <f t="shared" si="5"/>
        <v>I</v>
      </c>
      <c r="C50" s="107">
        <f t="shared" si="6"/>
        <v>52325.145600000003</v>
      </c>
      <c r="D50" s="31" t="str">
        <f t="shared" si="7"/>
        <v>V</v>
      </c>
      <c r="E50" s="115">
        <f>VLOOKUP(C50,'Active 1'!C$21:E$930,3,FALSE)</f>
        <v>20265.218848921148</v>
      </c>
      <c r="G50" s="31">
        <v>20265</v>
      </c>
      <c r="H50" s="31">
        <v>-5.7599999999999998E-2</v>
      </c>
      <c r="I50" s="31">
        <v>52325.145600000003</v>
      </c>
      <c r="J50" s="31" t="s">
        <v>229</v>
      </c>
      <c r="K50" s="31" t="s">
        <v>152</v>
      </c>
      <c r="L50" s="31" t="s">
        <v>941</v>
      </c>
      <c r="M50" s="31" t="s">
        <v>942</v>
      </c>
    </row>
    <row r="51" spans="1:14">
      <c r="A51" s="107" t="str">
        <f t="shared" si="4"/>
        <v>Nakajima Kazuhir</v>
      </c>
      <c r="B51" s="6" t="str">
        <f t="shared" si="5"/>
        <v>I</v>
      </c>
      <c r="C51" s="107">
        <f t="shared" si="6"/>
        <v>52343.071400000001</v>
      </c>
      <c r="D51" s="31" t="str">
        <f t="shared" si="7"/>
        <v>V</v>
      </c>
      <c r="E51" s="115">
        <f>VLOOKUP(C51,'Active 1'!C$21:E$930,3,FALSE)</f>
        <v>20294.222989087488</v>
      </c>
      <c r="G51" s="31">
        <v>20294</v>
      </c>
      <c r="H51" s="31">
        <v>-5.5300000000000002E-2</v>
      </c>
      <c r="I51" s="31">
        <v>52343.071400000001</v>
      </c>
      <c r="J51" s="31" t="s">
        <v>229</v>
      </c>
      <c r="K51" s="31" t="s">
        <v>152</v>
      </c>
      <c r="L51" s="31" t="s">
        <v>941</v>
      </c>
      <c r="M51" s="31" t="s">
        <v>943</v>
      </c>
    </row>
    <row r="52" spans="1:14">
      <c r="A52" s="107" t="str">
        <f t="shared" si="4"/>
        <v>Nakajima Kazuhir</v>
      </c>
      <c r="B52" s="6" t="str">
        <f t="shared" si="5"/>
        <v>II</v>
      </c>
      <c r="C52" s="107">
        <f t="shared" si="6"/>
        <v>52343.996200000001</v>
      </c>
      <c r="D52" s="31" t="str">
        <f t="shared" si="7"/>
        <v>V</v>
      </c>
      <c r="E52" s="115">
        <f>VLOOKUP(C52,'Active 1'!C$21:E$930,3,FALSE)</f>
        <v>20295.719325587164</v>
      </c>
      <c r="G52" s="31">
        <v>20295</v>
      </c>
      <c r="H52" s="31">
        <v>-5.7500000000000002E-2</v>
      </c>
      <c r="I52" s="31">
        <v>52343.996200000001</v>
      </c>
      <c r="J52" s="31" t="s">
        <v>859</v>
      </c>
      <c r="K52" s="31" t="s">
        <v>152</v>
      </c>
      <c r="L52" s="31" t="s">
        <v>941</v>
      </c>
      <c r="M52" s="31" t="s">
        <v>943</v>
      </c>
    </row>
    <row r="53" spans="1:14">
      <c r="A53" s="107" t="str">
        <f t="shared" si="4"/>
        <v>Diethelm Roger</v>
      </c>
      <c r="B53" s="6" t="str">
        <f t="shared" si="5"/>
        <v>I</v>
      </c>
      <c r="C53" s="107">
        <f t="shared" si="6"/>
        <v>52368.409</v>
      </c>
      <c r="D53" s="31" t="str">
        <f t="shared" si="7"/>
        <v>ccd</v>
      </c>
      <c r="E53" s="115">
        <f>VLOOKUP(C53,'Active 1'!C$21:E$930,3,FALSE)</f>
        <v>20335.219502597556</v>
      </c>
      <c r="G53" s="31">
        <v>20335</v>
      </c>
      <c r="H53" s="31">
        <v>-5.7700000000000001E-2</v>
      </c>
      <c r="I53" s="31">
        <v>52368.409</v>
      </c>
      <c r="J53" s="31" t="s">
        <v>229</v>
      </c>
      <c r="K53" s="31" t="s">
        <v>931</v>
      </c>
      <c r="L53" s="31" t="s">
        <v>886</v>
      </c>
      <c r="N53" s="31" t="s">
        <v>944</v>
      </c>
    </row>
    <row r="54" spans="1:14">
      <c r="A54" s="107" t="str">
        <f t="shared" si="4"/>
        <v>Nakajima Kazuhir</v>
      </c>
      <c r="B54" s="6" t="str">
        <f t="shared" si="5"/>
        <v>I</v>
      </c>
      <c r="C54" s="107">
        <f t="shared" si="6"/>
        <v>53009.334300000002</v>
      </c>
      <c r="D54" s="31" t="str">
        <f t="shared" si="7"/>
        <v>V</v>
      </c>
      <c r="E54" s="115">
        <f>VLOOKUP(C54,'Active 1'!C$21:E$930,3,FALSE)</f>
        <v>21372.24363749566</v>
      </c>
      <c r="G54" s="31">
        <v>21372</v>
      </c>
      <c r="H54" s="31">
        <v>-5.0299999999999997E-2</v>
      </c>
      <c r="I54" s="31">
        <v>53009.334300000002</v>
      </c>
      <c r="J54" s="31" t="s">
        <v>229</v>
      </c>
      <c r="K54" s="31" t="s">
        <v>152</v>
      </c>
      <c r="L54" s="31" t="s">
        <v>941</v>
      </c>
      <c r="M54" s="31" t="s">
        <v>949</v>
      </c>
    </row>
    <row r="55" spans="1:14">
      <c r="A55" s="107" t="str">
        <f t="shared" si="4"/>
        <v>Nakajima Kazuhi</v>
      </c>
      <c r="B55" s="6" t="str">
        <f t="shared" si="5"/>
        <v>I</v>
      </c>
      <c r="C55" s="107">
        <f t="shared" si="6"/>
        <v>53430.2327</v>
      </c>
      <c r="D55" s="31" t="str">
        <f t="shared" si="7"/>
        <v>Rc</v>
      </c>
      <c r="E55" s="115">
        <f>VLOOKUP(C55,'Active 1'!C$21:E$930,3,FALSE)</f>
        <v>22053.261845296151</v>
      </c>
      <c r="G55" s="31">
        <v>22053</v>
      </c>
      <c r="H55" s="31">
        <v>-4.3900000000000002E-2</v>
      </c>
      <c r="I55" s="31">
        <v>53430.2327</v>
      </c>
      <c r="J55" s="31" t="s">
        <v>229</v>
      </c>
      <c r="K55" s="31" t="s">
        <v>806</v>
      </c>
      <c r="L55" s="31" t="s">
        <v>959</v>
      </c>
      <c r="N55" s="31" t="s">
        <v>960</v>
      </c>
    </row>
    <row r="56" spans="1:14">
      <c r="A56" s="107" t="str">
        <f t="shared" si="4"/>
        <v>Maehara Hiroyuki</v>
      </c>
      <c r="B56" s="6" t="str">
        <f t="shared" si="5"/>
        <v>I</v>
      </c>
      <c r="C56" s="107">
        <f t="shared" si="6"/>
        <v>53799.213199999998</v>
      </c>
      <c r="D56" s="31" t="str">
        <f t="shared" si="7"/>
        <v>V</v>
      </c>
      <c r="E56" s="115">
        <f>VLOOKUP(C56,'Active 1'!C$21:E$930,3,FALSE)</f>
        <v>22650.276323905073</v>
      </c>
      <c r="G56" s="31">
        <v>22650</v>
      </c>
      <c r="H56" s="31">
        <v>-3.9300000000000002E-2</v>
      </c>
      <c r="I56" s="31">
        <v>53799.213199999998</v>
      </c>
      <c r="J56" s="31" t="s">
        <v>229</v>
      </c>
      <c r="K56" s="31" t="s">
        <v>152</v>
      </c>
      <c r="L56" s="31" t="s">
        <v>967</v>
      </c>
      <c r="M56" s="31" t="s">
        <v>968</v>
      </c>
    </row>
    <row r="57" spans="1:14">
      <c r="A57" s="107" t="str">
        <f t="shared" si="4"/>
        <v>Shiokawa Kazuhik</v>
      </c>
      <c r="B57" s="6" t="str">
        <f t="shared" si="5"/>
        <v>II</v>
      </c>
      <c r="C57" s="107">
        <f t="shared" si="6"/>
        <v>55619.087399999997</v>
      </c>
      <c r="D57" s="31" t="str">
        <f t="shared" si="7"/>
        <v>Rc</v>
      </c>
      <c r="E57" s="115">
        <f>VLOOKUP(C57,'Active 1'!C$21:E$930,3,FALSE)</f>
        <v>25594.85265421747</v>
      </c>
      <c r="G57" s="31">
        <v>25594</v>
      </c>
      <c r="H57" s="31">
        <v>-1.3299999999999999E-2</v>
      </c>
      <c r="I57" s="31">
        <v>55619.087399999997</v>
      </c>
      <c r="J57" s="31" t="s">
        <v>859</v>
      </c>
      <c r="K57" s="31" t="s">
        <v>806</v>
      </c>
      <c r="L57" s="31" t="s">
        <v>988</v>
      </c>
      <c r="M57" s="31" t="s">
        <v>989</v>
      </c>
    </row>
    <row r="58" spans="1:14">
      <c r="A58" s="107" t="str">
        <f t="shared" si="4"/>
        <v>Shiokawa Kazuhik</v>
      </c>
      <c r="B58" s="6" t="str">
        <f t="shared" si="5"/>
        <v>II</v>
      </c>
      <c r="C58" s="107">
        <f t="shared" si="6"/>
        <v>56001.048499999997</v>
      </c>
      <c r="D58" s="31" t="str">
        <f t="shared" si="7"/>
        <v>Rc</v>
      </c>
      <c r="E58" s="115">
        <f>VLOOKUP(C58,'Active 1'!C$21:E$930,3,FALSE)</f>
        <v>26212.869885386575</v>
      </c>
      <c r="G58" s="31">
        <v>26212</v>
      </c>
      <c r="H58" s="31">
        <v>-7.1000000000000004E-3</v>
      </c>
      <c r="I58" s="31">
        <v>56001.048499999997</v>
      </c>
      <c r="J58" s="31" t="s">
        <v>859</v>
      </c>
      <c r="K58" s="31" t="s">
        <v>806</v>
      </c>
      <c r="L58" s="31" t="s">
        <v>988</v>
      </c>
      <c r="M58" s="31" t="s">
        <v>995</v>
      </c>
    </row>
    <row r="59" spans="1:14">
      <c r="A59" s="107" t="str">
        <f t="shared" si="4"/>
        <v>Smelcer L</v>
      </c>
      <c r="B59" s="6" t="str">
        <f t="shared" si="5"/>
        <v>I</v>
      </c>
      <c r="C59" s="107">
        <f t="shared" si="6"/>
        <v>55279.465700000001</v>
      </c>
      <c r="D59" s="31" t="str">
        <f t="shared" si="7"/>
        <v>R</v>
      </c>
      <c r="E59" s="115" t="e">
        <f>VLOOKUP(C59,'Active 1'!C$21:E$930,3,FALSE)</f>
        <v>#N/A</v>
      </c>
      <c r="G59" s="31">
        <v>25045</v>
      </c>
      <c r="H59" s="31">
        <v>-1.6500000000000001E-2</v>
      </c>
      <c r="I59" s="31">
        <v>55279.465700000001</v>
      </c>
      <c r="J59" s="31" t="s">
        <v>229</v>
      </c>
      <c r="K59" s="31" t="s">
        <v>132</v>
      </c>
      <c r="L59" s="31" t="s">
        <v>997</v>
      </c>
      <c r="N59" s="31" t="s">
        <v>998</v>
      </c>
    </row>
    <row r="60" spans="1:14">
      <c r="A60" s="107" t="str">
        <f t="shared" si="4"/>
        <v>Hegedues Tibor</v>
      </c>
      <c r="B60" s="6" t="str">
        <f t="shared" si="5"/>
        <v>II</v>
      </c>
      <c r="C60" s="107">
        <f t="shared" si="6"/>
        <v>40629.497499999998</v>
      </c>
      <c r="D60" s="31" t="str">
        <f t="shared" si="7"/>
        <v>pg</v>
      </c>
      <c r="E60" s="115">
        <f>VLOOKUP(C60,'Active 1'!C$21:E$930,3,FALSE)</f>
        <v>1341.5324958077306</v>
      </c>
      <c r="G60" s="31">
        <v>1341</v>
      </c>
      <c r="H60" s="31">
        <v>-3.6600000000000001E-2</v>
      </c>
      <c r="I60" s="31">
        <v>40629.497499999998</v>
      </c>
      <c r="J60" s="31" t="s">
        <v>859</v>
      </c>
      <c r="K60" s="31" t="s">
        <v>155</v>
      </c>
      <c r="L60" s="31" t="s">
        <v>879</v>
      </c>
      <c r="N60" s="31" t="s">
        <v>880</v>
      </c>
    </row>
    <row r="61" spans="1:14">
      <c r="A61" s="107" t="str">
        <f t="shared" si="4"/>
        <v>Diethelm Roger</v>
      </c>
      <c r="B61" s="6" t="str">
        <f t="shared" si="5"/>
        <v>II</v>
      </c>
      <c r="C61" s="107">
        <f t="shared" si="6"/>
        <v>40655.394999999997</v>
      </c>
      <c r="D61" s="31" t="str">
        <f t="shared" si="7"/>
        <v>vis</v>
      </c>
      <c r="E61" s="115">
        <f>VLOOKUP(C61,'Active 1'!C$21:E$930,3,FALSE)</f>
        <v>1383.4349336324235</v>
      </c>
      <c r="G61" s="31">
        <v>1383</v>
      </c>
      <c r="H61" s="31">
        <v>-9.7199999999999995E-2</v>
      </c>
      <c r="I61" s="31">
        <v>40655.394999999997</v>
      </c>
      <c r="J61" s="31" t="s">
        <v>859</v>
      </c>
      <c r="K61" s="31" t="s">
        <v>164</v>
      </c>
      <c r="L61" s="31" t="s">
        <v>886</v>
      </c>
      <c r="N61" s="31" t="s">
        <v>887</v>
      </c>
    </row>
    <row r="62" spans="1:14">
      <c r="A62" s="107" t="str">
        <f t="shared" si="4"/>
        <v>Binnendijk L</v>
      </c>
      <c r="B62" s="6" t="str">
        <f t="shared" si="5"/>
        <v>I</v>
      </c>
      <c r="C62" s="107">
        <f t="shared" si="6"/>
        <v>40673.666599999997</v>
      </c>
      <c r="D62" s="31">
        <f t="shared" si="7"/>
        <v>0</v>
      </c>
      <c r="E62" s="115">
        <f>VLOOKUP(C62,'Active 1'!C$21:E$930,3,FALSE)</f>
        <v>1412.9985819752244</v>
      </c>
      <c r="G62" s="31">
        <v>1413</v>
      </c>
      <c r="H62" s="31">
        <v>-5.8000000000000003E-2</v>
      </c>
      <c r="I62" s="31">
        <v>40673.666599999997</v>
      </c>
      <c r="J62" s="31" t="s">
        <v>229</v>
      </c>
      <c r="L62" s="31" t="s">
        <v>882</v>
      </c>
      <c r="N62" s="31" t="s">
        <v>862</v>
      </c>
    </row>
    <row r="63" spans="1:14">
      <c r="A63" s="107" t="str">
        <f t="shared" si="4"/>
        <v>Diethelm Roger</v>
      </c>
      <c r="B63" s="6" t="str">
        <f t="shared" si="5"/>
        <v>I</v>
      </c>
      <c r="C63" s="107">
        <f t="shared" si="6"/>
        <v>40711.362999999998</v>
      </c>
      <c r="D63" s="31" t="str">
        <f t="shared" si="7"/>
        <v>vis</v>
      </c>
      <c r="E63" s="115">
        <f>VLOOKUP(C63,'Active 1'!C$21:E$930,3,FALSE)</f>
        <v>1473.9917688548398</v>
      </c>
      <c r="G63" s="31">
        <v>1474</v>
      </c>
      <c r="H63" s="31">
        <v>-6.2700000000000006E-2</v>
      </c>
      <c r="I63" s="31">
        <v>40711.362999999998</v>
      </c>
      <c r="J63" s="31" t="s">
        <v>229</v>
      </c>
      <c r="K63" s="31" t="s">
        <v>164</v>
      </c>
      <c r="L63" s="31" t="s">
        <v>886</v>
      </c>
      <c r="N63" s="31" t="s">
        <v>887</v>
      </c>
    </row>
    <row r="64" spans="1:14">
      <c r="A64" s="107" t="str">
        <f t="shared" si="4"/>
        <v>Raeuber N</v>
      </c>
      <c r="B64" s="6" t="str">
        <f t="shared" si="5"/>
        <v>I</v>
      </c>
      <c r="C64" s="107">
        <f t="shared" si="6"/>
        <v>40711.364999999998</v>
      </c>
      <c r="D64" s="31" t="str">
        <f t="shared" si="7"/>
        <v>vis</v>
      </c>
      <c r="E64" s="115">
        <f>VLOOKUP(C64,'Active 1'!C$21:E$930,3,FALSE)</f>
        <v>1473.9950048766823</v>
      </c>
      <c r="G64" s="31">
        <v>1474</v>
      </c>
      <c r="H64" s="31">
        <v>-6.0699999999999997E-2</v>
      </c>
      <c r="I64" s="31">
        <v>40711.364999999998</v>
      </c>
      <c r="J64" s="31" t="s">
        <v>229</v>
      </c>
      <c r="K64" s="31" t="s">
        <v>164</v>
      </c>
      <c r="L64" s="31" t="s">
        <v>42</v>
      </c>
      <c r="N64" s="31" t="s">
        <v>887</v>
      </c>
    </row>
    <row r="65" spans="1:15">
      <c r="A65" s="107" t="str">
        <f t="shared" si="4"/>
        <v>Diethelm Roger</v>
      </c>
      <c r="B65" s="6" t="str">
        <f t="shared" si="5"/>
        <v>II</v>
      </c>
      <c r="C65" s="107">
        <f t="shared" si="6"/>
        <v>41024.387000000002</v>
      </c>
      <c r="D65" s="31" t="str">
        <f t="shared" si="7"/>
        <v>vis</v>
      </c>
      <c r="E65" s="115">
        <f>VLOOKUP(C65,'Active 1'!C$21:E$930,3,FALSE)</f>
        <v>1980.4680193669481</v>
      </c>
      <c r="G65" s="31">
        <v>1980</v>
      </c>
      <c r="H65" s="31">
        <v>-8.1000000000000003E-2</v>
      </c>
      <c r="I65" s="31">
        <v>41024.387000000002</v>
      </c>
      <c r="J65" s="31" t="s">
        <v>859</v>
      </c>
      <c r="K65" s="31" t="s">
        <v>164</v>
      </c>
      <c r="L65" s="31" t="s">
        <v>886</v>
      </c>
      <c r="N65" s="31" t="s">
        <v>888</v>
      </c>
    </row>
    <row r="66" spans="1:15">
      <c r="A66" s="107" t="str">
        <f t="shared" si="4"/>
        <v>Locher Kurt</v>
      </c>
      <c r="B66" s="6" t="str">
        <f t="shared" si="5"/>
        <v>I</v>
      </c>
      <c r="C66" s="107">
        <f t="shared" si="6"/>
        <v>41057.466</v>
      </c>
      <c r="D66" s="31" t="str">
        <f t="shared" si="7"/>
        <v>vis</v>
      </c>
      <c r="E66" s="115">
        <f>VLOOKUP(C66,'Active 1'!C$21:E$930,3,FALSE)</f>
        <v>2033.9902026202728</v>
      </c>
      <c r="G66" s="31">
        <v>2034</v>
      </c>
      <c r="H66" s="31">
        <v>-6.7699999999999996E-2</v>
      </c>
      <c r="I66" s="31">
        <v>41057.466</v>
      </c>
      <c r="J66" s="31" t="s">
        <v>229</v>
      </c>
      <c r="K66" s="31" t="s">
        <v>164</v>
      </c>
      <c r="L66" s="31" t="s">
        <v>889</v>
      </c>
      <c r="N66" s="31" t="s">
        <v>890</v>
      </c>
    </row>
    <row r="67" spans="1:15">
      <c r="A67" s="107" t="str">
        <f t="shared" si="4"/>
        <v>Hegedues Tibor</v>
      </c>
      <c r="B67" s="6" t="str">
        <f t="shared" si="5"/>
        <v>I</v>
      </c>
      <c r="C67" s="107">
        <f t="shared" si="6"/>
        <v>41059.330800000003</v>
      </c>
      <c r="D67" s="31" t="str">
        <f t="shared" si="7"/>
        <v>pg</v>
      </c>
      <c r="E67" s="115">
        <f>VLOOKUP(C67,'Active 1'!C$21:E$930,3,FALSE)</f>
        <v>2037.0074693856216</v>
      </c>
      <c r="G67" s="31">
        <v>2037</v>
      </c>
      <c r="H67" s="31">
        <v>-5.7000000000000002E-2</v>
      </c>
      <c r="I67" s="31">
        <v>41059.330800000003</v>
      </c>
      <c r="J67" s="31" t="s">
        <v>229</v>
      </c>
      <c r="K67" s="31" t="s">
        <v>155</v>
      </c>
      <c r="L67" s="31" t="s">
        <v>879</v>
      </c>
      <c r="N67" s="31" t="s">
        <v>880</v>
      </c>
    </row>
    <row r="68" spans="1:15">
      <c r="A68" s="107" t="str">
        <f t="shared" si="4"/>
        <v>Locher Kurt</v>
      </c>
      <c r="B68" s="6" t="str">
        <f t="shared" si="5"/>
        <v>I</v>
      </c>
      <c r="C68" s="107">
        <f t="shared" si="6"/>
        <v>41062.415000000001</v>
      </c>
      <c r="D68" s="31" t="str">
        <f t="shared" si="7"/>
        <v>vis</v>
      </c>
      <c r="E68" s="115">
        <f>VLOOKUP(C68,'Active 1'!C$21:E$930,3,FALSE)</f>
        <v>2041.9977386679391</v>
      </c>
      <c r="G68" s="31">
        <v>2042</v>
      </c>
      <c r="H68" s="31">
        <v>-6.3100000000000003E-2</v>
      </c>
      <c r="I68" s="31">
        <v>41062.415000000001</v>
      </c>
      <c r="J68" s="31" t="s">
        <v>229</v>
      </c>
      <c r="K68" s="31" t="s">
        <v>164</v>
      </c>
      <c r="L68" s="31" t="s">
        <v>889</v>
      </c>
      <c r="N68" s="31" t="s">
        <v>890</v>
      </c>
    </row>
    <row r="69" spans="1:15">
      <c r="A69" s="107" t="str">
        <f t="shared" si="4"/>
        <v>Peter H</v>
      </c>
      <c r="B69" s="6" t="str">
        <f t="shared" si="5"/>
        <v>I</v>
      </c>
      <c r="C69" s="107">
        <f t="shared" si="6"/>
        <v>41062.425000000003</v>
      </c>
      <c r="D69" s="31" t="str">
        <f t="shared" si="7"/>
        <v>vis</v>
      </c>
      <c r="E69" s="115">
        <f>VLOOKUP(C69,'Active 1'!C$21:E$930,3,FALSE)</f>
        <v>2042.0139187771515</v>
      </c>
      <c r="G69" s="31">
        <v>2042</v>
      </c>
      <c r="H69" s="31">
        <v>-5.3100000000000001E-2</v>
      </c>
      <c r="I69" s="31">
        <v>41062.425000000003</v>
      </c>
      <c r="J69" s="31" t="s">
        <v>229</v>
      </c>
      <c r="K69" s="31" t="s">
        <v>164</v>
      </c>
      <c r="L69" s="31" t="s">
        <v>46</v>
      </c>
      <c r="O69" s="31" t="s">
        <v>890</v>
      </c>
    </row>
    <row r="70" spans="1:15">
      <c r="A70" s="107" t="str">
        <f t="shared" si="4"/>
        <v>Peter H</v>
      </c>
      <c r="B70" s="6" t="str">
        <f t="shared" si="5"/>
        <v>I</v>
      </c>
      <c r="C70" s="107">
        <f t="shared" si="6"/>
        <v>41070.455999999998</v>
      </c>
      <c r="D70" s="31" t="str">
        <f t="shared" si="7"/>
        <v>vis</v>
      </c>
      <c r="E70" s="115">
        <f>VLOOKUP(C70,'Active 1'!C$21:E$930,3,FALSE)</f>
        <v>2055.0081644831048</v>
      </c>
      <c r="G70" s="31">
        <v>2055</v>
      </c>
      <c r="H70" s="31">
        <v>-5.6800000000000003E-2</v>
      </c>
      <c r="I70" s="31">
        <v>41070.455999999998</v>
      </c>
      <c r="J70" s="31" t="s">
        <v>229</v>
      </c>
      <c r="K70" s="31" t="s">
        <v>164</v>
      </c>
      <c r="L70" s="31" t="s">
        <v>46</v>
      </c>
      <c r="O70" s="31" t="s">
        <v>890</v>
      </c>
    </row>
    <row r="71" spans="1:15">
      <c r="A71" s="107" t="str">
        <f t="shared" si="4"/>
        <v>Diethelm Roger</v>
      </c>
      <c r="B71" s="6" t="str">
        <f t="shared" si="5"/>
        <v>I</v>
      </c>
      <c r="C71" s="107">
        <f t="shared" si="6"/>
        <v>41363.341999999997</v>
      </c>
      <c r="D71" s="31" t="str">
        <f t="shared" si="7"/>
        <v>vis</v>
      </c>
      <c r="E71" s="115">
        <f>VLOOKUP(C71,'Active 1'!C$21:E$930,3,FALSE)</f>
        <v>2528.9009110695852</v>
      </c>
      <c r="G71" s="31">
        <v>2529</v>
      </c>
      <c r="H71" s="31">
        <v>-0.1265</v>
      </c>
      <c r="I71" s="31">
        <v>41363.341999999997</v>
      </c>
      <c r="J71" s="31" t="s">
        <v>229</v>
      </c>
      <c r="K71" s="31" t="s">
        <v>164</v>
      </c>
      <c r="L71" s="31" t="s">
        <v>886</v>
      </c>
      <c r="N71" s="31" t="s">
        <v>891</v>
      </c>
    </row>
    <row r="72" spans="1:15">
      <c r="A72" s="107" t="str">
        <f t="shared" si="4"/>
        <v>Diethelm Roger</v>
      </c>
      <c r="B72" s="6" t="str">
        <f t="shared" si="5"/>
        <v>II</v>
      </c>
      <c r="C72" s="107">
        <f t="shared" si="6"/>
        <v>41762.341</v>
      </c>
      <c r="D72" s="31" t="str">
        <f t="shared" si="7"/>
        <v>vis</v>
      </c>
      <c r="E72" s="115">
        <f>VLOOKUP(C72,'Active 1'!C$21:E$930,3,FALSE)</f>
        <v>3174.485650508348</v>
      </c>
      <c r="G72" s="31">
        <v>3174</v>
      </c>
      <c r="H72" s="31">
        <v>-7.8700000000000006E-2</v>
      </c>
      <c r="I72" s="31">
        <v>41762.341</v>
      </c>
      <c r="J72" s="31" t="s">
        <v>859</v>
      </c>
      <c r="K72" s="31" t="s">
        <v>164</v>
      </c>
      <c r="L72" s="31" t="s">
        <v>886</v>
      </c>
      <c r="N72" s="31" t="s">
        <v>892</v>
      </c>
    </row>
    <row r="73" spans="1:15">
      <c r="A73" s="107" t="str">
        <f t="shared" si="4"/>
        <v>Diethelm Roger</v>
      </c>
      <c r="B73" s="6" t="str">
        <f t="shared" si="5"/>
        <v>I</v>
      </c>
      <c r="C73" s="107">
        <f t="shared" si="6"/>
        <v>41766.351999999999</v>
      </c>
      <c r="D73" s="31" t="str">
        <f t="shared" si="7"/>
        <v>vis</v>
      </c>
      <c r="E73" s="115">
        <f>VLOOKUP(C73,'Active 1'!C$21:E$930,3,FALSE)</f>
        <v>3180.9754923121818</v>
      </c>
      <c r="G73" s="31">
        <v>3181</v>
      </c>
      <c r="H73" s="31">
        <v>-8.5099999999999995E-2</v>
      </c>
      <c r="I73" s="31">
        <v>41766.351999999999</v>
      </c>
      <c r="J73" s="31" t="s">
        <v>229</v>
      </c>
      <c r="K73" s="31" t="s">
        <v>164</v>
      </c>
      <c r="L73" s="31" t="s">
        <v>886</v>
      </c>
      <c r="N73" s="31" t="s">
        <v>892</v>
      </c>
    </row>
    <row r="74" spans="1:15">
      <c r="A74" s="107" t="str">
        <f t="shared" si="4"/>
        <v>Strauss F M</v>
      </c>
      <c r="B74" s="6" t="str">
        <f t="shared" si="5"/>
        <v>I</v>
      </c>
      <c r="C74" s="107">
        <f t="shared" si="6"/>
        <v>41767.606</v>
      </c>
      <c r="D74" s="31" t="str">
        <f t="shared" si="7"/>
        <v>pe</v>
      </c>
      <c r="E74" s="115">
        <f>VLOOKUP(C74,'Active 1'!C$21:E$930,3,FALSE)</f>
        <v>3183.0044780070252</v>
      </c>
      <c r="G74" s="31">
        <v>3183</v>
      </c>
      <c r="H74" s="31">
        <v>-6.7100000000000007E-2</v>
      </c>
      <c r="I74" s="31">
        <v>41767.606</v>
      </c>
      <c r="J74" s="31" t="s">
        <v>229</v>
      </c>
      <c r="K74" s="31" t="s">
        <v>163</v>
      </c>
      <c r="L74" s="31" t="s">
        <v>893</v>
      </c>
      <c r="N74" s="31" t="s">
        <v>862</v>
      </c>
    </row>
    <row r="75" spans="1:15">
      <c r="A75" s="107" t="str">
        <f t="shared" ref="A75:A106" si="8">L75</f>
        <v>Germann R</v>
      </c>
      <c r="B75" s="6" t="str">
        <f t="shared" ref="B75:B106" si="9">IF(J75="s","II","I")</f>
        <v>II</v>
      </c>
      <c r="C75" s="107">
        <f t="shared" ref="C75:C106" si="10">I75</f>
        <v>41830.381000000001</v>
      </c>
      <c r="D75" s="31" t="str">
        <f t="shared" ref="D75:D106" si="11">K75</f>
        <v>vis</v>
      </c>
      <c r="E75" s="115">
        <f>VLOOKUP(C75,'Active 1'!C$21:E$930,3,FALSE)</f>
        <v>3284.575113568189</v>
      </c>
      <c r="G75" s="31">
        <v>3284</v>
      </c>
      <c r="H75" s="31">
        <v>-2.4199999999999999E-2</v>
      </c>
      <c r="I75" s="31">
        <v>41830.381000000001</v>
      </c>
      <c r="J75" s="31" t="s">
        <v>859</v>
      </c>
      <c r="K75" s="31" t="s">
        <v>164</v>
      </c>
      <c r="L75" s="31" t="s">
        <v>49</v>
      </c>
      <c r="N75" s="31" t="s">
        <v>894</v>
      </c>
    </row>
    <row r="76" spans="1:15">
      <c r="A76" s="107" t="str">
        <f t="shared" si="8"/>
        <v>Locher Kurt</v>
      </c>
      <c r="B76" s="6" t="str">
        <f t="shared" si="9"/>
        <v>II</v>
      </c>
      <c r="C76" s="107">
        <f t="shared" si="10"/>
        <v>42100.425999999999</v>
      </c>
      <c r="D76" s="31" t="str">
        <f t="shared" si="11"/>
        <v>vis</v>
      </c>
      <c r="E76" s="115">
        <f>VLOOKUP(C76,'Active 1'!C$21:E$930,3,FALSE)</f>
        <v>3721.5108727097863</v>
      </c>
      <c r="G76" s="31">
        <v>3721</v>
      </c>
      <c r="H76" s="31">
        <v>-6.7000000000000004E-2</v>
      </c>
      <c r="I76" s="31">
        <v>42100.425999999999</v>
      </c>
      <c r="J76" s="31" t="s">
        <v>859</v>
      </c>
      <c r="K76" s="31" t="s">
        <v>164</v>
      </c>
      <c r="L76" s="31" t="s">
        <v>889</v>
      </c>
      <c r="N76" s="31" t="s">
        <v>895</v>
      </c>
    </row>
    <row r="77" spans="1:15">
      <c r="A77" s="107" t="str">
        <f t="shared" si="8"/>
        <v>Germann R</v>
      </c>
      <c r="B77" s="6" t="str">
        <f t="shared" si="9"/>
        <v>I</v>
      </c>
      <c r="C77" s="107">
        <f t="shared" si="10"/>
        <v>42122.345000000001</v>
      </c>
      <c r="D77" s="31" t="str">
        <f t="shared" si="11"/>
        <v>vis</v>
      </c>
      <c r="E77" s="115">
        <f>VLOOKUP(C77,'Active 1'!C$21:E$930,3,FALSE)</f>
        <v>3756.9760540855773</v>
      </c>
      <c r="G77" s="31">
        <v>3757</v>
      </c>
      <c r="H77" s="31">
        <v>-8.8900000000000007E-2</v>
      </c>
      <c r="I77" s="31">
        <v>42122.345000000001</v>
      </c>
      <c r="J77" s="31" t="s">
        <v>229</v>
      </c>
      <c r="K77" s="31" t="s">
        <v>164</v>
      </c>
      <c r="L77" s="31" t="s">
        <v>49</v>
      </c>
      <c r="N77" s="31" t="s">
        <v>895</v>
      </c>
    </row>
    <row r="78" spans="1:15">
      <c r="A78" s="107" t="str">
        <f t="shared" si="8"/>
        <v>Germann R</v>
      </c>
      <c r="B78" s="6" t="str">
        <f t="shared" si="9"/>
        <v>II</v>
      </c>
      <c r="C78" s="107">
        <f t="shared" si="10"/>
        <v>42131.347999999998</v>
      </c>
      <c r="D78" s="31" t="str">
        <f t="shared" si="11"/>
        <v>vis</v>
      </c>
      <c r="E78" s="115">
        <f>VLOOKUP(C78,'Active 1'!C$21:E$930,3,FALSE)</f>
        <v>3771.5430064066736</v>
      </c>
      <c r="G78" s="31">
        <v>3771</v>
      </c>
      <c r="H78" s="31">
        <v>-4.7600000000000003E-2</v>
      </c>
      <c r="I78" s="31">
        <v>42131.347999999998</v>
      </c>
      <c r="J78" s="31" t="s">
        <v>859</v>
      </c>
      <c r="K78" s="31" t="s">
        <v>164</v>
      </c>
      <c r="L78" s="31" t="s">
        <v>49</v>
      </c>
      <c r="N78" s="31" t="s">
        <v>895</v>
      </c>
    </row>
    <row r="79" spans="1:15">
      <c r="A79" s="107" t="str">
        <f t="shared" si="8"/>
        <v>Diethelm Roger</v>
      </c>
      <c r="B79" s="6" t="str">
        <f t="shared" si="9"/>
        <v>II</v>
      </c>
      <c r="C79" s="107">
        <f t="shared" si="10"/>
        <v>42139.353000000003</v>
      </c>
      <c r="D79" s="31" t="str">
        <f t="shared" si="11"/>
        <v>vis</v>
      </c>
      <c r="E79" s="115">
        <f>VLOOKUP(C79,'Active 1'!C$21:E$930,3,FALSE)</f>
        <v>3784.4951838286979</v>
      </c>
      <c r="G79" s="31">
        <v>3784</v>
      </c>
      <c r="H79" s="31">
        <v>-7.7200000000000005E-2</v>
      </c>
      <c r="I79" s="31">
        <v>42139.353000000003</v>
      </c>
      <c r="J79" s="31" t="s">
        <v>859</v>
      </c>
      <c r="K79" s="31" t="s">
        <v>164</v>
      </c>
      <c r="L79" s="31" t="s">
        <v>886</v>
      </c>
      <c r="N79" s="31" t="s">
        <v>896</v>
      </c>
    </row>
    <row r="80" spans="1:15">
      <c r="A80" s="107" t="str">
        <f t="shared" si="8"/>
        <v>Germann R</v>
      </c>
      <c r="B80" s="6" t="str">
        <f t="shared" si="9"/>
        <v>II</v>
      </c>
      <c r="C80" s="107">
        <f t="shared" si="10"/>
        <v>42139.375999999997</v>
      </c>
      <c r="D80" s="31" t="str">
        <f t="shared" si="11"/>
        <v>vis</v>
      </c>
      <c r="E80" s="115">
        <f>VLOOKUP(C80,'Active 1'!C$21:E$930,3,FALSE)</f>
        <v>3784.5323980798694</v>
      </c>
      <c r="G80" s="31">
        <v>3784</v>
      </c>
      <c r="H80" s="31">
        <v>-5.4199999999999998E-2</v>
      </c>
      <c r="I80" s="31">
        <v>42139.375999999997</v>
      </c>
      <c r="J80" s="31" t="s">
        <v>859</v>
      </c>
      <c r="K80" s="31" t="s">
        <v>164</v>
      </c>
      <c r="L80" s="31" t="s">
        <v>49</v>
      </c>
      <c r="N80" s="31" t="s">
        <v>896</v>
      </c>
    </row>
    <row r="81" spans="1:15">
      <c r="A81" s="107" t="str">
        <f t="shared" si="8"/>
        <v>Germann R</v>
      </c>
      <c r="B81" s="6" t="str">
        <f t="shared" si="9"/>
        <v>I</v>
      </c>
      <c r="C81" s="107">
        <f t="shared" si="10"/>
        <v>42146.46</v>
      </c>
      <c r="D81" s="31" t="str">
        <f t="shared" si="11"/>
        <v>vis</v>
      </c>
      <c r="E81" s="115">
        <f>VLOOKUP(C81,'Active 1'!C$21:E$930,3,FALSE)</f>
        <v>3795.9943874437167</v>
      </c>
      <c r="G81" s="31">
        <v>3796</v>
      </c>
      <c r="H81" s="31">
        <v>-7.7799999999999994E-2</v>
      </c>
      <c r="I81" s="31">
        <v>42146.46</v>
      </c>
      <c r="J81" s="31" t="s">
        <v>229</v>
      </c>
      <c r="K81" s="31" t="s">
        <v>164</v>
      </c>
      <c r="L81" s="31" t="s">
        <v>49</v>
      </c>
      <c r="N81" s="31" t="s">
        <v>896</v>
      </c>
    </row>
    <row r="82" spans="1:15">
      <c r="A82" s="107" t="str">
        <f t="shared" si="8"/>
        <v>Germann R</v>
      </c>
      <c r="B82" s="6" t="str">
        <f t="shared" si="9"/>
        <v>I</v>
      </c>
      <c r="C82" s="107">
        <f t="shared" si="10"/>
        <v>42148.353000000003</v>
      </c>
      <c r="D82" s="31" t="str">
        <f t="shared" si="11"/>
        <v>vis</v>
      </c>
      <c r="E82" s="115">
        <f>VLOOKUP(C82,'Active 1'!C$21:E$930,3,FALSE)</f>
        <v>3799.0572821170367</v>
      </c>
      <c r="G82" s="31">
        <v>3799</v>
      </c>
      <c r="H82" s="31">
        <v>-3.8899999999999997E-2</v>
      </c>
      <c r="I82" s="31">
        <v>42148.353000000003</v>
      </c>
      <c r="J82" s="31" t="s">
        <v>229</v>
      </c>
      <c r="K82" s="31" t="s">
        <v>164</v>
      </c>
      <c r="L82" s="31" t="s">
        <v>49</v>
      </c>
      <c r="N82" s="31" t="s">
        <v>896</v>
      </c>
    </row>
    <row r="83" spans="1:15">
      <c r="A83" s="107" t="str">
        <f t="shared" si="8"/>
        <v>Germann R</v>
      </c>
      <c r="B83" s="6" t="str">
        <f t="shared" si="9"/>
        <v>I</v>
      </c>
      <c r="C83" s="107">
        <f t="shared" si="10"/>
        <v>42177.4</v>
      </c>
      <c r="D83" s="31" t="str">
        <f t="shared" si="11"/>
        <v>vis</v>
      </c>
      <c r="E83" s="115">
        <f>VLOOKUP(C83,'Active 1'!C$21:E$930,3,FALSE)</f>
        <v>3846.0556453371869</v>
      </c>
      <c r="G83" s="31">
        <v>3846</v>
      </c>
      <c r="H83" s="31">
        <v>-4.0300000000000002E-2</v>
      </c>
      <c r="I83" s="31">
        <v>42177.4</v>
      </c>
      <c r="J83" s="31" t="s">
        <v>229</v>
      </c>
      <c r="K83" s="31" t="s">
        <v>164</v>
      </c>
      <c r="L83" s="31" t="s">
        <v>49</v>
      </c>
      <c r="N83" s="31" t="s">
        <v>896</v>
      </c>
    </row>
    <row r="84" spans="1:15">
      <c r="A84" s="107" t="str">
        <f t="shared" si="8"/>
        <v>Locher Kurt</v>
      </c>
      <c r="B84" s="6" t="str">
        <f t="shared" si="9"/>
        <v>I</v>
      </c>
      <c r="C84" s="107">
        <f t="shared" si="10"/>
        <v>42445.534</v>
      </c>
      <c r="D84" s="31" t="str">
        <f t="shared" si="11"/>
        <v>vis</v>
      </c>
      <c r="E84" s="115">
        <f>VLOOKUP(C84,'Active 1'!C$21:E$930,3,FALSE)</f>
        <v>4279.8993856088928</v>
      </c>
      <c r="G84" s="31">
        <v>4280</v>
      </c>
      <c r="H84" s="31">
        <v>-0.14000000000000001</v>
      </c>
      <c r="I84" s="31">
        <v>42445.534</v>
      </c>
      <c r="J84" s="31" t="s">
        <v>229</v>
      </c>
      <c r="K84" s="31" t="s">
        <v>164</v>
      </c>
      <c r="L84" s="31" t="s">
        <v>889</v>
      </c>
      <c r="N84" s="31" t="s">
        <v>897</v>
      </c>
    </row>
    <row r="85" spans="1:15">
      <c r="A85" s="107" t="str">
        <f t="shared" si="8"/>
        <v>Diethelm Roger</v>
      </c>
      <c r="B85" s="6" t="str">
        <f t="shared" si="9"/>
        <v>II</v>
      </c>
      <c r="C85" s="107">
        <f t="shared" si="10"/>
        <v>42448.358999999997</v>
      </c>
      <c r="D85" s="31" t="str">
        <f t="shared" si="11"/>
        <v>vis</v>
      </c>
      <c r="E85" s="115">
        <f>VLOOKUP(C85,'Active 1'!C$21:E$930,3,FALSE)</f>
        <v>4284.4702664605056</v>
      </c>
      <c r="G85" s="31">
        <v>4284</v>
      </c>
      <c r="H85" s="31">
        <v>-9.6199999999999994E-2</v>
      </c>
      <c r="I85" s="31">
        <v>42448.358999999997</v>
      </c>
      <c r="J85" s="31" t="s">
        <v>859</v>
      </c>
      <c r="K85" s="31" t="s">
        <v>164</v>
      </c>
      <c r="L85" s="31" t="s">
        <v>886</v>
      </c>
      <c r="N85" s="31" t="s">
        <v>897</v>
      </c>
    </row>
    <row r="86" spans="1:15">
      <c r="A86" s="107" t="str">
        <f t="shared" si="8"/>
        <v>Diethelm Roger</v>
      </c>
      <c r="B86" s="6" t="str">
        <f t="shared" si="9"/>
        <v>II</v>
      </c>
      <c r="C86" s="107">
        <f t="shared" si="10"/>
        <v>42464.428999999996</v>
      </c>
      <c r="D86" s="31" t="str">
        <f t="shared" si="11"/>
        <v>vis</v>
      </c>
      <c r="E86" s="115">
        <f>VLOOKUP(C86,'Active 1'!C$21:E$930,3,FALSE)</f>
        <v>4310.4717019597947</v>
      </c>
      <c r="G86" s="31">
        <v>4310</v>
      </c>
      <c r="H86" s="31">
        <v>-9.5500000000000002E-2</v>
      </c>
      <c r="I86" s="31">
        <v>42464.428999999996</v>
      </c>
      <c r="J86" s="31" t="s">
        <v>859</v>
      </c>
      <c r="K86" s="31" t="s">
        <v>164</v>
      </c>
      <c r="L86" s="31" t="s">
        <v>886</v>
      </c>
      <c r="N86" s="31" t="s">
        <v>897</v>
      </c>
    </row>
    <row r="87" spans="1:15">
      <c r="A87" s="107" t="str">
        <f t="shared" si="8"/>
        <v>Peter H</v>
      </c>
      <c r="B87" s="6" t="str">
        <f t="shared" si="9"/>
        <v>II</v>
      </c>
      <c r="C87" s="107">
        <f t="shared" si="10"/>
        <v>42524.419000000002</v>
      </c>
      <c r="D87" s="31" t="str">
        <f t="shared" si="11"/>
        <v>vis</v>
      </c>
      <c r="E87" s="115">
        <f>VLOOKUP(C87,'Active 1'!C$21:E$930,3,FALSE)</f>
        <v>4407.5361771061844</v>
      </c>
      <c r="G87" s="31">
        <v>4407</v>
      </c>
      <c r="H87" s="31">
        <v>-5.6300000000000003E-2</v>
      </c>
      <c r="I87" s="31">
        <v>42524.419000000002</v>
      </c>
      <c r="J87" s="31" t="s">
        <v>859</v>
      </c>
      <c r="K87" s="31" t="s">
        <v>164</v>
      </c>
      <c r="L87" s="31" t="s">
        <v>46</v>
      </c>
      <c r="O87" s="31" t="s">
        <v>898</v>
      </c>
    </row>
    <row r="88" spans="1:15">
      <c r="A88" s="107" t="str">
        <f t="shared" si="8"/>
        <v>Peter H</v>
      </c>
      <c r="B88" s="6" t="str">
        <f t="shared" si="9"/>
        <v>II</v>
      </c>
      <c r="C88" s="107">
        <f t="shared" si="10"/>
        <v>42529.360999999997</v>
      </c>
      <c r="D88" s="31" t="str">
        <f t="shared" si="11"/>
        <v>vis</v>
      </c>
      <c r="E88" s="115">
        <f>VLOOKUP(C88,'Active 1'!C$21:E$930,3,FALSE)</f>
        <v>4415.5323870773955</v>
      </c>
      <c r="G88" s="31">
        <v>4415</v>
      </c>
      <c r="H88" s="31">
        <v>-5.8799999999999998E-2</v>
      </c>
      <c r="I88" s="31">
        <v>42529.360999999997</v>
      </c>
      <c r="J88" s="31" t="s">
        <v>859</v>
      </c>
      <c r="K88" s="31" t="s">
        <v>164</v>
      </c>
      <c r="L88" s="31" t="s">
        <v>46</v>
      </c>
      <c r="O88" s="31" t="s">
        <v>898</v>
      </c>
    </row>
    <row r="89" spans="1:15">
      <c r="A89" s="107" t="str">
        <f t="shared" si="8"/>
        <v>Peter H</v>
      </c>
      <c r="B89" s="6" t="str">
        <f t="shared" si="9"/>
        <v>I</v>
      </c>
      <c r="C89" s="107">
        <f t="shared" si="10"/>
        <v>42546.366999999998</v>
      </c>
      <c r="D89" s="31" t="str">
        <f t="shared" si="11"/>
        <v>vis</v>
      </c>
      <c r="E89" s="115">
        <f>VLOOKUP(C89,'Active 1'!C$21:E$930,3,FALSE)</f>
        <v>4443.0482807986737</v>
      </c>
      <c r="G89" s="31">
        <v>4443</v>
      </c>
      <c r="H89" s="31">
        <v>-4.9099999999999998E-2</v>
      </c>
      <c r="I89" s="31">
        <v>42546.366999999998</v>
      </c>
      <c r="J89" s="31" t="s">
        <v>229</v>
      </c>
      <c r="K89" s="31" t="s">
        <v>164</v>
      </c>
      <c r="L89" s="31" t="s">
        <v>46</v>
      </c>
      <c r="O89" s="31" t="s">
        <v>898</v>
      </c>
    </row>
    <row r="90" spans="1:15">
      <c r="A90" s="107" t="str">
        <f t="shared" si="8"/>
        <v>Lichtenknecker D</v>
      </c>
      <c r="B90" s="6" t="str">
        <f t="shared" si="9"/>
        <v>I</v>
      </c>
      <c r="C90" s="107">
        <f t="shared" si="10"/>
        <v>43222.485000000001</v>
      </c>
      <c r="D90" s="31" t="str">
        <f t="shared" si="11"/>
        <v>vis</v>
      </c>
      <c r="E90" s="115">
        <f>VLOOKUP(C90,'Active 1'!C$21:E$930,3,FALSE)</f>
        <v>5537.0145886336686</v>
      </c>
      <c r="G90" s="31">
        <v>5537</v>
      </c>
      <c r="H90" s="31">
        <v>-7.7799999999999994E-2</v>
      </c>
      <c r="I90" s="31">
        <v>43222.485000000001</v>
      </c>
      <c r="J90" s="31" t="s">
        <v>229</v>
      </c>
      <c r="K90" s="31" t="s">
        <v>164</v>
      </c>
      <c r="L90" s="31" t="s">
        <v>899</v>
      </c>
      <c r="M90" s="31" t="s">
        <v>900</v>
      </c>
    </row>
    <row r="91" spans="1:15">
      <c r="A91" s="107" t="str">
        <f t="shared" si="8"/>
        <v>Hegedues Tibor</v>
      </c>
      <c r="B91" s="6" t="str">
        <f t="shared" si="9"/>
        <v>I</v>
      </c>
      <c r="C91" s="107">
        <f t="shared" si="10"/>
        <v>43931.387300000002</v>
      </c>
      <c r="D91" s="31" t="str">
        <f t="shared" si="11"/>
        <v>pg</v>
      </c>
      <c r="E91" s="115">
        <f>VLOOKUP(C91,'Active 1'!C$21:E$930,3,FALSE)</f>
        <v>6684.0262519035941</v>
      </c>
      <c r="G91" s="31">
        <v>6684</v>
      </c>
      <c r="H91" s="31">
        <v>-7.8899999999999998E-2</v>
      </c>
      <c r="I91" s="31">
        <v>43931.387300000002</v>
      </c>
      <c r="J91" s="31" t="s">
        <v>229</v>
      </c>
      <c r="K91" s="31" t="s">
        <v>155</v>
      </c>
      <c r="L91" s="31" t="s">
        <v>879</v>
      </c>
      <c r="N91" s="31" t="s">
        <v>880</v>
      </c>
    </row>
    <row r="92" spans="1:15">
      <c r="A92" s="107" t="str">
        <f t="shared" si="8"/>
        <v>Diethelm Roger</v>
      </c>
      <c r="B92" s="6" t="str">
        <f t="shared" si="9"/>
        <v>II</v>
      </c>
      <c r="C92" s="107">
        <f t="shared" si="10"/>
        <v>44304.387000000002</v>
      </c>
      <c r="D92" s="31" t="str">
        <f t="shared" si="11"/>
        <v>vis</v>
      </c>
      <c r="E92" s="115">
        <f>VLOOKUP(C92,'Active 1'!C$21:E$930,3,FALSE)</f>
        <v>7287.5438400059074</v>
      </c>
      <c r="G92" s="31">
        <v>7287</v>
      </c>
      <c r="H92" s="31">
        <v>-7.2300000000000003E-2</v>
      </c>
      <c r="I92" s="31">
        <v>44304.387000000002</v>
      </c>
      <c r="J92" s="31" t="s">
        <v>859</v>
      </c>
      <c r="K92" s="31" t="s">
        <v>164</v>
      </c>
      <c r="L92" s="31" t="s">
        <v>886</v>
      </c>
      <c r="N92" s="31" t="s">
        <v>901</v>
      </c>
    </row>
    <row r="93" spans="1:15">
      <c r="A93" s="107" t="str">
        <f t="shared" si="8"/>
        <v>Yang Yulan</v>
      </c>
      <c r="B93" s="6" t="str">
        <f t="shared" si="9"/>
        <v>I</v>
      </c>
      <c r="C93" s="107">
        <f t="shared" si="10"/>
        <v>44638.432099999998</v>
      </c>
      <c r="D93" s="31" t="str">
        <f t="shared" si="11"/>
        <v>V</v>
      </c>
      <c r="E93" s="115">
        <f>VLOOKUP(C93,'Active 1'!C$21:E$930,3,FALSE)</f>
        <v>7828.0324598878888</v>
      </c>
      <c r="G93" s="31">
        <v>7828</v>
      </c>
      <c r="H93" s="31">
        <v>-8.3299999999999999E-2</v>
      </c>
      <c r="I93" s="31">
        <v>44638.432099999998</v>
      </c>
      <c r="J93" s="31" t="s">
        <v>229</v>
      </c>
      <c r="K93" s="31" t="s">
        <v>152</v>
      </c>
      <c r="L93" s="31" t="s">
        <v>902</v>
      </c>
      <c r="N93" s="31" t="s">
        <v>903</v>
      </c>
    </row>
    <row r="94" spans="1:15">
      <c r="A94" s="107" t="str">
        <f t="shared" si="8"/>
        <v>Braune W</v>
      </c>
      <c r="B94" s="6" t="str">
        <f t="shared" si="9"/>
        <v>II</v>
      </c>
      <c r="C94" s="107">
        <f t="shared" si="10"/>
        <v>45021.309000000001</v>
      </c>
      <c r="D94" s="31" t="str">
        <f t="shared" si="11"/>
        <v>vis</v>
      </c>
      <c r="E94" s="115">
        <f>VLOOKUP(C94,'Active 1'!C$21:E$930,3,FALSE)</f>
        <v>8447.5314654583817</v>
      </c>
      <c r="G94" s="31">
        <v>8447</v>
      </c>
      <c r="H94" s="31">
        <v>-8.8300000000000003E-2</v>
      </c>
      <c r="I94" s="31">
        <v>45021.309000000001</v>
      </c>
      <c r="J94" s="31" t="s">
        <v>859</v>
      </c>
      <c r="K94" s="31" t="s">
        <v>164</v>
      </c>
      <c r="L94" s="31" t="s">
        <v>904</v>
      </c>
      <c r="N94" s="31" t="s">
        <v>905</v>
      </c>
    </row>
    <row r="95" spans="1:15">
      <c r="A95" s="107" t="str">
        <f t="shared" si="8"/>
        <v>Zimmermann H</v>
      </c>
      <c r="B95" s="6" t="str">
        <f t="shared" si="9"/>
        <v>II</v>
      </c>
      <c r="C95" s="107">
        <f t="shared" si="10"/>
        <v>45022.54</v>
      </c>
      <c r="D95" s="31" t="str">
        <f t="shared" si="11"/>
        <v>vis</v>
      </c>
      <c r="E95" s="115">
        <f>VLOOKUP(C95,'Active 1'!C$21:E$930,3,FALSE)</f>
        <v>8449.5232369020414</v>
      </c>
      <c r="G95" s="31">
        <v>8449</v>
      </c>
      <c r="H95" s="31">
        <v>-9.35E-2</v>
      </c>
      <c r="I95" s="31">
        <v>45022.54</v>
      </c>
      <c r="J95" s="31" t="s">
        <v>859</v>
      </c>
      <c r="K95" s="31" t="s">
        <v>164</v>
      </c>
      <c r="L95" s="31" t="s">
        <v>906</v>
      </c>
      <c r="N95" s="31" t="s">
        <v>905</v>
      </c>
    </row>
    <row r="96" spans="1:15">
      <c r="A96" s="107" t="str">
        <f t="shared" si="8"/>
        <v>Fernandes M</v>
      </c>
      <c r="B96" s="6" t="str">
        <f t="shared" si="9"/>
        <v>II</v>
      </c>
      <c r="C96" s="107">
        <f t="shared" si="10"/>
        <v>45061.471400000002</v>
      </c>
      <c r="D96" s="31" t="str">
        <f t="shared" si="11"/>
        <v>B</v>
      </c>
      <c r="E96" s="115">
        <f>VLOOKUP(C96,'Active 1'!C$21:E$930,3,FALSE)</f>
        <v>8512.5146672690025</v>
      </c>
      <c r="G96" s="31">
        <v>8512</v>
      </c>
      <c r="H96" s="31">
        <v>-9.9199999999999997E-2</v>
      </c>
      <c r="I96" s="31">
        <v>45061.471400000002</v>
      </c>
      <c r="J96" s="31" t="s">
        <v>859</v>
      </c>
      <c r="K96" s="31" t="s">
        <v>36</v>
      </c>
      <c r="L96" s="31" t="s">
        <v>907</v>
      </c>
      <c r="N96" s="31" t="s">
        <v>905</v>
      </c>
    </row>
    <row r="97" spans="1:15">
      <c r="A97" s="107" t="str">
        <f t="shared" si="8"/>
        <v>Diethelm Roger</v>
      </c>
      <c r="B97" s="6" t="str">
        <f t="shared" si="9"/>
        <v>II</v>
      </c>
      <c r="C97" s="107">
        <f t="shared" si="10"/>
        <v>45079.402000000002</v>
      </c>
      <c r="D97" s="31" t="str">
        <f t="shared" si="11"/>
        <v>vis</v>
      </c>
      <c r="E97" s="115">
        <f>VLOOKUP(C97,'Active 1'!C$21:E$930,3,FALSE)</f>
        <v>8541.5265738877661</v>
      </c>
      <c r="G97" s="31">
        <v>8541</v>
      </c>
      <c r="H97" s="31">
        <v>-9.1999999999999998E-2</v>
      </c>
      <c r="I97" s="31">
        <v>45079.402000000002</v>
      </c>
      <c r="J97" s="31" t="s">
        <v>859</v>
      </c>
      <c r="K97" s="31" t="s">
        <v>164</v>
      </c>
      <c r="L97" s="31" t="s">
        <v>886</v>
      </c>
      <c r="N97" s="31" t="s">
        <v>908</v>
      </c>
    </row>
    <row r="98" spans="1:15">
      <c r="A98" s="107" t="str">
        <f t="shared" si="8"/>
        <v>Huebscher J</v>
      </c>
      <c r="B98" s="6" t="str">
        <f t="shared" si="9"/>
        <v>II</v>
      </c>
      <c r="C98" s="107">
        <f t="shared" si="10"/>
        <v>45406.36</v>
      </c>
      <c r="D98" s="31" t="str">
        <f t="shared" si="11"/>
        <v>vis</v>
      </c>
      <c r="E98" s="115">
        <f>VLOOKUP(C98,'Active 1'!C$21:E$930,3,FALSE)</f>
        <v>9070.5481885720546</v>
      </c>
      <c r="G98" s="31">
        <v>9070</v>
      </c>
      <c r="H98" s="31">
        <v>-8.2500000000000004E-2</v>
      </c>
      <c r="I98" s="31">
        <v>45406.36</v>
      </c>
      <c r="J98" s="31" t="s">
        <v>859</v>
      </c>
      <c r="K98" s="31" t="s">
        <v>164</v>
      </c>
      <c r="L98" s="31" t="s">
        <v>909</v>
      </c>
      <c r="N98" s="31" t="s">
        <v>910</v>
      </c>
    </row>
    <row r="99" spans="1:15">
      <c r="A99" s="107" t="str">
        <f t="shared" si="8"/>
        <v>Braune Werner</v>
      </c>
      <c r="B99" s="6" t="str">
        <f t="shared" si="9"/>
        <v>II</v>
      </c>
      <c r="C99" s="107">
        <f t="shared" si="10"/>
        <v>45406.364000000001</v>
      </c>
      <c r="D99" s="31" t="str">
        <f t="shared" si="11"/>
        <v>vis</v>
      </c>
      <c r="E99" s="115">
        <f>VLOOKUP(C99,'Active 1'!C$21:E$930,3,FALSE)</f>
        <v>9070.5546606157404</v>
      </c>
      <c r="G99" s="31">
        <v>9070</v>
      </c>
      <c r="H99" s="31">
        <v>-7.85E-2</v>
      </c>
      <c r="I99" s="31">
        <v>45406.364000000001</v>
      </c>
      <c r="J99" s="31" t="s">
        <v>859</v>
      </c>
      <c r="K99" s="31" t="s">
        <v>164</v>
      </c>
      <c r="L99" s="31" t="s">
        <v>911</v>
      </c>
      <c r="N99" s="31" t="s">
        <v>910</v>
      </c>
    </row>
    <row r="100" spans="1:15">
      <c r="A100" s="107" t="str">
        <f t="shared" si="8"/>
        <v>Kaemper B C</v>
      </c>
      <c r="B100" s="6" t="str">
        <f t="shared" si="9"/>
        <v>I</v>
      </c>
      <c r="C100" s="107">
        <f t="shared" si="10"/>
        <v>45714.476999999999</v>
      </c>
      <c r="D100" s="31" t="str">
        <f t="shared" si="11"/>
        <v>vis</v>
      </c>
      <c r="E100" s="115">
        <f>VLOOKUP(C100,'Active 1'!C$21:E$930,3,FALSE)</f>
        <v>9569.0848594951658</v>
      </c>
      <c r="G100" s="31">
        <v>9569</v>
      </c>
      <c r="H100" s="31">
        <v>-6.3500000000000001E-2</v>
      </c>
      <c r="I100" s="31">
        <v>45714.476999999999</v>
      </c>
      <c r="J100" s="31" t="s">
        <v>229</v>
      </c>
      <c r="K100" s="31" t="s">
        <v>164</v>
      </c>
      <c r="L100" s="31" t="s">
        <v>912</v>
      </c>
      <c r="N100" s="31" t="s">
        <v>913</v>
      </c>
    </row>
    <row r="101" spans="1:15">
      <c r="A101" s="107" t="str">
        <f t="shared" si="8"/>
        <v>Hegedues Tibor</v>
      </c>
      <c r="B101" s="6" t="str">
        <f t="shared" si="9"/>
        <v>II</v>
      </c>
      <c r="C101" s="107">
        <f t="shared" si="10"/>
        <v>45757.3943</v>
      </c>
      <c r="D101" s="31" t="str">
        <f t="shared" si="11"/>
        <v>pg</v>
      </c>
      <c r="E101" s="115">
        <f>VLOOKUP(C101,'Active 1'!C$21:E$930,3,FALSE)</f>
        <v>9638.5255195918471</v>
      </c>
      <c r="G101" s="31">
        <v>9638</v>
      </c>
      <c r="H101" s="31">
        <v>-0.10059999999999999</v>
      </c>
      <c r="I101" s="31">
        <v>45757.3943</v>
      </c>
      <c r="J101" s="31" t="s">
        <v>859</v>
      </c>
      <c r="K101" s="31" t="s">
        <v>155</v>
      </c>
      <c r="L101" s="31" t="s">
        <v>879</v>
      </c>
      <c r="N101" s="31" t="s">
        <v>880</v>
      </c>
    </row>
    <row r="102" spans="1:15">
      <c r="A102" s="107" t="str">
        <f t="shared" si="8"/>
        <v>Vielmetter H</v>
      </c>
      <c r="B102" s="6" t="str">
        <f t="shared" si="9"/>
        <v>I</v>
      </c>
      <c r="C102" s="107">
        <f t="shared" si="10"/>
        <v>45769.46</v>
      </c>
      <c r="D102" s="31" t="str">
        <f t="shared" si="11"/>
        <v>vis</v>
      </c>
      <c r="E102" s="115">
        <f>VLOOKUP(C102,'Active 1'!C$21:E$930,3,FALSE)</f>
        <v>9658.0479539604694</v>
      </c>
      <c r="G102" s="31">
        <v>9658</v>
      </c>
      <c r="H102" s="31">
        <v>-8.6900000000000005E-2</v>
      </c>
      <c r="I102" s="31">
        <v>45769.46</v>
      </c>
      <c r="J102" s="31" t="s">
        <v>229</v>
      </c>
      <c r="K102" s="31" t="s">
        <v>164</v>
      </c>
      <c r="L102" s="31" t="s">
        <v>914</v>
      </c>
      <c r="N102" s="31" t="s">
        <v>913</v>
      </c>
    </row>
    <row r="103" spans="1:15">
      <c r="A103" s="107" t="str">
        <f t="shared" si="8"/>
        <v>Frank</v>
      </c>
      <c r="B103" s="6" t="str">
        <f t="shared" si="9"/>
        <v>I</v>
      </c>
      <c r="C103" s="107">
        <f t="shared" si="10"/>
        <v>45774.404000000002</v>
      </c>
      <c r="D103" s="31" t="str">
        <f t="shared" si="11"/>
        <v>vis</v>
      </c>
      <c r="E103" s="115">
        <f>VLOOKUP(C103,'Active 1'!C$21:E$930,3,FALSE)</f>
        <v>9666.0473999535352</v>
      </c>
      <c r="G103" s="31">
        <v>9666</v>
      </c>
      <c r="H103" s="31">
        <v>-8.7300000000000003E-2</v>
      </c>
      <c r="I103" s="31">
        <v>45774.404000000002</v>
      </c>
      <c r="J103" s="31" t="s">
        <v>229</v>
      </c>
      <c r="K103" s="31" t="s">
        <v>164</v>
      </c>
      <c r="L103" s="31" t="s">
        <v>915</v>
      </c>
      <c r="O103" s="31" t="s">
        <v>916</v>
      </c>
    </row>
    <row r="104" spans="1:15">
      <c r="A104" s="107" t="str">
        <f t="shared" si="8"/>
        <v>Diethelm Roger</v>
      </c>
      <c r="B104" s="6" t="str">
        <f t="shared" si="9"/>
        <v>II</v>
      </c>
      <c r="C104" s="107">
        <f t="shared" si="10"/>
        <v>46121.438000000002</v>
      </c>
      <c r="D104" s="31" t="str">
        <f t="shared" si="11"/>
        <v>pe</v>
      </c>
      <c r="E104" s="115">
        <f>VLOOKUP(C104,'Active 1'!C$21:E$930,3,FALSE)</f>
        <v>10227.552201886345</v>
      </c>
      <c r="G104" s="31">
        <v>10227</v>
      </c>
      <c r="H104" s="31">
        <v>-8.8300000000000003E-2</v>
      </c>
      <c r="I104" s="31">
        <v>46121.438000000002</v>
      </c>
      <c r="J104" s="31" t="s">
        <v>859</v>
      </c>
      <c r="K104" s="31" t="s">
        <v>163</v>
      </c>
      <c r="L104" s="31" t="s">
        <v>886</v>
      </c>
      <c r="N104" s="31" t="s">
        <v>917</v>
      </c>
    </row>
    <row r="105" spans="1:15">
      <c r="A105" s="107" t="str">
        <f t="shared" si="8"/>
        <v>Blendin W</v>
      </c>
      <c r="B105" s="6" t="str">
        <f t="shared" si="9"/>
        <v>II</v>
      </c>
      <c r="C105" s="107">
        <f t="shared" si="10"/>
        <v>46914.387000000002</v>
      </c>
      <c r="D105" s="31" t="str">
        <f t="shared" si="11"/>
        <v>vis</v>
      </c>
      <c r="E105" s="115">
        <f>VLOOKUP(C105,'Active 1'!C$21:E$930,3,FALSE)</f>
        <v>11510.552343624104</v>
      </c>
      <c r="G105" s="31">
        <v>11510</v>
      </c>
      <c r="H105" s="31">
        <v>-9.7500000000000003E-2</v>
      </c>
      <c r="I105" s="31">
        <v>46914.387000000002</v>
      </c>
      <c r="J105" s="31" t="s">
        <v>859</v>
      </c>
      <c r="K105" s="31" t="s">
        <v>164</v>
      </c>
      <c r="L105" s="31" t="s">
        <v>918</v>
      </c>
      <c r="N105" s="31" t="s">
        <v>919</v>
      </c>
    </row>
    <row r="106" spans="1:15">
      <c r="A106" s="107" t="str">
        <f t="shared" si="8"/>
        <v>Hegedues Tibor</v>
      </c>
      <c r="B106" s="6" t="str">
        <f t="shared" si="9"/>
        <v>I</v>
      </c>
      <c r="C106" s="107">
        <f t="shared" si="10"/>
        <v>47240.420700000002</v>
      </c>
      <c r="D106" s="31" t="str">
        <f t="shared" si="11"/>
        <v>V</v>
      </c>
      <c r="E106" s="115">
        <f>VLOOKUP(C106,'Active 1'!C$21:E$930,3,FALSE)</f>
        <v>12038.078430814181</v>
      </c>
      <c r="G106" s="31">
        <v>12038</v>
      </c>
      <c r="H106" s="31">
        <v>-8.5199999999999998E-2</v>
      </c>
      <c r="I106" s="31">
        <v>47240.420700000002</v>
      </c>
      <c r="J106" s="31" t="s">
        <v>229</v>
      </c>
      <c r="K106" s="31" t="s">
        <v>152</v>
      </c>
      <c r="L106" s="31" t="s">
        <v>879</v>
      </c>
      <c r="N106" s="31" t="s">
        <v>862</v>
      </c>
    </row>
    <row r="107" spans="1:15">
      <c r="A107" s="107" t="str">
        <f t="shared" ref="A107:A138" si="12">L107</f>
        <v>Hegedues Tibor</v>
      </c>
      <c r="B107" s="6" t="str">
        <f t="shared" ref="B107:B138" si="13">IF(J107="s","II","I")</f>
        <v>I</v>
      </c>
      <c r="C107" s="107">
        <f t="shared" ref="C107:C138" si="14">I107</f>
        <v>47240.4211</v>
      </c>
      <c r="D107" s="31" t="str">
        <f t="shared" ref="D107:D138" si="15">K107</f>
        <v>B</v>
      </c>
      <c r="E107" s="115">
        <f>VLOOKUP(C107,'Active 1'!C$21:E$930,3,FALSE)</f>
        <v>12038.079078018545</v>
      </c>
      <c r="G107" s="31">
        <v>12038</v>
      </c>
      <c r="H107" s="31">
        <v>-8.48E-2</v>
      </c>
      <c r="I107" s="31">
        <v>47240.4211</v>
      </c>
      <c r="J107" s="31" t="s">
        <v>229</v>
      </c>
      <c r="K107" s="31" t="s">
        <v>36</v>
      </c>
      <c r="L107" s="31" t="s">
        <v>879</v>
      </c>
      <c r="N107" s="31" t="s">
        <v>862</v>
      </c>
    </row>
    <row r="108" spans="1:15">
      <c r="A108" s="107" t="str">
        <f t="shared" si="12"/>
        <v>Altweier D</v>
      </c>
      <c r="B108" s="6" t="str">
        <f t="shared" si="13"/>
        <v>II</v>
      </c>
      <c r="C108" s="107">
        <f t="shared" si="14"/>
        <v>47265.442799999997</v>
      </c>
      <c r="D108" s="31" t="str">
        <f t="shared" si="15"/>
        <v>V</v>
      </c>
      <c r="E108" s="115">
        <f>VLOOKUP(C108,'Active 1'!C$21:E$930,3,FALSE)</f>
        <v>12078.564461878688</v>
      </c>
      <c r="G108" s="31">
        <v>12078</v>
      </c>
      <c r="H108" s="31">
        <v>-9.4100000000000003E-2</v>
      </c>
      <c r="I108" s="31">
        <v>47265.442799999997</v>
      </c>
      <c r="J108" s="31" t="s">
        <v>859</v>
      </c>
      <c r="K108" s="31" t="s">
        <v>152</v>
      </c>
      <c r="L108" s="31" t="s">
        <v>920</v>
      </c>
      <c r="N108" s="31" t="s">
        <v>919</v>
      </c>
    </row>
    <row r="109" spans="1:15">
      <c r="A109" s="107" t="str">
        <f t="shared" si="12"/>
        <v>Hegedues Tibor</v>
      </c>
      <c r="B109" s="6" t="str">
        <f t="shared" si="13"/>
        <v>I</v>
      </c>
      <c r="C109" s="107">
        <f t="shared" si="14"/>
        <v>47266.3773</v>
      </c>
      <c r="D109" s="31" t="str">
        <f t="shared" si="15"/>
        <v>V</v>
      </c>
      <c r="E109" s="115">
        <f>VLOOKUP(C109,'Active 1'!C$21:E$930,3,FALSE)</f>
        <v>12080.076493084298</v>
      </c>
      <c r="G109" s="31">
        <v>12080</v>
      </c>
      <c r="H109" s="31">
        <v>-8.6699999999999999E-2</v>
      </c>
      <c r="I109" s="31">
        <v>47266.3773</v>
      </c>
      <c r="J109" s="31" t="s">
        <v>229</v>
      </c>
      <c r="K109" s="31" t="s">
        <v>152</v>
      </c>
      <c r="L109" s="31" t="s">
        <v>879</v>
      </c>
      <c r="N109" s="31" t="s">
        <v>862</v>
      </c>
    </row>
    <row r="110" spans="1:15">
      <c r="A110" s="107" t="str">
        <f t="shared" si="12"/>
        <v>Hegedues Tibor</v>
      </c>
      <c r="B110" s="6" t="str">
        <f t="shared" si="13"/>
        <v>I</v>
      </c>
      <c r="C110" s="107">
        <f t="shared" si="14"/>
        <v>47266.379300000001</v>
      </c>
      <c r="D110" s="31" t="str">
        <f t="shared" si="15"/>
        <v>B</v>
      </c>
      <c r="E110" s="115">
        <f>VLOOKUP(C110,'Active 1'!C$21:E$930,3,FALSE)</f>
        <v>12080.079729106141</v>
      </c>
      <c r="G110" s="31">
        <v>12080</v>
      </c>
      <c r="H110" s="31">
        <v>-8.4699999999999998E-2</v>
      </c>
      <c r="I110" s="31">
        <v>47266.379300000001</v>
      </c>
      <c r="J110" s="31" t="s">
        <v>229</v>
      </c>
      <c r="K110" s="31" t="s">
        <v>36</v>
      </c>
      <c r="L110" s="31" t="s">
        <v>879</v>
      </c>
      <c r="N110" s="31" t="s">
        <v>862</v>
      </c>
    </row>
    <row r="111" spans="1:15">
      <c r="A111" s="107" t="str">
        <f t="shared" si="12"/>
        <v>Diethelm Roger</v>
      </c>
      <c r="B111" s="6" t="str">
        <f t="shared" si="13"/>
        <v>II</v>
      </c>
      <c r="C111" s="107">
        <f t="shared" si="14"/>
        <v>47270.391900000002</v>
      </c>
      <c r="D111" s="31" t="str">
        <f t="shared" si="15"/>
        <v>pe</v>
      </c>
      <c r="E111" s="115">
        <f>VLOOKUP(C111,'Active 1'!C$21:E$930,3,FALSE)</f>
        <v>12086.572159727453</v>
      </c>
      <c r="G111" s="31">
        <v>12086</v>
      </c>
      <c r="H111" s="31">
        <v>-8.9399999999999993E-2</v>
      </c>
      <c r="I111" s="31">
        <v>47270.391900000002</v>
      </c>
      <c r="J111" s="31" t="s">
        <v>859</v>
      </c>
      <c r="K111" s="31" t="s">
        <v>163</v>
      </c>
      <c r="L111" s="31" t="s">
        <v>886</v>
      </c>
      <c r="N111" s="31" t="s">
        <v>921</v>
      </c>
    </row>
    <row r="112" spans="1:15">
      <c r="A112" s="107" t="str">
        <f t="shared" si="12"/>
        <v>Jaeger Z</v>
      </c>
      <c r="B112" s="6" t="str">
        <f t="shared" si="13"/>
        <v>II</v>
      </c>
      <c r="C112" s="107">
        <f t="shared" si="14"/>
        <v>47942.837</v>
      </c>
      <c r="D112" s="31" t="str">
        <f t="shared" si="15"/>
        <v>B</v>
      </c>
      <c r="E112" s="115">
        <f>VLOOKUP(C112,'Active 1'!C$21:E$930,3,FALSE)</f>
        <v>13174.59567525097</v>
      </c>
      <c r="G112" s="31">
        <v>13174</v>
      </c>
      <c r="H112" s="31">
        <v>-8.2699999999999996E-2</v>
      </c>
      <c r="I112" s="31">
        <v>47942.837</v>
      </c>
      <c r="J112" s="31" t="s">
        <v>859</v>
      </c>
      <c r="K112" s="31" t="s">
        <v>36</v>
      </c>
      <c r="L112" s="31" t="s">
        <v>922</v>
      </c>
      <c r="N112" s="31" t="s">
        <v>862</v>
      </c>
    </row>
    <row r="113" spans="1:14">
      <c r="A113" s="107" t="str">
        <f t="shared" si="12"/>
        <v>Jaeger Z</v>
      </c>
      <c r="B113" s="6" t="str">
        <f t="shared" si="13"/>
        <v>II</v>
      </c>
      <c r="C113" s="107">
        <f t="shared" si="14"/>
        <v>47942.841699999997</v>
      </c>
      <c r="D113" s="31" t="str">
        <f t="shared" si="15"/>
        <v>V</v>
      </c>
      <c r="E113" s="115">
        <f>VLOOKUP(C113,'Active 1'!C$21:E$930,3,FALSE)</f>
        <v>13174.603279902294</v>
      </c>
      <c r="G113" s="31">
        <v>13174</v>
      </c>
      <c r="H113" s="31">
        <v>-7.8E-2</v>
      </c>
      <c r="I113" s="31">
        <v>47942.841699999997</v>
      </c>
      <c r="J113" s="31" t="s">
        <v>859</v>
      </c>
      <c r="K113" s="31" t="s">
        <v>152</v>
      </c>
      <c r="L113" s="31" t="s">
        <v>922</v>
      </c>
      <c r="N113" s="31" t="s">
        <v>862</v>
      </c>
    </row>
    <row r="114" spans="1:14">
      <c r="A114" s="107" t="str">
        <f t="shared" si="12"/>
        <v>Altweier D</v>
      </c>
      <c r="B114" s="6" t="str">
        <f t="shared" si="13"/>
        <v>II</v>
      </c>
      <c r="C114" s="107">
        <f t="shared" si="14"/>
        <v>48359.395700000001</v>
      </c>
      <c r="D114" s="31" t="str">
        <f t="shared" si="15"/>
        <v>V</v>
      </c>
      <c r="E114" s="115">
        <f>VLOOKUP(C114,'Active 1'!C$21:E$930,3,FALSE)</f>
        <v>13848.592201057922</v>
      </c>
      <c r="G114" s="31">
        <v>13848</v>
      </c>
      <c r="H114" s="31">
        <v>-8.9700000000000002E-2</v>
      </c>
      <c r="I114" s="31">
        <v>48359.395700000001</v>
      </c>
      <c r="J114" s="31" t="s">
        <v>859</v>
      </c>
      <c r="K114" s="31" t="s">
        <v>152</v>
      </c>
      <c r="L114" s="31" t="s">
        <v>920</v>
      </c>
      <c r="N114" s="31" t="s">
        <v>923</v>
      </c>
    </row>
    <row r="115" spans="1:14">
      <c r="A115" s="107" t="str">
        <f t="shared" si="12"/>
        <v>Altweier D</v>
      </c>
      <c r="B115" s="6" t="str">
        <f t="shared" si="13"/>
        <v>II</v>
      </c>
      <c r="C115" s="107">
        <f t="shared" si="14"/>
        <v>48359.395700000001</v>
      </c>
      <c r="D115" s="31" t="str">
        <f t="shared" si="15"/>
        <v>B</v>
      </c>
      <c r="E115" s="115">
        <f>VLOOKUP(C115,'Active 1'!C$21:E$930,3,FALSE)</f>
        <v>13848.592201057922</v>
      </c>
      <c r="G115" s="31">
        <v>13848</v>
      </c>
      <c r="H115" s="31">
        <v>-8.9700000000000002E-2</v>
      </c>
      <c r="I115" s="31">
        <v>48359.395700000001</v>
      </c>
      <c r="J115" s="31" t="s">
        <v>859</v>
      </c>
      <c r="K115" s="31" t="s">
        <v>36</v>
      </c>
      <c r="L115" s="31" t="s">
        <v>920</v>
      </c>
      <c r="N115" s="31" t="s">
        <v>923</v>
      </c>
    </row>
    <row r="116" spans="1:14">
      <c r="A116" s="107" t="str">
        <f t="shared" si="12"/>
        <v>Diethelm Roger</v>
      </c>
      <c r="B116" s="6" t="str">
        <f t="shared" si="13"/>
        <v>II</v>
      </c>
      <c r="C116" s="107">
        <f t="shared" si="14"/>
        <v>48359.402999999998</v>
      </c>
      <c r="D116" s="31" t="str">
        <f t="shared" si="15"/>
        <v>pe</v>
      </c>
      <c r="E116" s="115">
        <f>VLOOKUP(C116,'Active 1'!C$21:E$930,3,FALSE)</f>
        <v>13848.60401253764</v>
      </c>
      <c r="G116" s="31">
        <v>13848</v>
      </c>
      <c r="H116" s="31">
        <v>-8.2400000000000001E-2</v>
      </c>
      <c r="I116" s="31">
        <v>48359.402999999998</v>
      </c>
      <c r="J116" s="31" t="s">
        <v>859</v>
      </c>
      <c r="K116" s="31" t="s">
        <v>163</v>
      </c>
      <c r="L116" s="31" t="s">
        <v>886</v>
      </c>
      <c r="N116" s="31" t="s">
        <v>925</v>
      </c>
    </row>
    <row r="117" spans="1:14">
      <c r="A117" s="107" t="str">
        <f t="shared" si="12"/>
        <v>Acerbi Francesco</v>
      </c>
      <c r="B117" s="6" t="str">
        <f t="shared" si="13"/>
        <v>II</v>
      </c>
      <c r="C117" s="107">
        <f t="shared" si="14"/>
        <v>49417.487999999998</v>
      </c>
      <c r="D117" s="31" t="str">
        <f t="shared" si="15"/>
        <v>vis</v>
      </c>
      <c r="E117" s="115" t="e">
        <f>VLOOKUP(C117,'Active 1'!C$21:E$930,3,FALSE)</f>
        <v>#N/A</v>
      </c>
      <c r="G117" s="31">
        <v>15560</v>
      </c>
      <c r="H117" s="31">
        <v>-9.9000000000000005E-2</v>
      </c>
      <c r="I117" s="31">
        <v>49417.487999999998</v>
      </c>
      <c r="J117" s="31" t="s">
        <v>859</v>
      </c>
      <c r="K117" s="31" t="s">
        <v>164</v>
      </c>
      <c r="L117" s="31" t="s">
        <v>929</v>
      </c>
      <c r="M117" s="31" t="s">
        <v>930</v>
      </c>
    </row>
    <row r="118" spans="1:14">
      <c r="A118" s="107" t="str">
        <f t="shared" si="12"/>
        <v>Moschner Wolfg</v>
      </c>
      <c r="B118" s="6" t="str">
        <f t="shared" si="13"/>
        <v>II</v>
      </c>
      <c r="C118" s="107">
        <f t="shared" si="14"/>
        <v>49734.568599999999</v>
      </c>
      <c r="D118" s="31" t="str">
        <f t="shared" si="15"/>
        <v>ccd</v>
      </c>
      <c r="E118" s="115">
        <f>VLOOKUP(C118,'Active 1'!C$21:E$930,3,FALSE)</f>
        <v>16073.636971420101</v>
      </c>
      <c r="G118" s="31">
        <v>16073</v>
      </c>
      <c r="H118" s="31">
        <v>-7.8E-2</v>
      </c>
      <c r="I118" s="31">
        <v>49734.568599999999</v>
      </c>
      <c r="J118" s="31" t="s">
        <v>859</v>
      </c>
      <c r="K118" s="31" t="s">
        <v>931</v>
      </c>
      <c r="L118" s="31" t="s">
        <v>932</v>
      </c>
      <c r="N118" s="31" t="s">
        <v>933</v>
      </c>
    </row>
    <row r="119" spans="1:14">
      <c r="A119" s="107" t="str">
        <f t="shared" si="12"/>
        <v>Agerer Franz</v>
      </c>
      <c r="B119" s="6" t="str">
        <f t="shared" si="13"/>
        <v>II</v>
      </c>
      <c r="C119" s="107">
        <f t="shared" si="14"/>
        <v>49778.45</v>
      </c>
      <c r="D119" s="31" t="str">
        <f t="shared" si="15"/>
        <v>ccd</v>
      </c>
      <c r="E119" s="115">
        <f>VLOOKUP(C119,'Active 1'!C$21:E$930,3,FALSE)</f>
        <v>16144.637555845642</v>
      </c>
      <c r="G119" s="31">
        <v>16144</v>
      </c>
      <c r="H119" s="31">
        <v>-7.8200000000000006E-2</v>
      </c>
      <c r="I119" s="31">
        <v>49778.45</v>
      </c>
      <c r="J119" s="31" t="s">
        <v>859</v>
      </c>
      <c r="K119" s="31" t="s">
        <v>931</v>
      </c>
      <c r="L119" s="31" t="s">
        <v>924</v>
      </c>
      <c r="N119" s="31" t="s">
        <v>933</v>
      </c>
    </row>
    <row r="120" spans="1:14">
      <c r="A120" s="107" t="str">
        <f t="shared" si="12"/>
        <v>Hegedues Tibor</v>
      </c>
      <c r="B120" s="6" t="str">
        <f t="shared" si="13"/>
        <v>I</v>
      </c>
      <c r="C120" s="107">
        <f t="shared" si="14"/>
        <v>50507.445</v>
      </c>
      <c r="D120" s="31" t="str">
        <f t="shared" si="15"/>
        <v>V</v>
      </c>
      <c r="E120" s="115">
        <f>VLOOKUP(C120,'Active 1'!C$21:E$930,3,FALSE)</f>
        <v>17324.159427146471</v>
      </c>
      <c r="G120" s="31">
        <v>17324</v>
      </c>
      <c r="H120" s="31">
        <v>-7.3200000000000001E-2</v>
      </c>
      <c r="I120" s="31">
        <v>50507.445</v>
      </c>
      <c r="J120" s="31" t="s">
        <v>229</v>
      </c>
      <c r="K120" s="31" t="s">
        <v>152</v>
      </c>
      <c r="L120" s="31" t="s">
        <v>879</v>
      </c>
      <c r="N120" s="31" t="s">
        <v>934</v>
      </c>
    </row>
    <row r="121" spans="1:14">
      <c r="A121" s="107" t="str">
        <f t="shared" si="12"/>
        <v>Hegedues Tibor</v>
      </c>
      <c r="B121" s="6" t="str">
        <f t="shared" si="13"/>
        <v>II</v>
      </c>
      <c r="C121" s="107">
        <f t="shared" si="14"/>
        <v>50509.606</v>
      </c>
      <c r="D121" s="31" t="str">
        <f t="shared" si="15"/>
        <v>V</v>
      </c>
      <c r="E121" s="115">
        <f>VLOOKUP(C121,'Active 1'!C$21:E$930,3,FALSE)</f>
        <v>17327.655948746593</v>
      </c>
      <c r="G121" s="31">
        <v>17327</v>
      </c>
      <c r="H121" s="31">
        <v>-7.5300000000000006E-2</v>
      </c>
      <c r="I121" s="31">
        <v>50509.606</v>
      </c>
      <c r="J121" s="31" t="s">
        <v>859</v>
      </c>
      <c r="K121" s="31" t="s">
        <v>152</v>
      </c>
      <c r="L121" s="31" t="s">
        <v>879</v>
      </c>
      <c r="N121" s="31" t="s">
        <v>934</v>
      </c>
    </row>
    <row r="122" spans="1:14">
      <c r="A122" s="107" t="str">
        <f t="shared" si="12"/>
        <v>Hegedues Tibor</v>
      </c>
      <c r="B122" s="6" t="str">
        <f t="shared" si="13"/>
        <v>II</v>
      </c>
      <c r="C122" s="107">
        <f t="shared" si="14"/>
        <v>50509.607000000004</v>
      </c>
      <c r="D122" s="31" t="str">
        <f t="shared" si="15"/>
        <v>B</v>
      </c>
      <c r="E122" s="115">
        <f>VLOOKUP(C122,'Active 1'!C$21:E$930,3,FALSE)</f>
        <v>17327.65756675752</v>
      </c>
      <c r="G122" s="31">
        <v>17327</v>
      </c>
      <c r="H122" s="31">
        <v>-7.4300000000000005E-2</v>
      </c>
      <c r="I122" s="31">
        <v>50509.607000000004</v>
      </c>
      <c r="J122" s="31" t="s">
        <v>859</v>
      </c>
      <c r="K122" s="31" t="s">
        <v>36</v>
      </c>
      <c r="L122" s="31" t="s">
        <v>879</v>
      </c>
      <c r="N122" s="31" t="s">
        <v>934</v>
      </c>
    </row>
    <row r="123" spans="1:14">
      <c r="A123" s="107" t="str">
        <f t="shared" si="12"/>
        <v>Hegedues Tibor</v>
      </c>
      <c r="B123" s="6" t="str">
        <f t="shared" si="13"/>
        <v>I</v>
      </c>
      <c r="C123" s="107">
        <f t="shared" si="14"/>
        <v>50510.536099999998</v>
      </c>
      <c r="D123" s="31" t="str">
        <f t="shared" si="15"/>
        <v>V</v>
      </c>
      <c r="E123" s="115">
        <f>VLOOKUP(C123,'Active 1'!C$21:E$930,3,FALSE)</f>
        <v>17329.160860704142</v>
      </c>
      <c r="G123" s="31">
        <v>17329</v>
      </c>
      <c r="H123" s="31">
        <v>-7.2400000000000006E-2</v>
      </c>
      <c r="I123" s="31">
        <v>50510.536099999998</v>
      </c>
      <c r="J123" s="31" t="s">
        <v>229</v>
      </c>
      <c r="K123" s="31" t="s">
        <v>152</v>
      </c>
      <c r="L123" s="31" t="s">
        <v>879</v>
      </c>
      <c r="N123" s="31" t="s">
        <v>934</v>
      </c>
    </row>
    <row r="124" spans="1:14">
      <c r="A124" s="107" t="str">
        <f t="shared" si="12"/>
        <v>Hegedues Tibor</v>
      </c>
      <c r="B124" s="6" t="str">
        <f t="shared" si="13"/>
        <v>I</v>
      </c>
      <c r="C124" s="107">
        <f t="shared" si="14"/>
        <v>50510.5386</v>
      </c>
      <c r="D124" s="31" t="str">
        <f t="shared" si="15"/>
        <v>B</v>
      </c>
      <c r="E124" s="115">
        <f>VLOOKUP(C124,'Active 1'!C$21:E$930,3,FALSE)</f>
        <v>17329.16490573145</v>
      </c>
      <c r="G124" s="31">
        <v>17329</v>
      </c>
      <c r="H124" s="31">
        <v>-6.9800000000000001E-2</v>
      </c>
      <c r="I124" s="31">
        <v>50510.5386</v>
      </c>
      <c r="J124" s="31" t="s">
        <v>229</v>
      </c>
      <c r="K124" s="31" t="s">
        <v>36</v>
      </c>
      <c r="L124" s="31" t="s">
        <v>879</v>
      </c>
      <c r="N124" s="31" t="s">
        <v>934</v>
      </c>
    </row>
    <row r="125" spans="1:14">
      <c r="A125" s="107" t="str">
        <f t="shared" si="12"/>
        <v>Hegedues Tibor</v>
      </c>
      <c r="B125" s="6" t="str">
        <f t="shared" si="13"/>
        <v>I</v>
      </c>
      <c r="C125" s="107">
        <f t="shared" si="14"/>
        <v>50512.387199999997</v>
      </c>
      <c r="D125" s="31" t="str">
        <f t="shared" si="15"/>
        <v>V</v>
      </c>
      <c r="E125" s="115">
        <f>VLOOKUP(C125,'Active 1'!C$21:E$930,3,FALSE)</f>
        <v>17332.155960719869</v>
      </c>
      <c r="G125" s="31">
        <v>17332</v>
      </c>
      <c r="H125" s="31">
        <v>-7.5399999999999995E-2</v>
      </c>
      <c r="I125" s="31">
        <v>50512.387199999997</v>
      </c>
      <c r="J125" s="31" t="s">
        <v>229</v>
      </c>
      <c r="K125" s="31" t="s">
        <v>152</v>
      </c>
      <c r="L125" s="31" t="s">
        <v>879</v>
      </c>
      <c r="N125" s="31" t="s">
        <v>934</v>
      </c>
    </row>
    <row r="126" spans="1:14">
      <c r="A126" s="107" t="str">
        <f t="shared" si="12"/>
        <v>Hegedues Tibor</v>
      </c>
      <c r="B126" s="6" t="str">
        <f t="shared" si="13"/>
        <v>I</v>
      </c>
      <c r="C126" s="107">
        <f t="shared" si="14"/>
        <v>50512.387999999999</v>
      </c>
      <c r="D126" s="31" t="str">
        <f t="shared" si="15"/>
        <v>B</v>
      </c>
      <c r="E126" s="115">
        <f>VLOOKUP(C126,'Active 1'!C$21:E$930,3,FALSE)</f>
        <v>17332.157255128608</v>
      </c>
      <c r="G126" s="31">
        <v>17332</v>
      </c>
      <c r="H126" s="31">
        <v>-7.46E-2</v>
      </c>
      <c r="I126" s="31">
        <v>50512.387999999999</v>
      </c>
      <c r="J126" s="31" t="s">
        <v>229</v>
      </c>
      <c r="K126" s="31" t="s">
        <v>36</v>
      </c>
      <c r="L126" s="31" t="s">
        <v>879</v>
      </c>
      <c r="N126" s="31" t="s">
        <v>934</v>
      </c>
    </row>
    <row r="127" spans="1:14">
      <c r="A127" s="107" t="str">
        <f t="shared" si="12"/>
        <v>Kleikamp Wilhelm</v>
      </c>
      <c r="B127" s="6" t="str">
        <f t="shared" si="13"/>
        <v>I</v>
      </c>
      <c r="C127" s="107">
        <f t="shared" si="14"/>
        <v>50541.439599999998</v>
      </c>
      <c r="D127" s="31" t="str">
        <f t="shared" si="15"/>
        <v>ccd</v>
      </c>
      <c r="E127" s="115">
        <f>VLOOKUP(C127,'Active 1'!C$21:E$930,3,FALSE)</f>
        <v>17379.163061198997</v>
      </c>
      <c r="G127" s="31">
        <v>17379</v>
      </c>
      <c r="H127" s="31">
        <v>-7.1300000000000002E-2</v>
      </c>
      <c r="I127" s="31">
        <v>50541.439599999998</v>
      </c>
      <c r="J127" s="31" t="s">
        <v>229</v>
      </c>
      <c r="K127" s="31" t="s">
        <v>931</v>
      </c>
      <c r="L127" s="31" t="s">
        <v>935</v>
      </c>
      <c r="M127" s="31" t="s">
        <v>936</v>
      </c>
    </row>
    <row r="128" spans="1:14">
      <c r="A128" s="107" t="str">
        <f t="shared" si="12"/>
        <v>Paschke Anton</v>
      </c>
      <c r="B128" s="6" t="str">
        <f t="shared" si="13"/>
        <v>I</v>
      </c>
      <c r="C128" s="107">
        <f t="shared" si="14"/>
        <v>50851.701999999997</v>
      </c>
      <c r="D128" s="31" t="str">
        <f t="shared" si="15"/>
        <v>ccd</v>
      </c>
      <c r="E128" s="115">
        <f>VLOOKUP(C128,'Active 1'!C$21:E$930,3,FALSE)</f>
        <v>17881.171012751864</v>
      </c>
      <c r="G128" s="31">
        <v>17881</v>
      </c>
      <c r="H128" s="31">
        <v>-7.0099999999999996E-2</v>
      </c>
      <c r="I128" s="31">
        <v>50851.701999999997</v>
      </c>
      <c r="J128" s="31" t="s">
        <v>229</v>
      </c>
      <c r="K128" s="31" t="s">
        <v>931</v>
      </c>
      <c r="L128" s="31" t="s">
        <v>937</v>
      </c>
      <c r="N128" s="31" t="s">
        <v>938</v>
      </c>
    </row>
    <row r="129" spans="1:14">
      <c r="A129" s="107" t="str">
        <f t="shared" si="12"/>
        <v>Kleikamp Wilhelm</v>
      </c>
      <c r="B129" s="6" t="str">
        <f t="shared" si="13"/>
        <v>II</v>
      </c>
      <c r="C129" s="107">
        <f t="shared" si="14"/>
        <v>51262.398300000001</v>
      </c>
      <c r="D129" s="31" t="e">
        <f t="shared" si="15"/>
        <v>#NAME?</v>
      </c>
      <c r="E129" s="115">
        <f>VLOOKUP(C129,'Active 1'!C$21:E$930,3,FALSE)</f>
        <v>18545.68211133598</v>
      </c>
      <c r="G129" s="31">
        <v>18545</v>
      </c>
      <c r="H129" s="31">
        <v>-6.7900000000000002E-2</v>
      </c>
      <c r="I129" s="31">
        <v>51262.398300000001</v>
      </c>
      <c r="J129" s="31" t="s">
        <v>859</v>
      </c>
      <c r="K129" s="31" t="e">
        <f>-Ir</f>
        <v>#NAME?</v>
      </c>
      <c r="L129" s="31" t="s">
        <v>935</v>
      </c>
      <c r="M129" s="31" t="s">
        <v>939</v>
      </c>
    </row>
    <row r="130" spans="1:14">
      <c r="A130" s="107" t="str">
        <f t="shared" si="12"/>
        <v>Pal Andras</v>
      </c>
      <c r="B130" s="6" t="str">
        <f t="shared" si="13"/>
        <v>II</v>
      </c>
      <c r="C130" s="107">
        <f t="shared" si="14"/>
        <v>52767.366600000001</v>
      </c>
      <c r="D130" s="31" t="str">
        <f t="shared" si="15"/>
        <v>R</v>
      </c>
      <c r="E130" s="115">
        <f>VLOOKUP(C130,'Active 1'!C$21:E$930,3,FALSE)</f>
        <v>20980.737256384189</v>
      </c>
      <c r="G130" s="31">
        <v>20980</v>
      </c>
      <c r="H130" s="31">
        <v>-5.1400000000000001E-2</v>
      </c>
      <c r="I130" s="31">
        <v>52767.366600000001</v>
      </c>
      <c r="J130" s="31" t="s">
        <v>859</v>
      </c>
      <c r="K130" s="31" t="s">
        <v>132</v>
      </c>
      <c r="L130" s="31" t="s">
        <v>945</v>
      </c>
      <c r="N130" s="31" t="s">
        <v>946</v>
      </c>
    </row>
    <row r="131" spans="1:14">
      <c r="A131" s="107" t="str">
        <f t="shared" si="12"/>
        <v>Dvorak S W</v>
      </c>
      <c r="B131" s="6" t="str">
        <f t="shared" si="13"/>
        <v>I</v>
      </c>
      <c r="C131" s="107">
        <f t="shared" si="14"/>
        <v>52785.598100000003</v>
      </c>
      <c r="D131" s="31" t="str">
        <f t="shared" si="15"/>
        <v>V</v>
      </c>
      <c r="E131" s="115">
        <f>VLOOKUP(C131,'Active 1'!C$21:E$930,3,FALSE)</f>
        <v>21010.236022489062</v>
      </c>
      <c r="G131" s="31">
        <v>21010</v>
      </c>
      <c r="H131" s="31">
        <v>-5.2400000000000002E-2</v>
      </c>
      <c r="I131" s="31">
        <v>52785.598100000003</v>
      </c>
      <c r="J131" s="31" t="s">
        <v>229</v>
      </c>
      <c r="K131" s="31" t="s">
        <v>152</v>
      </c>
      <c r="L131" s="31" t="s">
        <v>947</v>
      </c>
      <c r="N131" s="31" t="s">
        <v>948</v>
      </c>
    </row>
    <row r="132" spans="1:14">
      <c r="A132" s="107" t="str">
        <f t="shared" si="12"/>
        <v>Cetintas C</v>
      </c>
      <c r="B132" s="6" t="str">
        <f t="shared" si="13"/>
        <v>II</v>
      </c>
      <c r="C132" s="107">
        <f t="shared" si="14"/>
        <v>53076.393199999999</v>
      </c>
      <c r="D132" s="31" t="str">
        <f t="shared" si="15"/>
        <v>UBV</v>
      </c>
      <c r="E132" s="115">
        <f>VLOOKUP(C132,'Active 1'!C$21:E$930,3,FALSE)</f>
        <v>21480.745670040971</v>
      </c>
      <c r="G132" s="31">
        <v>21480</v>
      </c>
      <c r="H132" s="31">
        <v>-4.9799999999999997E-2</v>
      </c>
      <c r="I132" s="31">
        <v>53076.393199999999</v>
      </c>
      <c r="J132" s="31" t="s">
        <v>859</v>
      </c>
      <c r="K132" s="31" t="s">
        <v>950</v>
      </c>
      <c r="L132" s="31" t="s">
        <v>951</v>
      </c>
      <c r="N132" s="31" t="s">
        <v>952</v>
      </c>
    </row>
    <row r="133" spans="1:14">
      <c r="A133" s="107" t="str">
        <f t="shared" si="12"/>
        <v>Raetz Manfred</v>
      </c>
      <c r="B133" s="6" t="str">
        <f t="shared" si="13"/>
        <v>II</v>
      </c>
      <c r="C133" s="107">
        <f t="shared" si="14"/>
        <v>53406.434999999998</v>
      </c>
      <c r="D133" s="31" t="e">
        <f t="shared" si="15"/>
        <v>#NAME?</v>
      </c>
      <c r="E133" s="115">
        <f>VLOOKUP(C133,'Active 1'!C$21:E$930,3,FALSE)</f>
        <v>22014.756906803213</v>
      </c>
      <c r="G133" s="31">
        <v>22014</v>
      </c>
      <c r="H133" s="31">
        <v>-4.6699999999999998E-2</v>
      </c>
      <c r="I133" s="31">
        <v>53406.434999999998</v>
      </c>
      <c r="J133" s="31" t="s">
        <v>859</v>
      </c>
      <c r="K133" s="31" t="e">
        <f>-Ir</f>
        <v>#NAME?</v>
      </c>
      <c r="L133" s="31" t="s">
        <v>953</v>
      </c>
      <c r="N133" s="31" t="s">
        <v>954</v>
      </c>
    </row>
    <row r="134" spans="1:14">
      <c r="A134" s="107" t="str">
        <f t="shared" si="12"/>
        <v>Ogloza Waldemar</v>
      </c>
      <c r="B134" s="6" t="str">
        <f t="shared" si="13"/>
        <v>I</v>
      </c>
      <c r="C134" s="107">
        <f t="shared" si="14"/>
        <v>53411.6875</v>
      </c>
      <c r="D134" s="31" t="str">
        <f t="shared" si="15"/>
        <v>ccd</v>
      </c>
      <c r="E134" s="115">
        <f>VLOOKUP(C134,'Active 1'!C$21:E$930,3,FALSE)</f>
        <v>22023.255509165385</v>
      </c>
      <c r="G134" s="31">
        <v>22023</v>
      </c>
      <c r="H134" s="31">
        <v>-4.7699999999999999E-2</v>
      </c>
      <c r="I134" s="31">
        <v>53411.6875</v>
      </c>
      <c r="J134" s="31" t="s">
        <v>229</v>
      </c>
      <c r="K134" s="31" t="s">
        <v>931</v>
      </c>
      <c r="L134" s="31" t="s">
        <v>955</v>
      </c>
      <c r="N134" s="31" t="s">
        <v>956</v>
      </c>
    </row>
    <row r="135" spans="1:14">
      <c r="A135" s="107" t="str">
        <f t="shared" si="12"/>
        <v>Ogloza Waldemar</v>
      </c>
      <c r="B135" s="6" t="str">
        <f t="shared" si="13"/>
        <v>II</v>
      </c>
      <c r="C135" s="107">
        <f t="shared" si="14"/>
        <v>53415.699800000002</v>
      </c>
      <c r="D135" s="31" t="str">
        <f t="shared" si="15"/>
        <v>ccd</v>
      </c>
      <c r="E135" s="115">
        <f>VLOOKUP(C135,'Active 1'!C$21:E$930,3,FALSE)</f>
        <v>22029.747454383421</v>
      </c>
      <c r="G135" s="31">
        <v>22029</v>
      </c>
      <c r="H135" s="31">
        <v>-5.2600000000000001E-2</v>
      </c>
      <c r="I135" s="31">
        <v>53415.699800000002</v>
      </c>
      <c r="J135" s="31" t="s">
        <v>859</v>
      </c>
      <c r="K135" s="31" t="s">
        <v>931</v>
      </c>
      <c r="L135" s="31" t="s">
        <v>955</v>
      </c>
      <c r="N135" s="31" t="s">
        <v>956</v>
      </c>
    </row>
    <row r="136" spans="1:14">
      <c r="A136" s="107" t="str">
        <f t="shared" si="12"/>
        <v>Nelson Robert</v>
      </c>
      <c r="B136" s="6" t="str">
        <f t="shared" si="13"/>
        <v>I</v>
      </c>
      <c r="C136" s="107">
        <f t="shared" si="14"/>
        <v>53417.8727</v>
      </c>
      <c r="D136" s="31" t="str">
        <f t="shared" si="15"/>
        <v>V</v>
      </c>
      <c r="E136" s="115">
        <f>VLOOKUP(C136,'Active 1'!C$21:E$930,3,FALSE)</f>
        <v>22033.2632303135</v>
      </c>
      <c r="G136" s="31">
        <v>22033</v>
      </c>
      <c r="H136" s="31">
        <v>-4.2900000000000001E-2</v>
      </c>
      <c r="I136" s="31">
        <v>53417.8727</v>
      </c>
      <c r="J136" s="31" t="s">
        <v>229</v>
      </c>
      <c r="K136" s="31" t="s">
        <v>152</v>
      </c>
      <c r="L136" s="31" t="s">
        <v>957</v>
      </c>
      <c r="N136" s="31" t="s">
        <v>958</v>
      </c>
    </row>
    <row r="137" spans="1:14">
      <c r="A137" s="107" t="str">
        <f t="shared" si="12"/>
        <v>Ogloza Waldemar</v>
      </c>
      <c r="B137" s="6" t="str">
        <f t="shared" si="13"/>
        <v>I</v>
      </c>
      <c r="C137" s="107">
        <f t="shared" si="14"/>
        <v>53419.7261</v>
      </c>
      <c r="D137" s="31" t="str">
        <f t="shared" si="15"/>
        <v>ccd</v>
      </c>
      <c r="E137" s="115">
        <f>VLOOKUP(C137,'Active 1'!C$21:E$930,3,FALSE)</f>
        <v>22036.262051754344</v>
      </c>
      <c r="G137" s="31">
        <v>22036</v>
      </c>
      <c r="H137" s="31">
        <v>-4.3700000000000003E-2</v>
      </c>
      <c r="I137" s="31">
        <v>53419.7261</v>
      </c>
      <c r="J137" s="31" t="s">
        <v>229</v>
      </c>
      <c r="K137" s="31" t="s">
        <v>931</v>
      </c>
      <c r="L137" s="31" t="s">
        <v>955</v>
      </c>
      <c r="N137" s="31" t="s">
        <v>956</v>
      </c>
    </row>
    <row r="138" spans="1:14">
      <c r="A138" s="107" t="str">
        <f t="shared" si="12"/>
        <v>Ogloza Waldemar</v>
      </c>
      <c r="B138" s="6" t="str">
        <f t="shared" si="13"/>
        <v>I</v>
      </c>
      <c r="C138" s="107">
        <f t="shared" si="14"/>
        <v>53432.703300000001</v>
      </c>
      <c r="D138" s="31" t="str">
        <f t="shared" si="15"/>
        <v>ccd</v>
      </c>
      <c r="E138" s="115">
        <f>VLOOKUP(C138,'Active 1'!C$21:E$930,3,FALSE)</f>
        <v>22057.259303077393</v>
      </c>
      <c r="G138" s="31">
        <v>22057</v>
      </c>
      <c r="H138" s="31">
        <v>-4.5499999999999999E-2</v>
      </c>
      <c r="I138" s="31">
        <v>53432.703300000001</v>
      </c>
      <c r="J138" s="31" t="s">
        <v>229</v>
      </c>
      <c r="K138" s="31" t="s">
        <v>931</v>
      </c>
      <c r="L138" s="31" t="s">
        <v>955</v>
      </c>
      <c r="N138" s="31" t="s">
        <v>956</v>
      </c>
    </row>
    <row r="139" spans="1:14">
      <c r="A139" s="107" t="str">
        <f t="shared" ref="A139:A168" si="16">L139</f>
        <v>Ogloza Waldemar</v>
      </c>
      <c r="B139" s="6" t="str">
        <f t="shared" ref="B139:B168" si="17">IF(J139="s","II","I")</f>
        <v>II</v>
      </c>
      <c r="C139" s="107">
        <f t="shared" ref="C139:C168" si="18">I139</f>
        <v>53446.611199999999</v>
      </c>
      <c r="D139" s="31" t="str">
        <f t="shared" ref="D139:D168" si="19">K139</f>
        <v>ccd</v>
      </c>
      <c r="E139" s="115">
        <f>VLOOKUP(C139,'Active 1'!C$21:E$930,3,FALSE)</f>
        <v>22079.762437164547</v>
      </c>
      <c r="G139" s="31">
        <v>22079</v>
      </c>
      <c r="H139" s="31">
        <v>-4.3700000000000003E-2</v>
      </c>
      <c r="I139" s="31">
        <v>53446.611199999999</v>
      </c>
      <c r="J139" s="31" t="s">
        <v>859</v>
      </c>
      <c r="K139" s="31" t="s">
        <v>931</v>
      </c>
      <c r="L139" s="31" t="s">
        <v>955</v>
      </c>
      <c r="N139" s="31" t="s">
        <v>956</v>
      </c>
    </row>
    <row r="140" spans="1:14">
      <c r="A140" s="107" t="str">
        <f t="shared" si="16"/>
        <v>Walter Frank</v>
      </c>
      <c r="B140" s="6" t="str">
        <f t="shared" si="17"/>
        <v>I</v>
      </c>
      <c r="C140" s="107">
        <f t="shared" si="18"/>
        <v>53462.374000000003</v>
      </c>
      <c r="D140" s="31" t="str">
        <f t="shared" si="19"/>
        <v>ccd</v>
      </c>
      <c r="E140" s="115">
        <f>VLOOKUP(C140,'Active 1'!C$21:E$930,3,FALSE)</f>
        <v>22105.266819708933</v>
      </c>
      <c r="G140" s="31">
        <v>22105</v>
      </c>
      <c r="H140" s="31">
        <v>-4.1200000000000001E-2</v>
      </c>
      <c r="I140" s="31">
        <v>53462.374000000003</v>
      </c>
      <c r="J140" s="31" t="s">
        <v>229</v>
      </c>
      <c r="K140" s="31" t="s">
        <v>931</v>
      </c>
      <c r="L140" s="31" t="s">
        <v>961</v>
      </c>
      <c r="N140" s="31" t="s">
        <v>962</v>
      </c>
    </row>
    <row r="141" spans="1:14">
      <c r="A141" s="107" t="str">
        <f t="shared" si="16"/>
        <v>Hegedues</v>
      </c>
      <c r="B141" s="6" t="str">
        <f t="shared" si="17"/>
        <v>I</v>
      </c>
      <c r="C141" s="107">
        <f t="shared" si="18"/>
        <v>53462.378799999999</v>
      </c>
      <c r="D141" s="31" t="str">
        <f t="shared" si="19"/>
        <v>VR</v>
      </c>
      <c r="E141" s="115">
        <f>VLOOKUP(C141,'Active 1'!C$21:E$930,3,FALSE)</f>
        <v>22105.274586161344</v>
      </c>
      <c r="G141" s="31">
        <v>22105</v>
      </c>
      <c r="H141" s="31">
        <v>-3.6400000000000002E-2</v>
      </c>
      <c r="I141" s="31">
        <v>53462.378799999999</v>
      </c>
      <c r="J141" s="31" t="s">
        <v>229</v>
      </c>
      <c r="K141" s="31" t="s">
        <v>963</v>
      </c>
      <c r="L141" s="31" t="s">
        <v>964</v>
      </c>
      <c r="N141" s="31" t="s">
        <v>965</v>
      </c>
    </row>
    <row r="142" spans="1:14">
      <c r="A142" s="107" t="str">
        <f t="shared" si="16"/>
        <v>Frank Peter</v>
      </c>
      <c r="B142" s="6" t="str">
        <f t="shared" si="17"/>
        <v>II</v>
      </c>
      <c r="C142" s="107">
        <f t="shared" si="18"/>
        <v>53482.458299999998</v>
      </c>
      <c r="D142" s="31" t="str">
        <f t="shared" si="19"/>
        <v>ccd</v>
      </c>
      <c r="E142" s="115">
        <f>VLOOKUP(C142,'Active 1'!C$21:E$930,3,FALSE)</f>
        <v>22137.763436448087</v>
      </c>
      <c r="G142" s="31">
        <v>22137</v>
      </c>
      <c r="H142" s="31">
        <v>-4.36E-2</v>
      </c>
      <c r="I142" s="31">
        <v>53482.458299999998</v>
      </c>
      <c r="J142" s="31" t="s">
        <v>859</v>
      </c>
      <c r="K142" s="31" t="s">
        <v>931</v>
      </c>
      <c r="L142" s="31" t="s">
        <v>966</v>
      </c>
      <c r="N142" s="31" t="s">
        <v>962</v>
      </c>
    </row>
    <row r="143" spans="1:14">
      <c r="A143" s="107" t="str">
        <f t="shared" si="16"/>
        <v>Frank Peter</v>
      </c>
      <c r="B143" s="6" t="str">
        <f t="shared" si="17"/>
        <v>I</v>
      </c>
      <c r="C143" s="107">
        <f t="shared" si="18"/>
        <v>53483.3874</v>
      </c>
      <c r="D143" s="31" t="str">
        <f t="shared" si="19"/>
        <v>ccd</v>
      </c>
      <c r="E143" s="115">
        <f>VLOOKUP(C143,'Active 1'!C$21:E$930,3,FALSE)</f>
        <v>22139.266730394724</v>
      </c>
      <c r="G143" s="31">
        <v>22139</v>
      </c>
      <c r="H143" s="31">
        <v>-4.1599999999999998E-2</v>
      </c>
      <c r="I143" s="31">
        <v>53483.3874</v>
      </c>
      <c r="J143" s="31" t="s">
        <v>229</v>
      </c>
      <c r="K143" s="31" t="s">
        <v>931</v>
      </c>
      <c r="L143" s="31" t="s">
        <v>966</v>
      </c>
      <c r="N143" s="31" t="s">
        <v>962</v>
      </c>
    </row>
    <row r="144" spans="1:14">
      <c r="A144" s="107" t="str">
        <f t="shared" si="16"/>
        <v>Dogru S S</v>
      </c>
      <c r="B144" s="6" t="str">
        <f t="shared" si="17"/>
        <v>I</v>
      </c>
      <c r="C144" s="107">
        <f t="shared" si="18"/>
        <v>54255.340100000001</v>
      </c>
      <c r="D144" s="31" t="str">
        <f t="shared" si="19"/>
        <v>V</v>
      </c>
      <c r="E144" s="115">
        <f>VLOOKUP(C144,'Active 1'!C$21:E$930,3,FALSE)</f>
        <v>23388.294629433432</v>
      </c>
      <c r="G144" s="31">
        <v>23388</v>
      </c>
      <c r="H144" s="31">
        <v>-3.3300000000000003E-2</v>
      </c>
      <c r="I144" s="31">
        <v>54255.340100000001</v>
      </c>
      <c r="J144" s="31" t="s">
        <v>229</v>
      </c>
      <c r="K144" s="31" t="s">
        <v>152</v>
      </c>
      <c r="L144" s="31" t="s">
        <v>973</v>
      </c>
      <c r="N144" s="31" t="s">
        <v>974</v>
      </c>
    </row>
    <row r="145" spans="1:15">
      <c r="A145" s="107" t="str">
        <f t="shared" si="16"/>
        <v>Raetz Manfred</v>
      </c>
      <c r="B145" s="6" t="str">
        <f t="shared" si="17"/>
        <v>I</v>
      </c>
      <c r="C145" s="107">
        <f t="shared" si="18"/>
        <v>54829.515700000004</v>
      </c>
      <c r="D145" s="31" t="e">
        <f t="shared" si="19"/>
        <v>#NAME?</v>
      </c>
      <c r="E145" s="115">
        <f>VLOOKUP(C145,'Active 1'!C$21:E$930,3,FALSE)</f>
        <v>24317.31702076297</v>
      </c>
      <c r="G145" s="31">
        <v>24317</v>
      </c>
      <c r="H145" s="31">
        <v>-2.6100000000000002E-2</v>
      </c>
      <c r="I145" s="31">
        <v>54829.515700000004</v>
      </c>
      <c r="J145" s="31" t="s">
        <v>229</v>
      </c>
      <c r="K145" s="31" t="e">
        <f>-U-I</f>
        <v>#NAME?</v>
      </c>
      <c r="L145" s="31" t="s">
        <v>953</v>
      </c>
      <c r="N145" s="31" t="s">
        <v>975</v>
      </c>
    </row>
    <row r="146" spans="1:15">
      <c r="A146" s="107" t="str">
        <f t="shared" si="16"/>
        <v>Diethelm Roger</v>
      </c>
      <c r="B146" s="6" t="str">
        <f t="shared" si="17"/>
        <v>I</v>
      </c>
      <c r="C146" s="107">
        <f t="shared" si="18"/>
        <v>54862.894099999998</v>
      </c>
      <c r="D146" s="31" t="str">
        <f t="shared" si="19"/>
        <v>V</v>
      </c>
      <c r="E146" s="115">
        <f>VLOOKUP(C146,'Active 1'!C$21:E$930,3,FALSE)</f>
        <v>24371.323636486013</v>
      </c>
      <c r="G146" s="31">
        <v>24371</v>
      </c>
      <c r="H146" s="31">
        <v>-2.24E-2</v>
      </c>
      <c r="I146" s="31">
        <v>54862.894099999998</v>
      </c>
      <c r="J146" s="31" t="s">
        <v>229</v>
      </c>
      <c r="K146" s="31" t="s">
        <v>152</v>
      </c>
      <c r="L146" s="31" t="s">
        <v>886</v>
      </c>
      <c r="N146" s="31" t="s">
        <v>976</v>
      </c>
    </row>
    <row r="147" spans="1:15">
      <c r="A147" s="107" t="str">
        <f t="shared" si="16"/>
        <v>Schirmer J</v>
      </c>
      <c r="B147" s="6" t="str">
        <f t="shared" si="17"/>
        <v>I</v>
      </c>
      <c r="C147" s="107">
        <f t="shared" si="18"/>
        <v>54907.392399999997</v>
      </c>
      <c r="D147" s="31" t="e">
        <f t="shared" si="19"/>
        <v>#NAME?</v>
      </c>
      <c r="E147" s="115">
        <f>VLOOKUP(C147,'Active 1'!C$21:E$930,3,FALSE)</f>
        <v>24443.322371848677</v>
      </c>
      <c r="G147" s="31">
        <v>24443</v>
      </c>
      <c r="H147" s="31">
        <v>-2.3800000000000002E-2</v>
      </c>
      <c r="I147" s="31">
        <v>54907.392399999997</v>
      </c>
      <c r="J147" s="31" t="s">
        <v>229</v>
      </c>
      <c r="K147" s="31" t="e">
        <f>-Ir</f>
        <v>#NAME?</v>
      </c>
      <c r="L147" s="31" t="s">
        <v>977</v>
      </c>
      <c r="N147" s="31" t="s">
        <v>978</v>
      </c>
    </row>
    <row r="148" spans="1:15">
      <c r="A148" s="107" t="str">
        <f t="shared" si="16"/>
        <v>Moschner W</v>
      </c>
      <c r="B148" s="6" t="str">
        <f t="shared" si="17"/>
        <v>I</v>
      </c>
      <c r="C148" s="107">
        <f t="shared" si="18"/>
        <v>54912.336799999997</v>
      </c>
      <c r="D148" s="31" t="str">
        <f t="shared" si="19"/>
        <v>ccd</v>
      </c>
      <c r="E148" s="115">
        <f>VLOOKUP(C148,'Active 1'!C$21:E$930,3,FALSE)</f>
        <v>24451.322465046105</v>
      </c>
      <c r="G148" s="31">
        <v>24451</v>
      </c>
      <c r="H148" s="31">
        <v>-2.3800000000000002E-2</v>
      </c>
      <c r="I148" s="31">
        <v>54912.336799999997</v>
      </c>
      <c r="J148" s="31" t="s">
        <v>229</v>
      </c>
      <c r="K148" s="31" t="s">
        <v>931</v>
      </c>
      <c r="L148" s="31" t="s">
        <v>979</v>
      </c>
      <c r="N148" s="31" t="s">
        <v>980</v>
      </c>
    </row>
    <row r="149" spans="1:15">
      <c r="A149" s="107" t="str">
        <f t="shared" si="16"/>
        <v>Raetz Manfred</v>
      </c>
      <c r="B149" s="6" t="str">
        <f t="shared" si="17"/>
        <v>II</v>
      </c>
      <c r="C149" s="107">
        <f t="shared" si="18"/>
        <v>55259.375999999997</v>
      </c>
      <c r="D149" s="31" t="e">
        <f t="shared" si="19"/>
        <v>#NAME?</v>
      </c>
      <c r="E149" s="115">
        <f>VLOOKUP(C149,'Active 1'!C$21:E$930,3,FALSE)</f>
        <v>25012.835680635704</v>
      </c>
      <c r="G149" s="31">
        <v>25012</v>
      </c>
      <c r="H149" s="31">
        <v>-1.9599999999999999E-2</v>
      </c>
      <c r="I149" s="31">
        <v>55259.375999999997</v>
      </c>
      <c r="J149" s="31" t="s">
        <v>859</v>
      </c>
      <c r="K149" s="31" t="e">
        <f>-Ir</f>
        <v>#NAME?</v>
      </c>
      <c r="L149" s="31" t="s">
        <v>953</v>
      </c>
      <c r="N149" s="31" t="s">
        <v>981</v>
      </c>
    </row>
    <row r="150" spans="1:15">
      <c r="A150" s="107" t="str">
        <f t="shared" si="16"/>
        <v>Diethelm Roger</v>
      </c>
      <c r="B150" s="6" t="str">
        <f t="shared" si="17"/>
        <v>I</v>
      </c>
      <c r="C150" s="107">
        <f t="shared" si="18"/>
        <v>55273.900199999996</v>
      </c>
      <c r="D150" s="31" t="str">
        <f t="shared" si="19"/>
        <v>V</v>
      </c>
      <c r="E150" s="115">
        <f>VLOOKUP(C150,'Active 1'!C$21:E$930,3,FALSE)</f>
        <v>25036.335994853427</v>
      </c>
      <c r="G150" s="31">
        <v>25036</v>
      </c>
      <c r="H150" s="31">
        <v>-1.9599999999999999E-2</v>
      </c>
      <c r="I150" s="31">
        <v>55273.900199999996</v>
      </c>
      <c r="J150" s="31" t="s">
        <v>229</v>
      </c>
      <c r="K150" s="31" t="s">
        <v>152</v>
      </c>
      <c r="L150" s="31" t="s">
        <v>886</v>
      </c>
      <c r="N150" s="31" t="s">
        <v>982</v>
      </c>
    </row>
    <row r="151" spans="1:15">
      <c r="A151" s="107" t="str">
        <f t="shared" si="16"/>
        <v>Jungbluth H</v>
      </c>
      <c r="B151" s="6" t="str">
        <f t="shared" si="17"/>
        <v>I</v>
      </c>
      <c r="C151" s="107">
        <f t="shared" si="18"/>
        <v>55305.423799999997</v>
      </c>
      <c r="D151" s="31" t="str">
        <f t="shared" si="19"/>
        <v>ccd</v>
      </c>
      <c r="E151" s="115">
        <f>VLOOKUP(C151,'Active 1'!C$21:E$930,3,FALSE)</f>
        <v>25087.341523920346</v>
      </c>
      <c r="G151" s="31">
        <v>25087</v>
      </c>
      <c r="H151" s="31">
        <v>-1.66E-2</v>
      </c>
      <c r="I151" s="31">
        <v>55305.423799999997</v>
      </c>
      <c r="J151" s="31" t="s">
        <v>229</v>
      </c>
      <c r="K151" s="31" t="s">
        <v>931</v>
      </c>
      <c r="L151" s="31" t="s">
        <v>983</v>
      </c>
      <c r="N151" s="31" t="s">
        <v>984</v>
      </c>
    </row>
    <row r="152" spans="1:15">
      <c r="A152" s="107" t="str">
        <f t="shared" si="16"/>
        <v>Dogru S S</v>
      </c>
      <c r="B152" s="6" t="str">
        <f t="shared" si="17"/>
        <v>II</v>
      </c>
      <c r="C152" s="107">
        <f t="shared" si="18"/>
        <v>55340.343200000003</v>
      </c>
      <c r="D152" s="31" t="str">
        <f t="shared" si="19"/>
        <v>VRcIc</v>
      </c>
      <c r="E152" s="115">
        <f>VLOOKUP(C152,'Active 1'!C$21:E$930,3,FALSE)</f>
        <v>25143.841494472555</v>
      </c>
      <c r="G152" s="31">
        <v>25143</v>
      </c>
      <c r="H152" s="31">
        <v>-1.6899999999999998E-2</v>
      </c>
      <c r="I152" s="31">
        <v>55340.343200000003</v>
      </c>
      <c r="J152" s="31" t="s">
        <v>859</v>
      </c>
      <c r="K152" s="31" t="s">
        <v>985</v>
      </c>
      <c r="L152" s="31" t="s">
        <v>973</v>
      </c>
      <c r="N152" s="31" t="s">
        <v>986</v>
      </c>
    </row>
    <row r="153" spans="1:15">
      <c r="A153" s="107" t="str">
        <f t="shared" si="16"/>
        <v>Diethelm Roger</v>
      </c>
      <c r="B153" s="6" t="str">
        <f t="shared" si="17"/>
        <v>II</v>
      </c>
      <c r="C153" s="107">
        <f t="shared" si="18"/>
        <v>55591.892</v>
      </c>
      <c r="D153" s="31" t="str">
        <f t="shared" si="19"/>
        <v>V</v>
      </c>
      <c r="E153" s="115">
        <f>VLOOKUP(C153,'Active 1'!C$21:E$930,3,FALSE)</f>
        <v>25550.850200018511</v>
      </c>
      <c r="G153" s="31">
        <v>25550</v>
      </c>
      <c r="H153" s="31">
        <v>-1.4500000000000001E-2</v>
      </c>
      <c r="I153" s="31">
        <v>55591.892</v>
      </c>
      <c r="J153" s="31" t="s">
        <v>859</v>
      </c>
      <c r="K153" s="31" t="s">
        <v>152</v>
      </c>
      <c r="L153" s="31" t="s">
        <v>886</v>
      </c>
      <c r="N153" s="31" t="s">
        <v>987</v>
      </c>
    </row>
    <row r="154" spans="1:15">
      <c r="A154" s="107" t="str">
        <f t="shared" si="16"/>
        <v>Corp L</v>
      </c>
      <c r="B154" s="6" t="str">
        <f t="shared" si="17"/>
        <v>I</v>
      </c>
      <c r="C154" s="107">
        <f t="shared" si="18"/>
        <v>55625.576699999998</v>
      </c>
      <c r="D154" s="31" t="str">
        <f t="shared" si="19"/>
        <v>R</v>
      </c>
      <c r="E154" s="115">
        <f>VLOOKUP(C154,'Active 1'!C$21:E$930,3,FALSE)</f>
        <v>25605.352412486642</v>
      </c>
      <c r="G154" s="31">
        <v>25605</v>
      </c>
      <c r="H154" s="31">
        <v>-1.35E-2</v>
      </c>
      <c r="I154" s="31">
        <v>55625.576699999998</v>
      </c>
      <c r="J154" s="31" t="s">
        <v>229</v>
      </c>
      <c r="K154" s="31" t="s">
        <v>132</v>
      </c>
      <c r="L154" s="31" t="s">
        <v>990</v>
      </c>
      <c r="O154" s="31" t="s">
        <v>991</v>
      </c>
    </row>
    <row r="155" spans="1:15">
      <c r="A155" s="107" t="str">
        <f t="shared" si="16"/>
        <v>Quester W</v>
      </c>
      <c r="B155" s="6" t="str">
        <f t="shared" si="17"/>
        <v>I</v>
      </c>
      <c r="C155" s="107">
        <f t="shared" si="18"/>
        <v>55632.376199999999</v>
      </c>
      <c r="D155" s="31" t="str">
        <f t="shared" si="19"/>
        <v>V</v>
      </c>
      <c r="E155" s="115">
        <f>VLOOKUP(C155,'Active 1'!C$21:E$930,3,FALSE)</f>
        <v>25616.354077743483</v>
      </c>
      <c r="G155" s="31">
        <v>25616</v>
      </c>
      <c r="H155" s="31">
        <v>-1.26E-2</v>
      </c>
      <c r="I155" s="31">
        <v>55632.376199999999</v>
      </c>
      <c r="J155" s="31" t="s">
        <v>229</v>
      </c>
      <c r="K155" s="31" t="s">
        <v>152</v>
      </c>
      <c r="L155" s="31" t="s">
        <v>992</v>
      </c>
      <c r="N155" s="31" t="s">
        <v>993</v>
      </c>
    </row>
    <row r="156" spans="1:15">
      <c r="A156" s="107" t="str">
        <f t="shared" si="16"/>
        <v>Smelcer L.</v>
      </c>
      <c r="B156" s="6" t="str">
        <f t="shared" si="17"/>
        <v>I</v>
      </c>
      <c r="C156" s="107">
        <f t="shared" si="18"/>
        <v>55700.376100000001</v>
      </c>
      <c r="D156" s="31" t="str">
        <f t="shared" si="19"/>
        <v>R</v>
      </c>
      <c r="E156" s="115">
        <f>VLOOKUP(C156,'Active 1'!C$21:E$930,3,FALSE)</f>
        <v>25726.378658565398</v>
      </c>
      <c r="G156" s="31">
        <v>25726</v>
      </c>
      <c r="H156" s="31">
        <v>1.8E-3</v>
      </c>
      <c r="I156" s="31">
        <v>55700.376100000001</v>
      </c>
      <c r="J156" s="31" t="s">
        <v>229</v>
      </c>
      <c r="K156" s="31" t="s">
        <v>132</v>
      </c>
      <c r="L156" s="31" t="s">
        <v>1001</v>
      </c>
      <c r="N156" s="31" t="s">
        <v>1002</v>
      </c>
    </row>
    <row r="157" spans="1:15">
      <c r="A157" s="107" t="str">
        <f t="shared" si="16"/>
        <v>Diethelm Roger</v>
      </c>
      <c r="B157" s="6" t="str">
        <f t="shared" si="17"/>
        <v>I</v>
      </c>
      <c r="C157" s="107">
        <f t="shared" si="18"/>
        <v>55959.947800000002</v>
      </c>
      <c r="D157" s="31" t="str">
        <f t="shared" si="19"/>
        <v>V</v>
      </c>
      <c r="E157" s="115">
        <f>VLOOKUP(C157,'Active 1'!C$21:E$930,3,FALSE)</f>
        <v>26146.368503928858</v>
      </c>
      <c r="G157" s="31">
        <v>26146</v>
      </c>
      <c r="H157" s="31">
        <v>-7.4999999999999997E-3</v>
      </c>
      <c r="I157" s="31">
        <v>55959.947800000002</v>
      </c>
      <c r="J157" s="31" t="s">
        <v>229</v>
      </c>
      <c r="K157" s="31" t="s">
        <v>152</v>
      </c>
      <c r="L157" s="31" t="s">
        <v>886</v>
      </c>
      <c r="N157" s="31" t="s">
        <v>994</v>
      </c>
    </row>
    <row r="158" spans="1:15">
      <c r="A158" s="107" t="str">
        <f t="shared" si="16"/>
        <v>Diethelm Roger</v>
      </c>
      <c r="B158" s="6" t="str">
        <f t="shared" si="17"/>
        <v>I</v>
      </c>
      <c r="C158" s="107">
        <f t="shared" si="18"/>
        <v>56018.6659</v>
      </c>
      <c r="D158" s="31" t="str">
        <f t="shared" si="19"/>
        <v>V</v>
      </c>
      <c r="E158" s="115">
        <f>VLOOKUP(C158,'Active 1'!C$21:E$930,3,FALSE)</f>
        <v>26241.375030984909</v>
      </c>
      <c r="G158" s="31">
        <v>26241</v>
      </c>
      <c r="H158" s="31">
        <v>-4.1999999999999997E-3</v>
      </c>
      <c r="I158" s="31">
        <v>56018.6659</v>
      </c>
      <c r="J158" s="31" t="s">
        <v>229</v>
      </c>
      <c r="K158" s="31" t="s">
        <v>152</v>
      </c>
      <c r="L158" s="31" t="s">
        <v>886</v>
      </c>
      <c r="N158" s="31" t="s">
        <v>994</v>
      </c>
    </row>
    <row r="159" spans="1:15">
      <c r="A159" s="107" t="str">
        <f t="shared" si="16"/>
        <v>Agerer Franz</v>
      </c>
      <c r="B159" s="6" t="str">
        <f t="shared" si="17"/>
        <v>I</v>
      </c>
      <c r="C159" s="107">
        <f t="shared" si="18"/>
        <v>56371.579700000002</v>
      </c>
      <c r="D159" s="31" t="e">
        <f t="shared" si="19"/>
        <v>#NAME?</v>
      </c>
      <c r="E159" s="115">
        <f>VLOOKUP(C159,'Active 1'!C$21:E$930,3,FALSE)</f>
        <v>26812.393413530586</v>
      </c>
      <c r="G159" s="31">
        <v>26812</v>
      </c>
      <c r="H159" s="31">
        <v>3.0999999999999999E-3</v>
      </c>
      <c r="I159" s="31">
        <v>56371.579700000002</v>
      </c>
      <c r="J159" s="31" t="s">
        <v>229</v>
      </c>
      <c r="K159" s="31" t="e">
        <f>-I</f>
        <v>#NAME?</v>
      </c>
      <c r="L159" s="31" t="s">
        <v>924</v>
      </c>
      <c r="N159" s="31" t="s">
        <v>996</v>
      </c>
    </row>
    <row r="160" spans="1:15">
      <c r="A160" s="107" t="str">
        <f t="shared" si="16"/>
        <v>Agerer Franz</v>
      </c>
      <c r="B160" s="6" t="str">
        <f t="shared" si="17"/>
        <v>II</v>
      </c>
      <c r="C160" s="107">
        <f t="shared" si="18"/>
        <v>56398.463000000003</v>
      </c>
      <c r="D160" s="31" t="e">
        <f t="shared" si="19"/>
        <v>#NAME?</v>
      </c>
      <c r="E160" s="115">
        <f>VLOOKUP(C160,'Active 1'!C$21:E$930,3,FALSE)</f>
        <v>26855.890886521134</v>
      </c>
      <c r="G160" s="31">
        <v>26855</v>
      </c>
      <c r="H160" s="31">
        <v>1.2999999999999999E-3</v>
      </c>
      <c r="I160" s="31">
        <v>56398.463000000003</v>
      </c>
      <c r="J160" s="31" t="s">
        <v>859</v>
      </c>
      <c r="K160" s="31" t="e">
        <f>-I</f>
        <v>#NAME?</v>
      </c>
      <c r="L160" s="31" t="s">
        <v>924</v>
      </c>
      <c r="N160" s="31" t="s">
        <v>996</v>
      </c>
    </row>
    <row r="161" spans="1:14">
      <c r="A161" s="107" t="str">
        <f t="shared" si="16"/>
        <v>Agerer Franz</v>
      </c>
      <c r="B161" s="6" t="str">
        <f t="shared" si="17"/>
        <v>II</v>
      </c>
      <c r="C161" s="107">
        <f t="shared" si="18"/>
        <v>48359.400999999998</v>
      </c>
      <c r="D161" s="31" t="str">
        <f t="shared" si="19"/>
        <v>V</v>
      </c>
      <c r="E161" s="115" t="e">
        <f>VLOOKUP(C161,'Active 1'!C$21:E$930,3,FALSE)</f>
        <v>#N/A</v>
      </c>
      <c r="G161" s="31">
        <v>13848</v>
      </c>
      <c r="H161" s="31">
        <v>-8.4400000000000003E-2</v>
      </c>
      <c r="I161" s="31">
        <v>48359.400999999998</v>
      </c>
      <c r="J161" s="31" t="s">
        <v>859</v>
      </c>
      <c r="K161" s="31" t="s">
        <v>152</v>
      </c>
      <c r="L161" s="31" t="s">
        <v>924</v>
      </c>
      <c r="N161" s="31" t="s">
        <v>923</v>
      </c>
    </row>
    <row r="162" spans="1:14">
      <c r="A162" s="107" t="str">
        <f t="shared" si="16"/>
        <v>Agerer Franz</v>
      </c>
      <c r="B162" s="6" t="str">
        <f t="shared" si="17"/>
        <v>II</v>
      </c>
      <c r="C162" s="107">
        <f t="shared" si="18"/>
        <v>48359.401700000002</v>
      </c>
      <c r="D162" s="31" t="str">
        <f t="shared" si="19"/>
        <v>B</v>
      </c>
      <c r="E162" s="115" t="e">
        <f>VLOOKUP(C162,'Active 1'!C$21:E$930,3,FALSE)</f>
        <v>#N/A</v>
      </c>
      <c r="G162" s="31">
        <v>13848</v>
      </c>
      <c r="H162" s="31">
        <v>-8.3699999999999997E-2</v>
      </c>
      <c r="I162" s="31">
        <v>48359.401700000002</v>
      </c>
      <c r="J162" s="31" t="s">
        <v>859</v>
      </c>
      <c r="K162" s="31" t="s">
        <v>36</v>
      </c>
      <c r="L162" s="31" t="s">
        <v>924</v>
      </c>
      <c r="N162" s="31" t="s">
        <v>923</v>
      </c>
    </row>
    <row r="163" spans="1:14">
      <c r="A163" s="107" t="str">
        <f t="shared" si="16"/>
        <v>Hipparcos</v>
      </c>
      <c r="B163" s="6" t="str">
        <f t="shared" si="17"/>
        <v>I</v>
      </c>
      <c r="C163" s="107">
        <f t="shared" si="18"/>
        <v>48500.006000000001</v>
      </c>
      <c r="D163" s="31" t="str">
        <f t="shared" si="19"/>
        <v>V</v>
      </c>
      <c r="E163" s="115">
        <f>VLOOKUP(C163,'Active 1'!C$21:E$930,3,FALSE)</f>
        <v>14076.101202052676</v>
      </c>
      <c r="G163" s="31">
        <v>14076</v>
      </c>
      <c r="H163" s="31">
        <v>-8.5800000000000001E-2</v>
      </c>
      <c r="I163" s="31">
        <v>48500.006000000001</v>
      </c>
      <c r="J163" s="31" t="s">
        <v>229</v>
      </c>
      <c r="K163" s="31" t="s">
        <v>152</v>
      </c>
      <c r="L163" s="31" t="s">
        <v>926</v>
      </c>
      <c r="N163" s="31" t="s">
        <v>927</v>
      </c>
    </row>
    <row r="164" spans="1:14">
      <c r="A164" s="107" t="str">
        <f t="shared" si="16"/>
        <v>Paschke Anton</v>
      </c>
      <c r="B164" s="6" t="str">
        <f t="shared" si="17"/>
        <v>I</v>
      </c>
      <c r="C164" s="107">
        <f t="shared" si="18"/>
        <v>51275.067999999999</v>
      </c>
      <c r="D164" s="31" t="str">
        <f t="shared" si="19"/>
        <v>ccd</v>
      </c>
      <c r="E164" s="115">
        <f>VLOOKUP(C164,'Active 1'!C$21:E$930,3,FALSE)</f>
        <v>18566.181824300842</v>
      </c>
      <c r="G164" s="31">
        <v>18566</v>
      </c>
      <c r="H164" s="31">
        <v>-6.83E-2</v>
      </c>
      <c r="I164" s="31">
        <v>51275.067999999999</v>
      </c>
      <c r="J164" s="31" t="s">
        <v>229</v>
      </c>
      <c r="K164" s="31" t="s">
        <v>931</v>
      </c>
      <c r="L164" s="31" t="s">
        <v>937</v>
      </c>
      <c r="N164" s="31" t="s">
        <v>940</v>
      </c>
    </row>
    <row r="165" spans="1:14">
      <c r="A165" s="107" t="str">
        <f t="shared" si="16"/>
        <v>Diethelm Roger</v>
      </c>
      <c r="B165" s="6" t="str">
        <f t="shared" si="17"/>
        <v>I</v>
      </c>
      <c r="C165" s="107">
        <f t="shared" si="18"/>
        <v>54131.728000000003</v>
      </c>
      <c r="D165" s="31" t="str">
        <f t="shared" si="19"/>
        <v>V</v>
      </c>
      <c r="E165" s="115">
        <f>VLOOKUP(C165,'Active 1'!C$21:E$930,3,FALSE)</f>
        <v>23188.288901674776</v>
      </c>
      <c r="G165" s="31">
        <v>23188</v>
      </c>
      <c r="H165" s="31">
        <v>-3.5400000000000001E-2</v>
      </c>
      <c r="I165" s="31">
        <v>54131.728000000003</v>
      </c>
      <c r="J165" s="31" t="s">
        <v>229</v>
      </c>
      <c r="K165" s="31" t="s">
        <v>152</v>
      </c>
      <c r="L165" s="31" t="s">
        <v>886</v>
      </c>
      <c r="N165" s="31" t="s">
        <v>969</v>
      </c>
    </row>
    <row r="166" spans="1:14">
      <c r="A166" s="107" t="str">
        <f t="shared" si="16"/>
        <v>Agerer Franz</v>
      </c>
      <c r="B166" s="6" t="str">
        <f t="shared" si="17"/>
        <v>II</v>
      </c>
      <c r="C166" s="107">
        <f t="shared" si="18"/>
        <v>54207.44</v>
      </c>
      <c r="D166" s="31" t="e">
        <f t="shared" si="19"/>
        <v>#NAME?</v>
      </c>
      <c r="E166" s="115" t="e">
        <f>VLOOKUP(C166,'Active 1'!C$21:E$930,3,FALSE)</f>
        <v>#N/A</v>
      </c>
      <c r="G166" s="31">
        <v>23310</v>
      </c>
      <c r="H166" s="31">
        <v>-3.4500000000000003E-2</v>
      </c>
      <c r="I166" s="31">
        <v>54207.44</v>
      </c>
      <c r="J166" s="31" t="s">
        <v>859</v>
      </c>
      <c r="K166" s="31" t="e">
        <f>-Ir</f>
        <v>#NAME?</v>
      </c>
      <c r="L166" s="31" t="s">
        <v>924</v>
      </c>
      <c r="N166" s="31" t="s">
        <v>970</v>
      </c>
    </row>
    <row r="167" spans="1:14">
      <c r="A167" s="107" t="str">
        <f t="shared" si="16"/>
        <v>Quester Wolfgang</v>
      </c>
      <c r="B167" s="6" t="str">
        <f t="shared" si="17"/>
        <v>I</v>
      </c>
      <c r="C167" s="107">
        <f t="shared" si="18"/>
        <v>54216.404000000002</v>
      </c>
      <c r="D167" s="31" t="str">
        <f t="shared" si="19"/>
        <v>V</v>
      </c>
      <c r="E167" s="115" t="e">
        <f>VLOOKUP(C167,'Active 1'!C$21:E$930,3,FALSE)</f>
        <v>#N/A</v>
      </c>
      <c r="G167" s="31">
        <v>23325</v>
      </c>
      <c r="H167" s="31">
        <v>-3.2199999999999999E-2</v>
      </c>
      <c r="I167" s="31">
        <v>54216.404000000002</v>
      </c>
      <c r="J167" s="31" t="s">
        <v>229</v>
      </c>
      <c r="K167" s="31" t="s">
        <v>152</v>
      </c>
      <c r="L167" s="31" t="s">
        <v>971</v>
      </c>
      <c r="M167" s="31" t="s">
        <v>972</v>
      </c>
    </row>
    <row r="168" spans="1:14">
      <c r="A168" s="107" t="str">
        <f t="shared" si="16"/>
        <v>Ehrenberger R</v>
      </c>
      <c r="B168" s="6" t="str">
        <f t="shared" si="17"/>
        <v>II</v>
      </c>
      <c r="C168" s="107">
        <f t="shared" si="18"/>
        <v>55280.391100000001</v>
      </c>
      <c r="D168" s="31" t="str">
        <f t="shared" si="19"/>
        <v>R</v>
      </c>
      <c r="E168" s="115" t="e">
        <f>VLOOKUP(C168,'Active 1'!C$21:E$930,3,FALSE)</f>
        <v>#N/A</v>
      </c>
      <c r="G168" s="31">
        <v>25046</v>
      </c>
      <c r="H168" s="31">
        <v>-1.8200000000000001E-2</v>
      </c>
      <c r="I168" s="31">
        <v>55280.391100000001</v>
      </c>
      <c r="J168" s="31" t="s">
        <v>859</v>
      </c>
      <c r="K168" s="31" t="s">
        <v>132</v>
      </c>
      <c r="L168" s="31" t="s">
        <v>999</v>
      </c>
      <c r="N168" s="31" t="s">
        <v>1000</v>
      </c>
    </row>
    <row r="169" spans="1:14">
      <c r="B169" s="6"/>
      <c r="C169" s="107"/>
      <c r="E169" s="115"/>
    </row>
    <row r="170" spans="1:14">
      <c r="B170" s="6"/>
      <c r="C170" s="107"/>
      <c r="E170" s="115"/>
    </row>
    <row r="171" spans="1:14">
      <c r="B171" s="6"/>
      <c r="C171" s="107"/>
      <c r="E171" s="115"/>
    </row>
    <row r="172" spans="1:14">
      <c r="B172" s="6"/>
      <c r="C172" s="107"/>
      <c r="E172" s="115"/>
    </row>
    <row r="173" spans="1:14">
      <c r="B173" s="6"/>
      <c r="C173" s="107"/>
      <c r="E173" s="115"/>
    </row>
    <row r="174" spans="1:14">
      <c r="B174" s="6"/>
      <c r="C174" s="107"/>
      <c r="E174" s="115"/>
    </row>
    <row r="175" spans="1:14">
      <c r="B175" s="6"/>
      <c r="C175" s="107"/>
      <c r="E175" s="115"/>
    </row>
    <row r="176" spans="1:14">
      <c r="B176" s="6"/>
      <c r="C176" s="107"/>
      <c r="E176" s="115"/>
    </row>
    <row r="177" spans="2:5">
      <c r="B177" s="6"/>
      <c r="C177" s="107"/>
      <c r="E177" s="115"/>
    </row>
    <row r="178" spans="2:5">
      <c r="B178" s="6"/>
      <c r="C178" s="107"/>
      <c r="E178" s="115"/>
    </row>
    <row r="179" spans="2:5">
      <c r="B179" s="6"/>
      <c r="C179" s="107"/>
      <c r="E179" s="115"/>
    </row>
    <row r="180" spans="2:5">
      <c r="B180" s="6"/>
      <c r="C180" s="107"/>
      <c r="E180" s="115"/>
    </row>
    <row r="181" spans="2:5">
      <c r="B181" s="6"/>
      <c r="C181" s="107"/>
      <c r="E181" s="115"/>
    </row>
    <row r="182" spans="2:5">
      <c r="B182" s="6"/>
      <c r="C182" s="107"/>
      <c r="E182" s="115"/>
    </row>
    <row r="183" spans="2:5">
      <c r="B183" s="6"/>
      <c r="C183" s="107"/>
      <c r="E183" s="115"/>
    </row>
    <row r="184" spans="2:5">
      <c r="B184" s="6"/>
      <c r="C184" s="107"/>
      <c r="E184" s="115"/>
    </row>
    <row r="185" spans="2:5">
      <c r="B185" s="6"/>
      <c r="C185" s="107"/>
      <c r="E185" s="115"/>
    </row>
    <row r="186" spans="2:5">
      <c r="B186" s="6"/>
      <c r="C186" s="107"/>
      <c r="E186" s="115"/>
    </row>
    <row r="187" spans="2:5">
      <c r="B187" s="6"/>
      <c r="C187" s="107"/>
      <c r="E187" s="115"/>
    </row>
    <row r="188" spans="2:5">
      <c r="B188" s="6"/>
      <c r="C188" s="107"/>
      <c r="E188" s="115"/>
    </row>
    <row r="189" spans="2:5">
      <c r="B189" s="6"/>
      <c r="C189" s="107"/>
      <c r="E189" s="115"/>
    </row>
    <row r="190" spans="2:5">
      <c r="B190" s="6"/>
      <c r="C190" s="107"/>
      <c r="E190" s="115"/>
    </row>
    <row r="191" spans="2:5">
      <c r="B191" s="6"/>
      <c r="C191" s="107"/>
      <c r="E191" s="115"/>
    </row>
    <row r="192" spans="2:5">
      <c r="B192" s="6"/>
      <c r="C192" s="107"/>
      <c r="E192" s="115"/>
    </row>
    <row r="193" spans="2:5">
      <c r="B193" s="6"/>
      <c r="C193" s="107"/>
      <c r="E193" s="115"/>
    </row>
    <row r="194" spans="2:5">
      <c r="B194" s="6"/>
      <c r="C194" s="107"/>
      <c r="E194" s="115"/>
    </row>
    <row r="195" spans="2:5">
      <c r="B195" s="6"/>
      <c r="C195" s="107"/>
      <c r="E195" s="115"/>
    </row>
    <row r="196" spans="2:5">
      <c r="B196" s="6"/>
      <c r="C196" s="107"/>
      <c r="E196" s="115"/>
    </row>
    <row r="197" spans="2:5">
      <c r="B197" s="6"/>
      <c r="C197" s="107"/>
      <c r="E197" s="115"/>
    </row>
    <row r="198" spans="2:5">
      <c r="B198" s="6"/>
      <c r="C198" s="107"/>
      <c r="E198" s="115"/>
    </row>
    <row r="199" spans="2:5">
      <c r="B199" s="6"/>
      <c r="C199" s="107"/>
      <c r="E199" s="115"/>
    </row>
    <row r="200" spans="2:5">
      <c r="B200" s="6"/>
      <c r="C200" s="107"/>
      <c r="E200" s="115"/>
    </row>
    <row r="201" spans="2:5">
      <c r="B201" s="6"/>
      <c r="C201" s="107"/>
      <c r="E201" s="115"/>
    </row>
    <row r="202" spans="2:5">
      <c r="B202" s="6"/>
      <c r="C202" s="107"/>
      <c r="E202" s="115"/>
    </row>
    <row r="203" spans="2:5">
      <c r="B203" s="6"/>
      <c r="C203" s="107"/>
      <c r="E203" s="115"/>
    </row>
    <row r="204" spans="2:5">
      <c r="B204" s="6"/>
      <c r="C204" s="107"/>
      <c r="E204" s="115"/>
    </row>
    <row r="205" spans="2:5">
      <c r="B205" s="6"/>
      <c r="C205" s="107"/>
      <c r="E205" s="115"/>
    </row>
    <row r="206" spans="2:5">
      <c r="B206" s="6"/>
      <c r="C206" s="107"/>
      <c r="E206" s="115"/>
    </row>
    <row r="207" spans="2:5">
      <c r="B207" s="6"/>
      <c r="C207" s="107"/>
      <c r="E207" s="115"/>
    </row>
    <row r="208" spans="2:5">
      <c r="B208" s="6"/>
      <c r="C208" s="107"/>
      <c r="E208" s="115"/>
    </row>
    <row r="209" spans="2:5">
      <c r="B209" s="6"/>
      <c r="C209" s="107"/>
      <c r="E209" s="115"/>
    </row>
    <row r="210" spans="2:5">
      <c r="B210" s="6"/>
      <c r="C210" s="107"/>
      <c r="E210" s="115"/>
    </row>
    <row r="211" spans="2:5">
      <c r="B211" s="6"/>
      <c r="C211" s="107"/>
      <c r="E211" s="115"/>
    </row>
    <row r="212" spans="2:5">
      <c r="B212" s="6"/>
      <c r="C212" s="107"/>
      <c r="E212" s="115"/>
    </row>
    <row r="213" spans="2:5">
      <c r="B213" s="6"/>
      <c r="C213" s="107"/>
      <c r="E213" s="115"/>
    </row>
    <row r="214" spans="2:5">
      <c r="B214" s="6"/>
      <c r="C214" s="107"/>
      <c r="E214" s="115"/>
    </row>
    <row r="215" spans="2:5">
      <c r="B215" s="6"/>
      <c r="C215" s="107"/>
      <c r="E215" s="115"/>
    </row>
    <row r="216" spans="2:5">
      <c r="B216" s="6"/>
      <c r="C216" s="107"/>
      <c r="E216" s="115"/>
    </row>
    <row r="217" spans="2:5">
      <c r="B217" s="6"/>
      <c r="C217" s="107"/>
      <c r="E217" s="115"/>
    </row>
    <row r="218" spans="2:5">
      <c r="B218" s="6"/>
      <c r="C218" s="107"/>
      <c r="E218" s="115"/>
    </row>
    <row r="219" spans="2:5">
      <c r="B219" s="6"/>
      <c r="C219" s="107"/>
      <c r="E219" s="115"/>
    </row>
    <row r="220" spans="2:5">
      <c r="B220" s="6"/>
      <c r="C220" s="107"/>
      <c r="E220" s="115"/>
    </row>
    <row r="221" spans="2:5">
      <c r="B221" s="6"/>
      <c r="C221" s="107"/>
      <c r="E221" s="115"/>
    </row>
    <row r="222" spans="2:5">
      <c r="B222" s="6"/>
      <c r="C222" s="107"/>
      <c r="E222" s="115"/>
    </row>
    <row r="223" spans="2:5">
      <c r="B223" s="6"/>
      <c r="C223" s="107"/>
      <c r="E223" s="115"/>
    </row>
    <row r="224" spans="2:5">
      <c r="B224" s="6"/>
      <c r="C224" s="107"/>
      <c r="E224" s="115"/>
    </row>
    <row r="225" spans="2:5">
      <c r="B225" s="6"/>
      <c r="C225" s="107"/>
      <c r="E225" s="115"/>
    </row>
    <row r="226" spans="2:5">
      <c r="B226" s="6"/>
      <c r="C226" s="107"/>
      <c r="E226" s="115"/>
    </row>
    <row r="227" spans="2:5">
      <c r="B227" s="6"/>
      <c r="C227" s="107"/>
      <c r="E227" s="115"/>
    </row>
    <row r="228" spans="2:5">
      <c r="B228" s="6"/>
      <c r="C228" s="107"/>
      <c r="E228" s="115"/>
    </row>
    <row r="229" spans="2:5">
      <c r="B229" s="6"/>
      <c r="C229" s="107"/>
      <c r="E229" s="115"/>
    </row>
    <row r="230" spans="2:5">
      <c r="B230" s="6"/>
      <c r="C230" s="107"/>
      <c r="E230" s="115"/>
    </row>
    <row r="231" spans="2:5">
      <c r="B231" s="6"/>
      <c r="C231" s="107"/>
      <c r="E231" s="115"/>
    </row>
    <row r="232" spans="2:5">
      <c r="B232" s="6"/>
      <c r="C232" s="107"/>
      <c r="E232" s="115"/>
    </row>
    <row r="233" spans="2:5">
      <c r="B233" s="6"/>
      <c r="C233" s="107"/>
      <c r="E233" s="115"/>
    </row>
    <row r="234" spans="2:5">
      <c r="B234" s="6"/>
      <c r="C234" s="107"/>
      <c r="E234" s="115"/>
    </row>
    <row r="235" spans="2:5">
      <c r="B235" s="6"/>
      <c r="C235" s="107"/>
      <c r="E235" s="115"/>
    </row>
    <row r="236" spans="2:5">
      <c r="B236" s="6"/>
      <c r="C236" s="107"/>
      <c r="E236" s="115"/>
    </row>
    <row r="237" spans="2:5">
      <c r="B237" s="6"/>
      <c r="C237" s="107"/>
      <c r="E237" s="115"/>
    </row>
    <row r="238" spans="2:5">
      <c r="B238" s="6"/>
      <c r="C238" s="107"/>
      <c r="E238" s="115"/>
    </row>
    <row r="239" spans="2:5">
      <c r="B239" s="6"/>
      <c r="C239" s="107"/>
      <c r="E239" s="115"/>
    </row>
    <row r="240" spans="2:5">
      <c r="B240" s="6"/>
      <c r="C240" s="107"/>
      <c r="E240" s="115"/>
    </row>
    <row r="241" spans="2:5">
      <c r="B241" s="6"/>
      <c r="C241" s="107"/>
      <c r="E241" s="115"/>
    </row>
    <row r="242" spans="2:5">
      <c r="B242" s="6"/>
      <c r="C242" s="107"/>
      <c r="E242" s="115"/>
    </row>
    <row r="243" spans="2:5">
      <c r="B243" s="6"/>
      <c r="C243" s="107"/>
      <c r="E243" s="115"/>
    </row>
    <row r="244" spans="2:5">
      <c r="B244" s="6"/>
      <c r="C244" s="107"/>
      <c r="E244" s="115"/>
    </row>
    <row r="245" spans="2:5">
      <c r="B245" s="6"/>
      <c r="C245" s="107"/>
      <c r="E245" s="115"/>
    </row>
    <row r="246" spans="2:5">
      <c r="B246" s="6"/>
      <c r="C246" s="107"/>
      <c r="E246" s="115"/>
    </row>
    <row r="247" spans="2:5">
      <c r="B247" s="6"/>
      <c r="C247" s="107"/>
      <c r="E247" s="115"/>
    </row>
    <row r="248" spans="2:5">
      <c r="B248" s="6"/>
      <c r="C248" s="107"/>
      <c r="E248" s="115"/>
    </row>
    <row r="249" spans="2:5">
      <c r="B249" s="6"/>
      <c r="C249" s="107"/>
      <c r="E249" s="115"/>
    </row>
    <row r="250" spans="2:5">
      <c r="B250" s="6"/>
      <c r="C250" s="107"/>
      <c r="E250" s="115"/>
    </row>
    <row r="251" spans="2:5">
      <c r="B251" s="6"/>
      <c r="C251" s="107"/>
      <c r="E251" s="115"/>
    </row>
    <row r="252" spans="2:5">
      <c r="B252" s="6"/>
      <c r="C252" s="107"/>
      <c r="E252" s="115"/>
    </row>
    <row r="253" spans="2:5">
      <c r="B253" s="6"/>
      <c r="C253" s="107"/>
      <c r="E253" s="115"/>
    </row>
    <row r="254" spans="2:5">
      <c r="B254" s="6"/>
      <c r="C254" s="107"/>
      <c r="E254" s="115"/>
    </row>
    <row r="255" spans="2:5">
      <c r="B255" s="6"/>
      <c r="C255" s="107"/>
    </row>
    <row r="256" spans="2:5">
      <c r="B256" s="6"/>
      <c r="C256" s="107"/>
    </row>
    <row r="257" spans="2:3">
      <c r="B257" s="6"/>
      <c r="C257" s="107"/>
    </row>
    <row r="258" spans="2:3">
      <c r="B258" s="6"/>
      <c r="C258" s="107"/>
    </row>
    <row r="259" spans="2:3">
      <c r="B259" s="6"/>
      <c r="C259" s="107"/>
    </row>
    <row r="260" spans="2:3">
      <c r="B260" s="6"/>
      <c r="C260" s="107"/>
    </row>
    <row r="261" spans="2:3">
      <c r="B261" s="6"/>
      <c r="C261" s="107"/>
    </row>
    <row r="262" spans="2:3">
      <c r="B262" s="6"/>
      <c r="C262" s="107"/>
    </row>
    <row r="263" spans="2:3">
      <c r="B263" s="6"/>
      <c r="C263" s="107"/>
    </row>
    <row r="264" spans="2:3">
      <c r="B264" s="6"/>
      <c r="C264" s="107"/>
    </row>
    <row r="265" spans="2:3">
      <c r="B265" s="6"/>
      <c r="C265" s="107"/>
    </row>
    <row r="266" spans="2:3">
      <c r="B266" s="6"/>
      <c r="C266" s="107"/>
    </row>
    <row r="267" spans="2:3">
      <c r="B267" s="6"/>
      <c r="C267" s="107"/>
    </row>
    <row r="268" spans="2:3">
      <c r="B268" s="6"/>
      <c r="C268" s="107"/>
    </row>
    <row r="269" spans="2:3">
      <c r="B269" s="6"/>
      <c r="C269" s="107"/>
    </row>
    <row r="270" spans="2:3">
      <c r="B270" s="6"/>
      <c r="C270" s="107"/>
    </row>
    <row r="271" spans="2:3">
      <c r="B271" s="6"/>
      <c r="C271" s="107"/>
    </row>
    <row r="272" spans="2:3">
      <c r="B272" s="6"/>
      <c r="C272" s="107"/>
    </row>
    <row r="273" spans="2:3">
      <c r="B273" s="6"/>
      <c r="C273" s="107"/>
    </row>
    <row r="274" spans="2:3">
      <c r="B274" s="6"/>
      <c r="C274" s="107"/>
    </row>
    <row r="275" spans="2:3">
      <c r="B275" s="6"/>
      <c r="C275" s="107"/>
    </row>
    <row r="276" spans="2:3">
      <c r="B276" s="6"/>
      <c r="C276" s="107"/>
    </row>
    <row r="277" spans="2:3">
      <c r="B277" s="6"/>
      <c r="C277" s="107"/>
    </row>
    <row r="278" spans="2:3">
      <c r="B278" s="6"/>
      <c r="C278" s="107"/>
    </row>
    <row r="279" spans="2:3">
      <c r="B279" s="6"/>
      <c r="C279" s="107"/>
    </row>
    <row r="280" spans="2:3">
      <c r="B280" s="6"/>
      <c r="C280" s="107"/>
    </row>
    <row r="281" spans="2:3">
      <c r="B281" s="6"/>
      <c r="C281" s="107"/>
    </row>
    <row r="282" spans="2:3">
      <c r="B282" s="6"/>
      <c r="C282" s="107"/>
    </row>
    <row r="283" spans="2:3">
      <c r="B283" s="6"/>
      <c r="C283" s="107"/>
    </row>
    <row r="284" spans="2:3">
      <c r="B284" s="6"/>
      <c r="C284" s="107"/>
    </row>
    <row r="285" spans="2:3">
      <c r="B285" s="6"/>
      <c r="C285" s="107"/>
    </row>
    <row r="286" spans="2:3">
      <c r="B286" s="6"/>
      <c r="C286" s="107"/>
    </row>
    <row r="287" spans="2:3">
      <c r="B287" s="6"/>
      <c r="C287" s="107"/>
    </row>
    <row r="288" spans="2:3">
      <c r="B288" s="6"/>
      <c r="C288" s="107"/>
    </row>
    <row r="289" spans="2:3">
      <c r="B289" s="6"/>
      <c r="C289" s="107"/>
    </row>
    <row r="290" spans="2:3">
      <c r="B290" s="6"/>
      <c r="C290" s="107"/>
    </row>
    <row r="291" spans="2:3">
      <c r="B291" s="6"/>
      <c r="C291" s="107"/>
    </row>
    <row r="292" spans="2:3">
      <c r="B292" s="6"/>
      <c r="C292" s="107"/>
    </row>
    <row r="293" spans="2:3">
      <c r="B293" s="6"/>
      <c r="C293" s="107"/>
    </row>
    <row r="294" spans="2:3">
      <c r="B294" s="6"/>
      <c r="C294" s="107"/>
    </row>
    <row r="295" spans="2:3">
      <c r="B295" s="6"/>
      <c r="C295" s="107"/>
    </row>
    <row r="296" spans="2:3">
      <c r="B296" s="6"/>
      <c r="C296" s="107"/>
    </row>
    <row r="297" spans="2:3">
      <c r="B297" s="6"/>
      <c r="C297" s="107"/>
    </row>
    <row r="298" spans="2:3">
      <c r="B298" s="6"/>
      <c r="C298" s="107"/>
    </row>
    <row r="299" spans="2:3">
      <c r="B299" s="6"/>
      <c r="C299" s="107"/>
    </row>
    <row r="300" spans="2:3">
      <c r="B300" s="6"/>
      <c r="C300" s="107"/>
    </row>
    <row r="301" spans="2:3">
      <c r="B301" s="6"/>
      <c r="C301" s="107"/>
    </row>
    <row r="302" spans="2:3">
      <c r="B302" s="6"/>
      <c r="C302" s="107"/>
    </row>
    <row r="303" spans="2:3">
      <c r="B303" s="6"/>
      <c r="C303" s="107"/>
    </row>
    <row r="304" spans="2:3">
      <c r="B304" s="6"/>
      <c r="C304" s="107"/>
    </row>
    <row r="305" spans="2:3">
      <c r="B305" s="6"/>
      <c r="C305" s="107"/>
    </row>
    <row r="306" spans="2:3">
      <c r="B306" s="6"/>
      <c r="C306" s="107"/>
    </row>
    <row r="307" spans="2:3">
      <c r="B307" s="6"/>
      <c r="C307" s="107"/>
    </row>
    <row r="308" spans="2:3">
      <c r="B308" s="6"/>
      <c r="C308" s="107"/>
    </row>
    <row r="309" spans="2:3">
      <c r="B309" s="6"/>
      <c r="C309" s="107"/>
    </row>
    <row r="310" spans="2:3">
      <c r="B310" s="6"/>
      <c r="C310" s="107"/>
    </row>
    <row r="311" spans="2:3">
      <c r="B311" s="6"/>
      <c r="C311" s="107"/>
    </row>
    <row r="312" spans="2:3">
      <c r="B312" s="6"/>
      <c r="C312" s="107"/>
    </row>
    <row r="313" spans="2:3">
      <c r="B313" s="6"/>
      <c r="C313" s="107"/>
    </row>
    <row r="314" spans="2:3">
      <c r="B314" s="6"/>
      <c r="C314" s="107"/>
    </row>
    <row r="315" spans="2:3">
      <c r="B315" s="6"/>
      <c r="C315" s="107"/>
    </row>
    <row r="316" spans="2:3">
      <c r="B316" s="6"/>
      <c r="C316" s="107"/>
    </row>
    <row r="317" spans="2:3">
      <c r="B317" s="6"/>
      <c r="C317" s="107"/>
    </row>
    <row r="318" spans="2:3">
      <c r="B318" s="6"/>
      <c r="C318" s="107"/>
    </row>
    <row r="319" spans="2:3">
      <c r="B319" s="6"/>
      <c r="C319" s="107"/>
    </row>
    <row r="320" spans="2:3">
      <c r="B320" s="6"/>
      <c r="C320" s="107"/>
    </row>
    <row r="321" spans="2:3">
      <c r="B321" s="6"/>
      <c r="C321" s="107"/>
    </row>
    <row r="322" spans="2:3">
      <c r="B322" s="6"/>
      <c r="C322" s="107"/>
    </row>
    <row r="323" spans="2:3">
      <c r="B323" s="6"/>
      <c r="C323" s="107"/>
    </row>
    <row r="324" spans="2:3">
      <c r="B324" s="6"/>
      <c r="C324" s="107"/>
    </row>
    <row r="325" spans="2:3">
      <c r="B325" s="6"/>
      <c r="C325" s="107"/>
    </row>
    <row r="326" spans="2:3">
      <c r="B326" s="6"/>
      <c r="C326" s="107"/>
    </row>
    <row r="327" spans="2:3">
      <c r="B327" s="6"/>
      <c r="C327" s="107"/>
    </row>
    <row r="328" spans="2:3">
      <c r="B328" s="6"/>
      <c r="C328" s="107"/>
    </row>
    <row r="329" spans="2:3">
      <c r="B329" s="6"/>
      <c r="C329" s="107"/>
    </row>
    <row r="330" spans="2:3">
      <c r="B330" s="6"/>
      <c r="C330" s="107"/>
    </row>
    <row r="331" spans="2:3">
      <c r="B331" s="6"/>
      <c r="C331" s="107"/>
    </row>
    <row r="332" spans="2:3">
      <c r="B332" s="6"/>
      <c r="C332" s="107"/>
    </row>
    <row r="333" spans="2:3">
      <c r="B333" s="6"/>
      <c r="C333" s="107"/>
    </row>
    <row r="334" spans="2:3">
      <c r="B334" s="6"/>
      <c r="C334" s="107"/>
    </row>
    <row r="335" spans="2:3">
      <c r="B335" s="6"/>
      <c r="C335" s="107"/>
    </row>
    <row r="336" spans="2:3">
      <c r="B336" s="6"/>
      <c r="C336" s="107"/>
    </row>
    <row r="337" spans="2:3">
      <c r="B337" s="6"/>
      <c r="C337" s="107"/>
    </row>
    <row r="338" spans="2:3">
      <c r="B338" s="6"/>
      <c r="C338" s="107"/>
    </row>
    <row r="339" spans="2:3">
      <c r="B339" s="6"/>
      <c r="C339" s="107"/>
    </row>
    <row r="340" spans="2:3">
      <c r="B340" s="6"/>
      <c r="C340" s="107"/>
    </row>
    <row r="341" spans="2:3">
      <c r="B341" s="6"/>
      <c r="C341" s="107"/>
    </row>
    <row r="342" spans="2:3">
      <c r="B342" s="6"/>
      <c r="C342" s="107"/>
    </row>
    <row r="343" spans="2:3">
      <c r="B343" s="6"/>
      <c r="C343" s="107"/>
    </row>
    <row r="344" spans="2:3">
      <c r="B344" s="6"/>
      <c r="C344" s="107"/>
    </row>
    <row r="345" spans="2:3">
      <c r="B345" s="6"/>
      <c r="C345" s="107"/>
    </row>
    <row r="346" spans="2:3">
      <c r="B346" s="6"/>
      <c r="C346" s="107"/>
    </row>
    <row r="347" spans="2:3">
      <c r="B347" s="6"/>
      <c r="C347" s="107"/>
    </row>
    <row r="348" spans="2:3">
      <c r="B348" s="6"/>
      <c r="C348" s="107"/>
    </row>
    <row r="349" spans="2:3">
      <c r="B349" s="6"/>
      <c r="C349" s="107"/>
    </row>
    <row r="350" spans="2:3">
      <c r="B350" s="6"/>
      <c r="C350" s="107"/>
    </row>
    <row r="351" spans="2:3">
      <c r="B351" s="6"/>
      <c r="C351" s="107"/>
    </row>
    <row r="352" spans="2:3">
      <c r="B352" s="6"/>
      <c r="C352" s="107"/>
    </row>
    <row r="353" spans="2:3">
      <c r="B353" s="6"/>
      <c r="C353" s="107"/>
    </row>
    <row r="354" spans="2:3">
      <c r="B354" s="6"/>
      <c r="C354" s="107"/>
    </row>
    <row r="355" spans="2:3">
      <c r="B355" s="6"/>
      <c r="C355" s="107"/>
    </row>
    <row r="356" spans="2:3">
      <c r="B356" s="6"/>
      <c r="C356" s="107"/>
    </row>
    <row r="357" spans="2:3">
      <c r="B357" s="6"/>
      <c r="C357" s="107"/>
    </row>
    <row r="358" spans="2:3">
      <c r="B358" s="6"/>
      <c r="C358" s="107"/>
    </row>
    <row r="359" spans="2:3">
      <c r="B359" s="6"/>
      <c r="C359" s="107"/>
    </row>
    <row r="360" spans="2:3">
      <c r="B360" s="6"/>
      <c r="C360" s="107"/>
    </row>
    <row r="361" spans="2:3">
      <c r="B361" s="6"/>
      <c r="C361" s="107"/>
    </row>
    <row r="362" spans="2:3">
      <c r="B362" s="6"/>
      <c r="C362" s="107"/>
    </row>
    <row r="363" spans="2:3">
      <c r="B363" s="6"/>
      <c r="C363" s="107"/>
    </row>
    <row r="364" spans="2:3">
      <c r="B364" s="6"/>
      <c r="C364" s="107"/>
    </row>
    <row r="365" spans="2:3">
      <c r="B365" s="6"/>
      <c r="C365" s="107"/>
    </row>
    <row r="366" spans="2:3">
      <c r="B366" s="6"/>
      <c r="C366" s="107"/>
    </row>
    <row r="367" spans="2:3">
      <c r="B367" s="6"/>
      <c r="C367" s="107"/>
    </row>
    <row r="368" spans="2:3">
      <c r="B368" s="6"/>
      <c r="C368" s="107"/>
    </row>
    <row r="369" spans="2:3">
      <c r="B369" s="6"/>
      <c r="C369" s="107"/>
    </row>
    <row r="370" spans="2:3">
      <c r="B370" s="6"/>
      <c r="C370" s="107"/>
    </row>
    <row r="371" spans="2:3">
      <c r="B371" s="6"/>
      <c r="C371" s="107"/>
    </row>
    <row r="372" spans="2:3">
      <c r="B372" s="6"/>
      <c r="C372" s="107"/>
    </row>
    <row r="373" spans="2:3">
      <c r="B373" s="6"/>
      <c r="C373" s="107"/>
    </row>
    <row r="374" spans="2:3">
      <c r="B374" s="6"/>
      <c r="C374" s="107"/>
    </row>
    <row r="375" spans="2:3">
      <c r="B375" s="6"/>
      <c r="C375" s="107"/>
    </row>
    <row r="376" spans="2:3">
      <c r="B376" s="6"/>
      <c r="C376" s="107"/>
    </row>
    <row r="377" spans="2:3">
      <c r="B377" s="6"/>
      <c r="C377" s="107"/>
    </row>
    <row r="378" spans="2:3">
      <c r="B378" s="6"/>
      <c r="C378" s="107"/>
    </row>
    <row r="379" spans="2:3">
      <c r="B379" s="6"/>
      <c r="C379" s="107"/>
    </row>
    <row r="380" spans="2:3">
      <c r="B380" s="6"/>
      <c r="C380" s="107"/>
    </row>
    <row r="381" spans="2:3">
      <c r="B381" s="6"/>
      <c r="C381" s="107"/>
    </row>
    <row r="382" spans="2:3">
      <c r="B382" s="6"/>
      <c r="C382" s="107"/>
    </row>
    <row r="383" spans="2:3">
      <c r="B383" s="6"/>
      <c r="C383" s="107"/>
    </row>
    <row r="384" spans="2:3">
      <c r="B384" s="6"/>
      <c r="C384" s="107"/>
    </row>
    <row r="385" spans="2:3">
      <c r="B385" s="6"/>
      <c r="C385" s="107"/>
    </row>
    <row r="386" spans="2:3">
      <c r="B386" s="6"/>
      <c r="C386" s="107"/>
    </row>
    <row r="387" spans="2:3">
      <c r="B387" s="6"/>
      <c r="C387" s="107"/>
    </row>
    <row r="388" spans="2:3">
      <c r="B388" s="6"/>
      <c r="C388" s="107"/>
    </row>
    <row r="389" spans="2:3">
      <c r="B389" s="6"/>
      <c r="C389" s="107"/>
    </row>
    <row r="390" spans="2:3">
      <c r="B390" s="6"/>
      <c r="C390" s="107"/>
    </row>
    <row r="391" spans="2:3">
      <c r="B391" s="6"/>
      <c r="C391" s="107"/>
    </row>
    <row r="392" spans="2:3">
      <c r="B392" s="6"/>
      <c r="C392" s="107"/>
    </row>
    <row r="393" spans="2:3">
      <c r="B393" s="6"/>
      <c r="C393" s="107"/>
    </row>
    <row r="394" spans="2:3">
      <c r="B394" s="6"/>
      <c r="C394" s="107"/>
    </row>
    <row r="395" spans="2:3">
      <c r="B395" s="6"/>
      <c r="C395" s="107"/>
    </row>
    <row r="396" spans="2:3">
      <c r="B396" s="6"/>
      <c r="C396" s="107"/>
    </row>
    <row r="397" spans="2:3">
      <c r="B397" s="6"/>
      <c r="C397" s="107"/>
    </row>
    <row r="398" spans="2:3">
      <c r="B398" s="6"/>
      <c r="C398" s="107"/>
    </row>
    <row r="399" spans="2:3">
      <c r="B399" s="6"/>
      <c r="C399" s="107"/>
    </row>
    <row r="400" spans="2:3">
      <c r="B400" s="6"/>
      <c r="C400" s="107"/>
    </row>
    <row r="401" spans="2:3">
      <c r="B401" s="6"/>
      <c r="C401" s="107"/>
    </row>
    <row r="402" spans="2:3">
      <c r="B402" s="6"/>
      <c r="C402" s="107"/>
    </row>
    <row r="403" spans="2:3">
      <c r="B403" s="6"/>
      <c r="C403" s="107"/>
    </row>
    <row r="404" spans="2:3">
      <c r="B404" s="6"/>
      <c r="C404" s="107"/>
    </row>
    <row r="405" spans="2:3">
      <c r="B405" s="6"/>
      <c r="C405" s="107"/>
    </row>
    <row r="406" spans="2:3">
      <c r="B406" s="6"/>
      <c r="C406" s="107"/>
    </row>
    <row r="407" spans="2:3">
      <c r="B407" s="6"/>
      <c r="C407" s="107"/>
    </row>
    <row r="408" spans="2:3">
      <c r="B408" s="6"/>
      <c r="C408" s="107"/>
    </row>
    <row r="409" spans="2:3">
      <c r="B409" s="6"/>
      <c r="C409" s="107"/>
    </row>
    <row r="410" spans="2:3">
      <c r="B410" s="6"/>
      <c r="C410" s="107"/>
    </row>
    <row r="411" spans="2:3">
      <c r="B411" s="6"/>
      <c r="C411" s="107"/>
    </row>
    <row r="412" spans="2:3">
      <c r="B412" s="6"/>
      <c r="C412" s="107"/>
    </row>
    <row r="413" spans="2:3">
      <c r="B413" s="6"/>
      <c r="C413" s="107"/>
    </row>
    <row r="414" spans="2:3">
      <c r="B414" s="6"/>
      <c r="C414" s="107"/>
    </row>
    <row r="415" spans="2:3">
      <c r="B415" s="6"/>
      <c r="C415" s="107"/>
    </row>
    <row r="416" spans="2:3">
      <c r="B416" s="6"/>
      <c r="C416" s="107"/>
    </row>
    <row r="417" spans="2:3">
      <c r="B417" s="6"/>
      <c r="C417" s="107"/>
    </row>
    <row r="418" spans="2:3">
      <c r="B418" s="6"/>
      <c r="C418" s="107"/>
    </row>
    <row r="419" spans="2:3">
      <c r="B419" s="6"/>
      <c r="C419" s="107"/>
    </row>
    <row r="420" spans="2:3">
      <c r="B420" s="6"/>
      <c r="C420" s="107"/>
    </row>
    <row r="421" spans="2:3">
      <c r="B421" s="6"/>
      <c r="C421" s="107"/>
    </row>
    <row r="422" spans="2:3">
      <c r="B422" s="6"/>
      <c r="C422" s="107"/>
    </row>
    <row r="423" spans="2:3">
      <c r="B423" s="6"/>
      <c r="C423" s="107"/>
    </row>
    <row r="424" spans="2:3">
      <c r="B424" s="6"/>
      <c r="C424" s="107"/>
    </row>
    <row r="425" spans="2:3">
      <c r="B425" s="6"/>
      <c r="C425" s="107"/>
    </row>
    <row r="426" spans="2:3">
      <c r="B426" s="6"/>
      <c r="C426" s="107"/>
    </row>
    <row r="427" spans="2:3">
      <c r="B427" s="6"/>
      <c r="C427" s="107"/>
    </row>
    <row r="428" spans="2:3">
      <c r="B428" s="6"/>
      <c r="C428" s="107"/>
    </row>
    <row r="429" spans="2:3">
      <c r="B429" s="6"/>
      <c r="C429" s="107"/>
    </row>
    <row r="430" spans="2:3">
      <c r="B430" s="6"/>
      <c r="C430" s="107"/>
    </row>
    <row r="431" spans="2:3">
      <c r="B431" s="6"/>
      <c r="C431" s="107"/>
    </row>
    <row r="432" spans="2:3">
      <c r="B432" s="6"/>
      <c r="C432" s="107"/>
    </row>
    <row r="433" spans="2:3">
      <c r="B433" s="6"/>
      <c r="C433" s="107"/>
    </row>
    <row r="434" spans="2:3">
      <c r="B434" s="6"/>
      <c r="C434" s="107"/>
    </row>
    <row r="435" spans="2:3">
      <c r="B435" s="6"/>
      <c r="C435" s="107"/>
    </row>
    <row r="436" spans="2:3">
      <c r="B436" s="6"/>
      <c r="C436" s="107"/>
    </row>
    <row r="437" spans="2:3">
      <c r="B437" s="6"/>
      <c r="C437" s="107"/>
    </row>
    <row r="438" spans="2:3">
      <c r="B438" s="6"/>
      <c r="C438" s="107"/>
    </row>
    <row r="439" spans="2:3">
      <c r="B439" s="6"/>
      <c r="C439" s="107"/>
    </row>
    <row r="440" spans="2:3">
      <c r="B440" s="6"/>
      <c r="C440" s="107"/>
    </row>
    <row r="441" spans="2:3">
      <c r="B441" s="6"/>
      <c r="C441" s="107"/>
    </row>
    <row r="442" spans="2:3">
      <c r="B442" s="6"/>
      <c r="C442" s="107"/>
    </row>
    <row r="443" spans="2:3">
      <c r="B443" s="6"/>
      <c r="C443" s="107"/>
    </row>
    <row r="444" spans="2:3">
      <c r="B444" s="6"/>
      <c r="C444" s="107"/>
    </row>
    <row r="445" spans="2:3">
      <c r="B445" s="6"/>
      <c r="C445" s="107"/>
    </row>
    <row r="446" spans="2:3">
      <c r="B446" s="6"/>
      <c r="C446" s="107"/>
    </row>
    <row r="447" spans="2:3">
      <c r="B447" s="6"/>
      <c r="C447" s="107"/>
    </row>
    <row r="448" spans="2:3">
      <c r="B448" s="6"/>
      <c r="C448" s="107"/>
    </row>
    <row r="449" spans="2:3">
      <c r="B449" s="6"/>
      <c r="C449" s="107"/>
    </row>
    <row r="450" spans="2:3">
      <c r="B450" s="6"/>
      <c r="C450" s="107"/>
    </row>
    <row r="451" spans="2:3">
      <c r="B451" s="6"/>
      <c r="C451" s="107"/>
    </row>
    <row r="452" spans="2:3">
      <c r="B452" s="6"/>
      <c r="C452" s="107"/>
    </row>
    <row r="453" spans="2:3">
      <c r="B453" s="6"/>
      <c r="C453" s="107"/>
    </row>
    <row r="454" spans="2:3">
      <c r="B454" s="6"/>
      <c r="C454" s="107"/>
    </row>
    <row r="455" spans="2:3">
      <c r="B455" s="6"/>
      <c r="C455" s="107"/>
    </row>
    <row r="456" spans="2:3">
      <c r="B456" s="6"/>
      <c r="C456" s="107"/>
    </row>
    <row r="457" spans="2:3">
      <c r="B457" s="6"/>
      <c r="C457" s="107"/>
    </row>
    <row r="458" spans="2:3">
      <c r="B458" s="6"/>
      <c r="C458" s="107"/>
    </row>
    <row r="459" spans="2:3">
      <c r="B459" s="6"/>
      <c r="C459" s="107"/>
    </row>
    <row r="460" spans="2:3">
      <c r="B460" s="6"/>
      <c r="C460" s="107"/>
    </row>
    <row r="461" spans="2:3">
      <c r="B461" s="6"/>
      <c r="C461" s="107"/>
    </row>
    <row r="462" spans="2:3">
      <c r="B462" s="6"/>
      <c r="C462" s="107"/>
    </row>
    <row r="463" spans="2:3">
      <c r="B463" s="6"/>
      <c r="C463" s="107"/>
    </row>
    <row r="464" spans="2:3">
      <c r="B464" s="6"/>
      <c r="C464" s="107"/>
    </row>
    <row r="465" spans="2:3">
      <c r="B465" s="6"/>
      <c r="C465" s="107"/>
    </row>
    <row r="466" spans="2:3">
      <c r="B466" s="6"/>
      <c r="C466" s="107"/>
    </row>
    <row r="467" spans="2:3">
      <c r="B467" s="6"/>
      <c r="C467" s="107"/>
    </row>
    <row r="468" spans="2:3">
      <c r="B468" s="6"/>
      <c r="C468" s="107"/>
    </row>
    <row r="469" spans="2:3">
      <c r="B469" s="6"/>
      <c r="C469" s="107"/>
    </row>
    <row r="470" spans="2:3">
      <c r="B470" s="6"/>
      <c r="C470" s="107"/>
    </row>
    <row r="471" spans="2:3">
      <c r="B471" s="6"/>
      <c r="C471" s="107"/>
    </row>
    <row r="472" spans="2:3">
      <c r="B472" s="6"/>
      <c r="C472" s="107"/>
    </row>
    <row r="473" spans="2:3">
      <c r="B473" s="6"/>
      <c r="C473" s="107"/>
    </row>
    <row r="474" spans="2:3">
      <c r="B474" s="6"/>
      <c r="C474" s="107"/>
    </row>
    <row r="475" spans="2:3">
      <c r="B475" s="6"/>
      <c r="C475" s="107"/>
    </row>
    <row r="476" spans="2:3">
      <c r="B476" s="6"/>
      <c r="C476" s="107"/>
    </row>
    <row r="477" spans="2:3">
      <c r="B477" s="6"/>
      <c r="C477" s="107"/>
    </row>
    <row r="478" spans="2:3">
      <c r="B478" s="6"/>
      <c r="C478" s="107"/>
    </row>
    <row r="479" spans="2:3">
      <c r="B479" s="6"/>
      <c r="C479" s="107"/>
    </row>
    <row r="480" spans="2:3">
      <c r="B480" s="6"/>
      <c r="C480" s="107"/>
    </row>
    <row r="481" spans="2:3">
      <c r="B481" s="6"/>
      <c r="C481" s="107"/>
    </row>
    <row r="482" spans="2:3">
      <c r="B482" s="6"/>
      <c r="C482" s="107"/>
    </row>
    <row r="483" spans="2:3">
      <c r="B483" s="6"/>
      <c r="C483" s="107"/>
    </row>
    <row r="484" spans="2:3">
      <c r="B484" s="6"/>
      <c r="C484" s="107"/>
    </row>
    <row r="485" spans="2:3">
      <c r="B485" s="6"/>
      <c r="C485" s="107"/>
    </row>
    <row r="486" spans="2:3">
      <c r="B486" s="6"/>
      <c r="C486" s="107"/>
    </row>
    <row r="487" spans="2:3">
      <c r="B487" s="6"/>
      <c r="C487" s="107"/>
    </row>
    <row r="488" spans="2:3">
      <c r="B488" s="6"/>
      <c r="C488" s="107"/>
    </row>
    <row r="489" spans="2:3">
      <c r="B489" s="6"/>
      <c r="C489" s="107"/>
    </row>
    <row r="490" spans="2:3">
      <c r="B490" s="6"/>
      <c r="C490" s="107"/>
    </row>
    <row r="491" spans="2:3">
      <c r="B491" s="6"/>
      <c r="C491" s="107"/>
    </row>
    <row r="492" spans="2:3">
      <c r="B492" s="6"/>
      <c r="C492" s="107"/>
    </row>
    <row r="493" spans="2:3">
      <c r="B493" s="6"/>
      <c r="C493" s="107"/>
    </row>
    <row r="494" spans="2:3">
      <c r="B494" s="6"/>
      <c r="C494" s="107"/>
    </row>
    <row r="495" spans="2:3">
      <c r="B495" s="6"/>
      <c r="C495" s="107"/>
    </row>
    <row r="496" spans="2:3">
      <c r="B496" s="6"/>
      <c r="C496" s="107"/>
    </row>
    <row r="497" spans="2:3">
      <c r="B497" s="6"/>
      <c r="C497" s="107"/>
    </row>
    <row r="498" spans="2:3">
      <c r="B498" s="6"/>
      <c r="C498" s="107"/>
    </row>
    <row r="499" spans="2:3">
      <c r="B499" s="6"/>
      <c r="C499" s="107"/>
    </row>
    <row r="500" spans="2:3">
      <c r="B500" s="6"/>
      <c r="C500" s="107"/>
    </row>
    <row r="501" spans="2:3">
      <c r="B501" s="6"/>
      <c r="C501" s="107"/>
    </row>
    <row r="502" spans="2:3">
      <c r="B502" s="6"/>
      <c r="C502" s="107"/>
    </row>
    <row r="503" spans="2:3">
      <c r="B503" s="6"/>
      <c r="C503" s="107"/>
    </row>
    <row r="504" spans="2:3">
      <c r="B504" s="6"/>
      <c r="C504" s="107"/>
    </row>
    <row r="505" spans="2:3">
      <c r="B505" s="6"/>
      <c r="C505" s="107"/>
    </row>
    <row r="506" spans="2:3">
      <c r="B506" s="6"/>
      <c r="C506" s="107"/>
    </row>
    <row r="507" spans="2:3">
      <c r="B507" s="6"/>
      <c r="C507" s="107"/>
    </row>
    <row r="508" spans="2:3">
      <c r="B508" s="6"/>
      <c r="C508" s="107"/>
    </row>
    <row r="509" spans="2:3">
      <c r="B509" s="6"/>
      <c r="C509" s="107"/>
    </row>
    <row r="510" spans="2:3">
      <c r="B510" s="6"/>
      <c r="C510" s="107"/>
    </row>
    <row r="511" spans="2:3">
      <c r="B511" s="6"/>
      <c r="C511" s="107"/>
    </row>
    <row r="512" spans="2:3">
      <c r="B512" s="6"/>
      <c r="C512" s="107"/>
    </row>
    <row r="513" spans="2:3">
      <c r="B513" s="6"/>
      <c r="C513" s="107"/>
    </row>
    <row r="514" spans="2:3">
      <c r="B514" s="6"/>
      <c r="C514" s="107"/>
    </row>
    <row r="515" spans="2:3">
      <c r="B515" s="6"/>
      <c r="C515" s="107"/>
    </row>
    <row r="516" spans="2:3">
      <c r="B516" s="6"/>
      <c r="C516" s="107"/>
    </row>
    <row r="517" spans="2:3">
      <c r="B517" s="6"/>
      <c r="C517" s="107"/>
    </row>
    <row r="518" spans="2:3">
      <c r="B518" s="6"/>
      <c r="C518" s="107"/>
    </row>
    <row r="519" spans="2:3">
      <c r="B519" s="6"/>
      <c r="C519" s="107"/>
    </row>
    <row r="520" spans="2:3">
      <c r="B520" s="6"/>
      <c r="C520" s="107"/>
    </row>
    <row r="521" spans="2:3">
      <c r="B521" s="6"/>
      <c r="C521" s="107"/>
    </row>
    <row r="522" spans="2:3">
      <c r="B522" s="6"/>
      <c r="C522" s="107"/>
    </row>
    <row r="523" spans="2:3">
      <c r="B523" s="6"/>
      <c r="C523" s="107"/>
    </row>
    <row r="524" spans="2:3">
      <c r="B524" s="6"/>
      <c r="C524" s="107"/>
    </row>
    <row r="525" spans="2:3">
      <c r="B525" s="6"/>
      <c r="C525" s="107"/>
    </row>
    <row r="526" spans="2:3">
      <c r="B526" s="6"/>
      <c r="C526" s="107"/>
    </row>
    <row r="527" spans="2:3">
      <c r="B527" s="6"/>
      <c r="C527" s="107"/>
    </row>
    <row r="528" spans="2:3">
      <c r="B528" s="6"/>
      <c r="C528" s="107"/>
    </row>
    <row r="529" spans="2:3">
      <c r="B529" s="6"/>
      <c r="C529" s="107"/>
    </row>
    <row r="530" spans="2:3">
      <c r="B530" s="6"/>
      <c r="C530" s="107"/>
    </row>
    <row r="531" spans="2:3">
      <c r="B531" s="6"/>
      <c r="C531" s="107"/>
    </row>
    <row r="532" spans="2:3">
      <c r="B532" s="6"/>
      <c r="C532" s="107"/>
    </row>
    <row r="533" spans="2:3">
      <c r="B533" s="6"/>
      <c r="C533" s="107"/>
    </row>
    <row r="534" spans="2:3">
      <c r="B534" s="6"/>
      <c r="C534" s="107"/>
    </row>
    <row r="535" spans="2:3">
      <c r="B535" s="6"/>
      <c r="C535" s="107"/>
    </row>
    <row r="536" spans="2:3">
      <c r="B536" s="6"/>
      <c r="C536" s="107"/>
    </row>
    <row r="537" spans="2:3">
      <c r="B537" s="6"/>
      <c r="C537" s="107"/>
    </row>
    <row r="538" spans="2:3">
      <c r="B538" s="6"/>
      <c r="C538" s="107"/>
    </row>
    <row r="539" spans="2:3">
      <c r="B539" s="6"/>
      <c r="C539" s="107"/>
    </row>
    <row r="540" spans="2:3">
      <c r="B540" s="6"/>
      <c r="C540" s="107"/>
    </row>
    <row r="541" spans="2:3">
      <c r="B541" s="6"/>
      <c r="C541" s="107"/>
    </row>
    <row r="542" spans="2:3">
      <c r="B542" s="6"/>
      <c r="C542" s="107"/>
    </row>
    <row r="543" spans="2:3">
      <c r="B543" s="6"/>
      <c r="C543" s="107"/>
    </row>
    <row r="544" spans="2:3">
      <c r="B544" s="6"/>
      <c r="C544" s="107"/>
    </row>
    <row r="545" spans="2:3">
      <c r="B545" s="6"/>
      <c r="C545" s="107"/>
    </row>
    <row r="546" spans="2:3">
      <c r="B546" s="6"/>
      <c r="C546" s="107"/>
    </row>
    <row r="547" spans="2:3">
      <c r="B547" s="6"/>
      <c r="C547" s="107"/>
    </row>
    <row r="548" spans="2:3">
      <c r="B548" s="6"/>
      <c r="C548" s="107"/>
    </row>
    <row r="549" spans="2:3">
      <c r="B549" s="6"/>
      <c r="C549" s="107"/>
    </row>
    <row r="550" spans="2:3">
      <c r="B550" s="6"/>
      <c r="C550" s="107"/>
    </row>
    <row r="551" spans="2:3">
      <c r="B551" s="6"/>
      <c r="C551" s="107"/>
    </row>
    <row r="552" spans="2:3">
      <c r="B552" s="6"/>
      <c r="C552" s="107"/>
    </row>
    <row r="553" spans="2:3">
      <c r="B553" s="6"/>
      <c r="C553" s="107"/>
    </row>
    <row r="554" spans="2:3">
      <c r="B554" s="6"/>
      <c r="C554" s="107"/>
    </row>
    <row r="555" spans="2:3">
      <c r="B555" s="6"/>
      <c r="C555" s="107"/>
    </row>
    <row r="556" spans="2:3">
      <c r="B556" s="6"/>
      <c r="C556" s="107"/>
    </row>
    <row r="557" spans="2:3">
      <c r="B557" s="6"/>
      <c r="C557" s="107"/>
    </row>
    <row r="558" spans="2:3">
      <c r="B558" s="6"/>
      <c r="C558" s="107"/>
    </row>
    <row r="559" spans="2:3">
      <c r="B559" s="6"/>
      <c r="C559" s="107"/>
    </row>
    <row r="560" spans="2:3">
      <c r="B560" s="6"/>
      <c r="C560" s="107"/>
    </row>
    <row r="561" spans="2:3">
      <c r="B561" s="6"/>
      <c r="C561" s="107"/>
    </row>
    <row r="562" spans="2:3">
      <c r="B562" s="6"/>
      <c r="C562" s="107"/>
    </row>
    <row r="563" spans="2:3">
      <c r="B563" s="6"/>
      <c r="C563" s="107"/>
    </row>
    <row r="564" spans="2:3">
      <c r="B564" s="6"/>
      <c r="C564" s="107"/>
    </row>
    <row r="565" spans="2:3">
      <c r="B565" s="6"/>
      <c r="C565" s="107"/>
    </row>
    <row r="566" spans="2:3">
      <c r="B566" s="6"/>
      <c r="C566" s="107"/>
    </row>
    <row r="567" spans="2:3">
      <c r="B567" s="6"/>
      <c r="C567" s="107"/>
    </row>
    <row r="568" spans="2:3">
      <c r="B568" s="6"/>
      <c r="C568" s="107"/>
    </row>
    <row r="569" spans="2:3">
      <c r="B569" s="6"/>
      <c r="C569" s="107"/>
    </row>
    <row r="570" spans="2:3">
      <c r="B570" s="6"/>
      <c r="C570" s="107"/>
    </row>
    <row r="571" spans="2:3">
      <c r="B571" s="6"/>
      <c r="C571" s="107"/>
    </row>
    <row r="572" spans="2:3">
      <c r="B572" s="6"/>
      <c r="C572" s="107"/>
    </row>
    <row r="573" spans="2:3">
      <c r="B573" s="6"/>
      <c r="C573" s="107"/>
    </row>
    <row r="574" spans="2:3">
      <c r="B574" s="6"/>
      <c r="C574" s="107"/>
    </row>
    <row r="575" spans="2:3">
      <c r="B575" s="6"/>
      <c r="C575" s="107"/>
    </row>
    <row r="576" spans="2:3">
      <c r="B576" s="6"/>
      <c r="C576" s="107"/>
    </row>
    <row r="577" spans="2:3">
      <c r="B577" s="6"/>
      <c r="C577" s="107"/>
    </row>
    <row r="578" spans="2:3">
      <c r="B578" s="6"/>
      <c r="C578" s="107"/>
    </row>
    <row r="579" spans="2:3">
      <c r="B579" s="6"/>
      <c r="C579" s="107"/>
    </row>
    <row r="580" spans="2:3">
      <c r="B580" s="6"/>
      <c r="C580" s="107"/>
    </row>
    <row r="581" spans="2:3">
      <c r="B581" s="6"/>
      <c r="C581" s="107"/>
    </row>
    <row r="582" spans="2:3">
      <c r="B582" s="6"/>
      <c r="C582" s="107"/>
    </row>
    <row r="583" spans="2:3">
      <c r="B583" s="6"/>
      <c r="C583" s="107"/>
    </row>
    <row r="584" spans="2:3">
      <c r="B584" s="6"/>
      <c r="C584" s="107"/>
    </row>
    <row r="585" spans="2:3">
      <c r="B585" s="6"/>
      <c r="C585" s="107"/>
    </row>
    <row r="586" spans="2:3">
      <c r="B586" s="6"/>
      <c r="C586" s="107"/>
    </row>
    <row r="587" spans="2:3">
      <c r="B587" s="6"/>
      <c r="C587" s="107"/>
    </row>
    <row r="588" spans="2:3">
      <c r="B588" s="6"/>
      <c r="C588" s="107"/>
    </row>
    <row r="589" spans="2:3">
      <c r="B589" s="6"/>
      <c r="C589" s="107"/>
    </row>
    <row r="590" spans="2:3">
      <c r="B590" s="6"/>
      <c r="C590" s="107"/>
    </row>
    <row r="591" spans="2:3">
      <c r="B591" s="6"/>
      <c r="C591" s="107"/>
    </row>
    <row r="592" spans="2:3">
      <c r="B592" s="6"/>
      <c r="C592" s="107"/>
    </row>
    <row r="593" spans="2:3">
      <c r="B593" s="6"/>
      <c r="C593" s="107"/>
    </row>
    <row r="594" spans="2:3">
      <c r="B594" s="6"/>
      <c r="C594" s="107"/>
    </row>
    <row r="595" spans="2:3">
      <c r="B595" s="6"/>
      <c r="C595" s="107"/>
    </row>
    <row r="596" spans="2:3">
      <c r="B596" s="6"/>
      <c r="C596" s="107"/>
    </row>
    <row r="597" spans="2:3">
      <c r="B597" s="6"/>
      <c r="C597" s="107"/>
    </row>
    <row r="598" spans="2:3">
      <c r="B598" s="6"/>
      <c r="C598" s="107"/>
    </row>
    <row r="599" spans="2:3">
      <c r="B599" s="6"/>
      <c r="C599" s="107"/>
    </row>
    <row r="600" spans="2:3">
      <c r="B600" s="6"/>
      <c r="C600" s="107"/>
    </row>
    <row r="601" spans="2:3">
      <c r="B601" s="6"/>
      <c r="C601" s="107"/>
    </row>
    <row r="602" spans="2:3">
      <c r="B602" s="6"/>
      <c r="C602" s="107"/>
    </row>
    <row r="603" spans="2:3">
      <c r="B603" s="6"/>
      <c r="C603" s="107"/>
    </row>
    <row r="604" spans="2:3">
      <c r="B604" s="6"/>
      <c r="C604" s="107"/>
    </row>
    <row r="605" spans="2:3">
      <c r="B605" s="6"/>
      <c r="C605" s="107"/>
    </row>
    <row r="606" spans="2:3">
      <c r="B606" s="6"/>
      <c r="C606" s="107"/>
    </row>
    <row r="607" spans="2:3">
      <c r="B607" s="6"/>
      <c r="C607" s="107"/>
    </row>
    <row r="608" spans="2:3">
      <c r="B608" s="6"/>
      <c r="C608" s="107"/>
    </row>
    <row r="609" spans="2:3">
      <c r="B609" s="6"/>
      <c r="C609" s="107"/>
    </row>
    <row r="610" spans="2:3">
      <c r="B610" s="6"/>
      <c r="C610" s="107"/>
    </row>
    <row r="611" spans="2:3">
      <c r="B611" s="6"/>
      <c r="C611" s="107"/>
    </row>
    <row r="612" spans="2:3">
      <c r="B612" s="6"/>
      <c r="C612" s="107"/>
    </row>
    <row r="613" spans="2:3">
      <c r="B613" s="6"/>
      <c r="C613" s="107"/>
    </row>
    <row r="614" spans="2:3">
      <c r="B614" s="6"/>
      <c r="C614" s="107"/>
    </row>
    <row r="615" spans="2:3">
      <c r="B615" s="6"/>
      <c r="C615" s="107"/>
    </row>
    <row r="616" spans="2:3">
      <c r="B616" s="6"/>
      <c r="C616" s="107"/>
    </row>
    <row r="617" spans="2:3">
      <c r="B617" s="6"/>
      <c r="C617" s="107"/>
    </row>
    <row r="618" spans="2:3">
      <c r="B618" s="6"/>
      <c r="C618" s="107"/>
    </row>
    <row r="619" spans="2:3">
      <c r="B619" s="6"/>
      <c r="C619" s="107"/>
    </row>
    <row r="620" spans="2:3">
      <c r="B620" s="6"/>
      <c r="C620" s="107"/>
    </row>
    <row r="621" spans="2:3">
      <c r="B621" s="6"/>
      <c r="C621" s="107"/>
    </row>
    <row r="622" spans="2:3">
      <c r="B622" s="6"/>
      <c r="C622" s="107"/>
    </row>
    <row r="623" spans="2:3">
      <c r="B623" s="6"/>
      <c r="C623" s="107"/>
    </row>
    <row r="624" spans="2:3">
      <c r="B624" s="6"/>
      <c r="C624" s="107"/>
    </row>
    <row r="625" spans="2:3">
      <c r="B625" s="6"/>
      <c r="C625" s="107"/>
    </row>
    <row r="626" spans="2:3">
      <c r="B626" s="6"/>
      <c r="C626" s="107"/>
    </row>
    <row r="627" spans="2:3">
      <c r="B627" s="6"/>
      <c r="C627" s="107"/>
    </row>
    <row r="628" spans="2:3">
      <c r="B628" s="6"/>
      <c r="C628" s="107"/>
    </row>
    <row r="629" spans="2:3">
      <c r="B629" s="6"/>
      <c r="C629" s="107"/>
    </row>
    <row r="630" spans="2:3">
      <c r="B630" s="6"/>
      <c r="C630" s="107"/>
    </row>
    <row r="631" spans="2:3">
      <c r="B631" s="6"/>
      <c r="C631" s="107"/>
    </row>
    <row r="632" spans="2:3">
      <c r="B632" s="6"/>
      <c r="C632" s="107"/>
    </row>
    <row r="633" spans="2:3">
      <c r="B633" s="6"/>
      <c r="C633" s="107"/>
    </row>
    <row r="634" spans="2:3">
      <c r="B634" s="6"/>
      <c r="C634" s="107"/>
    </row>
    <row r="635" spans="2:3">
      <c r="B635" s="6"/>
      <c r="C635" s="107"/>
    </row>
    <row r="636" spans="2:3">
      <c r="B636" s="6"/>
      <c r="C636" s="107"/>
    </row>
    <row r="637" spans="2:3">
      <c r="B637" s="6"/>
      <c r="C637" s="107"/>
    </row>
    <row r="638" spans="2:3">
      <c r="B638" s="6"/>
      <c r="C638" s="107"/>
    </row>
    <row r="639" spans="2:3">
      <c r="B639" s="6"/>
      <c r="C639" s="107"/>
    </row>
    <row r="640" spans="2:3">
      <c r="B640" s="6"/>
      <c r="C640" s="107"/>
    </row>
    <row r="641" spans="2:3">
      <c r="B641" s="6"/>
      <c r="C641" s="107"/>
    </row>
    <row r="642" spans="2:3">
      <c r="B642" s="6"/>
      <c r="C642" s="107"/>
    </row>
    <row r="643" spans="2:3">
      <c r="B643" s="6"/>
      <c r="C643" s="107"/>
    </row>
    <row r="644" spans="2:3">
      <c r="B644" s="6"/>
      <c r="C644" s="107"/>
    </row>
    <row r="645" spans="2:3">
      <c r="B645" s="6"/>
      <c r="C645" s="107"/>
    </row>
    <row r="646" spans="2:3">
      <c r="B646" s="6"/>
      <c r="C646" s="107"/>
    </row>
    <row r="647" spans="2:3">
      <c r="B647" s="6"/>
      <c r="C647" s="107"/>
    </row>
    <row r="648" spans="2:3">
      <c r="B648" s="6"/>
      <c r="C648" s="107"/>
    </row>
    <row r="649" spans="2:3">
      <c r="B649" s="6"/>
      <c r="C649" s="107"/>
    </row>
    <row r="650" spans="2:3">
      <c r="B650" s="6"/>
      <c r="C650" s="107"/>
    </row>
    <row r="651" spans="2:3">
      <c r="B651" s="6"/>
      <c r="C651" s="107"/>
    </row>
    <row r="652" spans="2:3">
      <c r="B652" s="6"/>
      <c r="C652" s="107"/>
    </row>
    <row r="653" spans="2:3">
      <c r="B653" s="6"/>
      <c r="C653" s="107"/>
    </row>
    <row r="654" spans="2:3">
      <c r="B654" s="6"/>
      <c r="C654" s="107"/>
    </row>
    <row r="655" spans="2:3">
      <c r="B655" s="6"/>
      <c r="C655" s="107"/>
    </row>
    <row r="656" spans="2:3">
      <c r="B656" s="6"/>
      <c r="C656" s="107"/>
    </row>
    <row r="657" spans="2:3">
      <c r="B657" s="6"/>
      <c r="C657" s="107"/>
    </row>
    <row r="658" spans="2:3">
      <c r="B658" s="6"/>
      <c r="C658" s="107"/>
    </row>
    <row r="659" spans="2:3">
      <c r="B659" s="6"/>
      <c r="C659" s="107"/>
    </row>
    <row r="660" spans="2:3">
      <c r="B660" s="6"/>
      <c r="C660" s="107"/>
    </row>
    <row r="661" spans="2:3">
      <c r="B661" s="6"/>
      <c r="C661" s="107"/>
    </row>
    <row r="662" spans="2:3">
      <c r="B662" s="6"/>
      <c r="C662" s="107"/>
    </row>
    <row r="663" spans="2:3">
      <c r="B663" s="6"/>
      <c r="C663" s="107"/>
    </row>
    <row r="664" spans="2:3">
      <c r="B664" s="6"/>
      <c r="C664" s="107"/>
    </row>
    <row r="665" spans="2:3">
      <c r="B665" s="6"/>
      <c r="C665" s="107"/>
    </row>
    <row r="666" spans="2:3">
      <c r="B666" s="6"/>
      <c r="C666" s="107"/>
    </row>
    <row r="667" spans="2:3">
      <c r="B667" s="6"/>
      <c r="C667" s="107"/>
    </row>
    <row r="668" spans="2:3">
      <c r="B668" s="6"/>
      <c r="C668" s="107"/>
    </row>
    <row r="669" spans="2:3">
      <c r="B669" s="6"/>
      <c r="C669" s="107"/>
    </row>
    <row r="670" spans="2:3">
      <c r="B670" s="6"/>
      <c r="C670" s="107"/>
    </row>
    <row r="671" spans="2:3">
      <c r="B671" s="6"/>
      <c r="C671" s="107"/>
    </row>
    <row r="672" spans="2:3">
      <c r="B672" s="6"/>
      <c r="C672" s="107"/>
    </row>
    <row r="673" spans="2:3">
      <c r="B673" s="6"/>
      <c r="C673" s="107"/>
    </row>
    <row r="674" spans="2:3">
      <c r="B674" s="6"/>
      <c r="C674" s="107"/>
    </row>
    <row r="675" spans="2:3">
      <c r="B675" s="6"/>
      <c r="C675" s="107"/>
    </row>
    <row r="676" spans="2:3">
      <c r="B676" s="6"/>
      <c r="C676" s="107"/>
    </row>
    <row r="677" spans="2:3">
      <c r="B677" s="6"/>
      <c r="C677" s="107"/>
    </row>
    <row r="678" spans="2:3">
      <c r="B678" s="6"/>
      <c r="C678" s="107"/>
    </row>
    <row r="679" spans="2:3">
      <c r="B679" s="6"/>
      <c r="C679" s="107"/>
    </row>
    <row r="680" spans="2:3">
      <c r="B680" s="6"/>
      <c r="C680" s="107"/>
    </row>
    <row r="681" spans="2:3">
      <c r="B681" s="6"/>
      <c r="C681" s="107"/>
    </row>
    <row r="682" spans="2:3">
      <c r="B682" s="6"/>
      <c r="C682" s="107"/>
    </row>
    <row r="683" spans="2:3">
      <c r="B683" s="6"/>
      <c r="C683" s="107"/>
    </row>
    <row r="684" spans="2:3">
      <c r="B684" s="6"/>
      <c r="C684" s="107"/>
    </row>
    <row r="685" spans="2:3">
      <c r="B685" s="6"/>
      <c r="C685" s="107"/>
    </row>
    <row r="686" spans="2:3">
      <c r="B686" s="6"/>
      <c r="C686" s="107"/>
    </row>
    <row r="687" spans="2:3">
      <c r="B687" s="6"/>
      <c r="C687" s="107"/>
    </row>
    <row r="688" spans="2:3">
      <c r="B688" s="6"/>
      <c r="C688" s="107"/>
    </row>
    <row r="689" spans="2:3">
      <c r="B689" s="6"/>
      <c r="C689" s="107"/>
    </row>
    <row r="690" spans="2:3">
      <c r="B690" s="6"/>
      <c r="C690" s="107"/>
    </row>
    <row r="691" spans="2:3">
      <c r="B691" s="6"/>
      <c r="C691" s="107"/>
    </row>
    <row r="692" spans="2:3">
      <c r="B692" s="6"/>
      <c r="C692" s="107"/>
    </row>
    <row r="693" spans="2:3">
      <c r="B693" s="6"/>
      <c r="C693" s="107"/>
    </row>
    <row r="694" spans="2:3">
      <c r="B694" s="6"/>
      <c r="C694" s="107"/>
    </row>
    <row r="695" spans="2:3">
      <c r="B695" s="6"/>
      <c r="C695" s="107"/>
    </row>
    <row r="696" spans="2:3">
      <c r="B696" s="6"/>
      <c r="C696" s="107"/>
    </row>
    <row r="697" spans="2:3">
      <c r="B697" s="6"/>
      <c r="C697" s="107"/>
    </row>
    <row r="698" spans="2:3">
      <c r="B698" s="6"/>
      <c r="C698" s="107"/>
    </row>
    <row r="699" spans="2:3">
      <c r="B699" s="6"/>
      <c r="C699" s="107"/>
    </row>
    <row r="700" spans="2:3">
      <c r="B700" s="6"/>
      <c r="C700" s="107"/>
    </row>
    <row r="701" spans="2:3">
      <c r="B701" s="6"/>
      <c r="C701" s="107"/>
    </row>
    <row r="702" spans="2:3">
      <c r="B702" s="6"/>
      <c r="C702" s="107"/>
    </row>
    <row r="703" spans="2:3">
      <c r="B703" s="6"/>
      <c r="C703" s="107"/>
    </row>
    <row r="704" spans="2:3">
      <c r="B704" s="6"/>
      <c r="C704" s="107"/>
    </row>
    <row r="705" spans="2:3">
      <c r="B705" s="6"/>
      <c r="C705" s="107"/>
    </row>
    <row r="706" spans="2:3">
      <c r="B706" s="6"/>
      <c r="C706" s="107"/>
    </row>
    <row r="707" spans="2:3">
      <c r="B707" s="6"/>
      <c r="C707" s="107"/>
    </row>
    <row r="708" spans="2:3">
      <c r="B708" s="6"/>
      <c r="C708" s="107"/>
    </row>
    <row r="709" spans="2:3">
      <c r="B709" s="6"/>
      <c r="C709" s="107"/>
    </row>
    <row r="710" spans="2:3">
      <c r="B710" s="6"/>
      <c r="C710" s="107"/>
    </row>
    <row r="711" spans="2:3">
      <c r="B711" s="6"/>
      <c r="C711" s="107"/>
    </row>
    <row r="712" spans="2:3">
      <c r="B712" s="6"/>
      <c r="C712" s="107"/>
    </row>
    <row r="713" spans="2:3">
      <c r="B713" s="6"/>
      <c r="C713" s="107"/>
    </row>
    <row r="714" spans="2:3">
      <c r="B714" s="6"/>
      <c r="C714" s="107"/>
    </row>
    <row r="715" spans="2:3">
      <c r="B715" s="6"/>
      <c r="C715" s="107"/>
    </row>
    <row r="716" spans="2:3">
      <c r="B716" s="6"/>
      <c r="C716" s="107"/>
    </row>
    <row r="717" spans="2:3">
      <c r="B717" s="6"/>
      <c r="C717" s="107"/>
    </row>
    <row r="718" spans="2:3">
      <c r="B718" s="6"/>
      <c r="C718" s="107"/>
    </row>
    <row r="719" spans="2:3">
      <c r="B719" s="6"/>
      <c r="C719" s="107"/>
    </row>
    <row r="720" spans="2:3">
      <c r="B720" s="6"/>
      <c r="C720" s="107"/>
    </row>
    <row r="721" spans="2:3">
      <c r="B721" s="6"/>
      <c r="C721" s="107"/>
    </row>
    <row r="722" spans="2:3">
      <c r="B722" s="6"/>
      <c r="C722" s="107"/>
    </row>
    <row r="723" spans="2:3">
      <c r="B723" s="6"/>
      <c r="C723" s="107"/>
    </row>
    <row r="724" spans="2:3">
      <c r="B724" s="6"/>
      <c r="C724" s="107"/>
    </row>
    <row r="725" spans="2:3">
      <c r="B725" s="6"/>
      <c r="C725" s="107"/>
    </row>
    <row r="726" spans="2:3">
      <c r="B726" s="6"/>
      <c r="C726" s="107"/>
    </row>
    <row r="727" spans="2:3">
      <c r="B727" s="6"/>
      <c r="C727" s="107"/>
    </row>
    <row r="728" spans="2:3">
      <c r="B728" s="6"/>
      <c r="C728" s="107"/>
    </row>
    <row r="729" spans="2:3">
      <c r="B729" s="6"/>
      <c r="C729" s="107"/>
    </row>
    <row r="730" spans="2:3">
      <c r="B730" s="6"/>
      <c r="C730" s="107"/>
    </row>
    <row r="731" spans="2:3">
      <c r="B731" s="6"/>
      <c r="C731" s="107"/>
    </row>
    <row r="732" spans="2:3">
      <c r="B732" s="6"/>
      <c r="C732" s="107"/>
    </row>
    <row r="733" spans="2:3">
      <c r="B733" s="6"/>
      <c r="C733" s="107"/>
    </row>
    <row r="734" spans="2:3">
      <c r="B734" s="6"/>
      <c r="C734" s="107"/>
    </row>
    <row r="735" spans="2:3">
      <c r="B735" s="6"/>
      <c r="C735" s="107"/>
    </row>
    <row r="736" spans="2:3">
      <c r="B736" s="6"/>
      <c r="C736" s="107"/>
    </row>
    <row r="737" spans="2:3">
      <c r="B737" s="6"/>
      <c r="C737" s="107"/>
    </row>
    <row r="738" spans="2:3">
      <c r="B738" s="6"/>
      <c r="C738" s="107"/>
    </row>
    <row r="739" spans="2:3">
      <c r="B739" s="6"/>
      <c r="C739" s="107"/>
    </row>
    <row r="740" spans="2:3">
      <c r="B740" s="6"/>
      <c r="C740" s="107"/>
    </row>
    <row r="741" spans="2:3">
      <c r="B741" s="6"/>
      <c r="C741" s="107"/>
    </row>
    <row r="742" spans="2:3">
      <c r="B742" s="6"/>
      <c r="C742" s="107"/>
    </row>
    <row r="743" spans="2:3">
      <c r="B743" s="6"/>
      <c r="C743" s="107"/>
    </row>
    <row r="744" spans="2:3">
      <c r="B744" s="6"/>
      <c r="C744" s="107"/>
    </row>
    <row r="745" spans="2:3">
      <c r="B745" s="6"/>
      <c r="C745" s="107"/>
    </row>
    <row r="746" spans="2:3">
      <c r="B746" s="6"/>
      <c r="C746" s="107"/>
    </row>
    <row r="747" spans="2:3">
      <c r="B747" s="6"/>
      <c r="C747" s="107"/>
    </row>
    <row r="748" spans="2:3">
      <c r="B748" s="6"/>
      <c r="C748" s="107"/>
    </row>
    <row r="749" spans="2:3">
      <c r="B749" s="6"/>
      <c r="C749" s="107"/>
    </row>
    <row r="750" spans="2:3">
      <c r="B750" s="6"/>
      <c r="C750" s="107"/>
    </row>
    <row r="751" spans="2:3">
      <c r="B751" s="6"/>
      <c r="C751" s="107"/>
    </row>
    <row r="752" spans="2:3">
      <c r="B752" s="6"/>
      <c r="C752" s="107"/>
    </row>
    <row r="753" spans="2:3">
      <c r="B753" s="6"/>
      <c r="C753" s="107"/>
    </row>
    <row r="754" spans="2:3">
      <c r="B754" s="6"/>
      <c r="C754" s="107"/>
    </row>
    <row r="755" spans="2:3">
      <c r="B755" s="6"/>
      <c r="C755" s="107"/>
    </row>
    <row r="756" spans="2:3">
      <c r="B756" s="6"/>
      <c r="C756" s="107"/>
    </row>
    <row r="757" spans="2:3">
      <c r="B757" s="6"/>
      <c r="C757" s="107"/>
    </row>
    <row r="758" spans="2:3">
      <c r="B758" s="6"/>
      <c r="C758" s="107"/>
    </row>
    <row r="759" spans="2:3">
      <c r="B759" s="6"/>
      <c r="C759" s="107"/>
    </row>
    <row r="760" spans="2:3">
      <c r="B760" s="6"/>
      <c r="C760" s="107"/>
    </row>
    <row r="761" spans="2:3">
      <c r="B761" s="6"/>
      <c r="C761" s="107"/>
    </row>
    <row r="762" spans="2:3">
      <c r="B762" s="6"/>
      <c r="C762" s="107"/>
    </row>
    <row r="763" spans="2:3">
      <c r="B763" s="6"/>
      <c r="C763" s="107"/>
    </row>
    <row r="764" spans="2:3">
      <c r="B764" s="6"/>
      <c r="C764" s="107"/>
    </row>
    <row r="765" spans="2:3">
      <c r="B765" s="6"/>
      <c r="C765" s="107"/>
    </row>
    <row r="766" spans="2:3">
      <c r="B766" s="6"/>
      <c r="C766" s="107"/>
    </row>
    <row r="767" spans="2:3">
      <c r="B767" s="6"/>
      <c r="C767" s="107"/>
    </row>
    <row r="768" spans="2:3">
      <c r="B768" s="6"/>
      <c r="C768" s="107"/>
    </row>
    <row r="769" spans="2:3">
      <c r="B769" s="6"/>
      <c r="C769" s="107"/>
    </row>
    <row r="770" spans="2:3">
      <c r="B770" s="6"/>
      <c r="C770" s="107"/>
    </row>
    <row r="771" spans="2:3">
      <c r="B771" s="6"/>
      <c r="C771" s="107"/>
    </row>
    <row r="772" spans="2:3">
      <c r="B772" s="6"/>
      <c r="C772" s="107"/>
    </row>
    <row r="773" spans="2:3">
      <c r="B773" s="6"/>
      <c r="C773" s="107"/>
    </row>
    <row r="774" spans="2:3">
      <c r="B774" s="6"/>
      <c r="C774" s="107"/>
    </row>
    <row r="775" spans="2:3">
      <c r="B775" s="6"/>
      <c r="C775" s="107"/>
    </row>
    <row r="776" spans="2:3">
      <c r="B776" s="6"/>
      <c r="C776" s="107"/>
    </row>
    <row r="777" spans="2:3">
      <c r="B777" s="6"/>
      <c r="C777" s="107"/>
    </row>
    <row r="778" spans="2:3">
      <c r="B778" s="6"/>
      <c r="C778" s="107"/>
    </row>
    <row r="779" spans="2:3">
      <c r="B779" s="6"/>
      <c r="C779" s="107"/>
    </row>
    <row r="780" spans="2:3">
      <c r="B780" s="6"/>
      <c r="C780" s="107"/>
    </row>
    <row r="781" spans="2:3">
      <c r="B781" s="6"/>
      <c r="C781" s="107"/>
    </row>
    <row r="782" spans="2:3">
      <c r="B782" s="6"/>
      <c r="C782" s="107"/>
    </row>
    <row r="783" spans="2:3">
      <c r="B783" s="6"/>
      <c r="C783" s="107"/>
    </row>
    <row r="784" spans="2:3">
      <c r="B784" s="6"/>
      <c r="C784" s="107"/>
    </row>
    <row r="785" spans="2:3">
      <c r="B785" s="6"/>
      <c r="C785" s="107"/>
    </row>
    <row r="786" spans="2:3">
      <c r="B786" s="6"/>
      <c r="C786" s="107"/>
    </row>
    <row r="787" spans="2:3">
      <c r="B787" s="6"/>
      <c r="C787" s="107"/>
    </row>
    <row r="788" spans="2:3">
      <c r="B788" s="6"/>
      <c r="C788" s="107"/>
    </row>
    <row r="789" spans="2:3">
      <c r="B789" s="6"/>
      <c r="C789" s="107"/>
    </row>
    <row r="790" spans="2:3">
      <c r="B790" s="6"/>
      <c r="C790" s="107"/>
    </row>
    <row r="791" spans="2:3">
      <c r="B791" s="6"/>
      <c r="C791" s="107"/>
    </row>
    <row r="792" spans="2:3">
      <c r="B792" s="6"/>
      <c r="C792" s="107"/>
    </row>
    <row r="793" spans="2:3">
      <c r="B793" s="6"/>
      <c r="C793" s="107"/>
    </row>
    <row r="794" spans="2:3">
      <c r="B794" s="6"/>
      <c r="C794" s="107"/>
    </row>
    <row r="795" spans="2:3">
      <c r="B795" s="6"/>
      <c r="C795" s="107"/>
    </row>
    <row r="796" spans="2:3">
      <c r="B796" s="6"/>
      <c r="C796" s="107"/>
    </row>
    <row r="797" spans="2:3">
      <c r="B797" s="6"/>
      <c r="C797" s="107"/>
    </row>
    <row r="798" spans="2:3">
      <c r="B798" s="6"/>
      <c r="C798" s="107"/>
    </row>
    <row r="799" spans="2:3">
      <c r="B799" s="6"/>
      <c r="C799" s="107"/>
    </row>
    <row r="800" spans="2:3">
      <c r="B800" s="6"/>
      <c r="C800" s="107"/>
    </row>
    <row r="801" spans="2:3">
      <c r="B801" s="6"/>
      <c r="C801" s="107"/>
    </row>
    <row r="802" spans="2:3">
      <c r="B802" s="6"/>
      <c r="C802" s="107"/>
    </row>
    <row r="803" spans="2:3">
      <c r="B803" s="6"/>
      <c r="C803" s="107"/>
    </row>
    <row r="804" spans="2:3">
      <c r="B804" s="6"/>
      <c r="C804" s="107"/>
    </row>
    <row r="805" spans="2:3">
      <c r="B805" s="6"/>
      <c r="C805" s="107"/>
    </row>
    <row r="806" spans="2:3">
      <c r="B806" s="6"/>
      <c r="C806" s="107"/>
    </row>
    <row r="807" spans="2:3">
      <c r="B807" s="6"/>
      <c r="C807" s="107"/>
    </row>
    <row r="808" spans="2:3">
      <c r="B808" s="6"/>
      <c r="C808" s="107"/>
    </row>
    <row r="809" spans="2:3">
      <c r="B809" s="6"/>
      <c r="C809" s="107"/>
    </row>
    <row r="810" spans="2:3">
      <c r="B810" s="6"/>
      <c r="C810" s="107"/>
    </row>
    <row r="811" spans="2:3">
      <c r="B811" s="6"/>
      <c r="C811" s="107"/>
    </row>
    <row r="812" spans="2:3">
      <c r="B812" s="6"/>
      <c r="C812" s="107"/>
    </row>
    <row r="813" spans="2:3">
      <c r="B813" s="6"/>
      <c r="C813" s="107"/>
    </row>
    <row r="814" spans="2:3">
      <c r="B814" s="6"/>
      <c r="C814" s="107"/>
    </row>
    <row r="815" spans="2:3">
      <c r="B815" s="6"/>
      <c r="C815" s="107"/>
    </row>
    <row r="816" spans="2:3">
      <c r="B816" s="6"/>
      <c r="C816" s="107"/>
    </row>
    <row r="817" spans="2:3">
      <c r="B817" s="6"/>
      <c r="C817" s="107"/>
    </row>
    <row r="818" spans="2:3">
      <c r="B818" s="6"/>
      <c r="C818" s="107"/>
    </row>
    <row r="819" spans="2:3">
      <c r="B819" s="6"/>
      <c r="C819" s="107"/>
    </row>
    <row r="820" spans="2:3">
      <c r="B820" s="6"/>
      <c r="C820" s="107"/>
    </row>
    <row r="821" spans="2:3">
      <c r="B821" s="6"/>
      <c r="C821" s="107"/>
    </row>
    <row r="822" spans="2:3">
      <c r="B822" s="6"/>
      <c r="C822" s="107"/>
    </row>
    <row r="823" spans="2:3">
      <c r="B823" s="6"/>
      <c r="C823" s="107"/>
    </row>
    <row r="824" spans="2:3">
      <c r="B824" s="6"/>
      <c r="C824" s="107"/>
    </row>
    <row r="825" spans="2:3">
      <c r="B825" s="6"/>
      <c r="C825" s="107"/>
    </row>
    <row r="826" spans="2:3">
      <c r="B826" s="6"/>
      <c r="C826" s="107"/>
    </row>
    <row r="827" spans="2:3">
      <c r="B827" s="6"/>
      <c r="C827" s="107"/>
    </row>
    <row r="828" spans="2:3">
      <c r="B828" s="6"/>
      <c r="C828" s="107"/>
    </row>
    <row r="829" spans="2:3">
      <c r="B829" s="6"/>
      <c r="C829" s="107"/>
    </row>
    <row r="830" spans="2:3">
      <c r="B830" s="6"/>
      <c r="C830" s="107"/>
    </row>
    <row r="831" spans="2:3">
      <c r="B831" s="6"/>
      <c r="C831" s="107"/>
    </row>
    <row r="832" spans="2:3">
      <c r="B832" s="6"/>
      <c r="C832" s="107"/>
    </row>
    <row r="833" spans="2:3">
      <c r="B833" s="6"/>
      <c r="C833" s="107"/>
    </row>
    <row r="834" spans="2:3">
      <c r="B834" s="6"/>
      <c r="C834" s="107"/>
    </row>
    <row r="835" spans="2:3">
      <c r="B835" s="6"/>
      <c r="C835" s="107"/>
    </row>
    <row r="836" spans="2:3">
      <c r="B836" s="6"/>
      <c r="C836" s="107"/>
    </row>
    <row r="837" spans="2:3">
      <c r="B837" s="6"/>
      <c r="C837" s="107"/>
    </row>
    <row r="838" spans="2:3">
      <c r="B838" s="6"/>
      <c r="C838" s="107"/>
    </row>
    <row r="839" spans="2:3">
      <c r="B839" s="6"/>
      <c r="C839" s="107"/>
    </row>
    <row r="840" spans="2:3">
      <c r="B840" s="6"/>
      <c r="C840" s="107"/>
    </row>
    <row r="841" spans="2:3">
      <c r="B841" s="6"/>
      <c r="C841" s="107"/>
    </row>
    <row r="842" spans="2:3">
      <c r="B842" s="6"/>
      <c r="C842" s="107"/>
    </row>
    <row r="843" spans="2:3">
      <c r="B843" s="6"/>
      <c r="C843" s="107"/>
    </row>
    <row r="844" spans="2:3">
      <c r="B844" s="6"/>
      <c r="C844" s="107"/>
    </row>
    <row r="845" spans="2:3">
      <c r="B845" s="6"/>
      <c r="C845" s="107"/>
    </row>
    <row r="846" spans="2:3">
      <c r="B846" s="6"/>
      <c r="C846" s="107"/>
    </row>
    <row r="847" spans="2:3">
      <c r="B847" s="6"/>
      <c r="C847" s="107"/>
    </row>
    <row r="848" spans="2:3">
      <c r="B848" s="6"/>
      <c r="C848" s="107"/>
    </row>
    <row r="849" spans="2:3">
      <c r="B849" s="6"/>
      <c r="C849" s="107"/>
    </row>
    <row r="850" spans="2:3">
      <c r="B850" s="6"/>
      <c r="C850" s="107"/>
    </row>
    <row r="851" spans="2:3">
      <c r="B851" s="6"/>
      <c r="C851" s="107"/>
    </row>
    <row r="852" spans="2:3">
      <c r="B852" s="6"/>
      <c r="C852" s="107"/>
    </row>
    <row r="853" spans="2:3">
      <c r="B853" s="6"/>
      <c r="C853" s="107"/>
    </row>
    <row r="854" spans="2:3">
      <c r="B854" s="6"/>
      <c r="C854" s="107"/>
    </row>
    <row r="855" spans="2:3">
      <c r="B855" s="6"/>
      <c r="C855" s="107"/>
    </row>
    <row r="856" spans="2:3">
      <c r="B856" s="6"/>
      <c r="C856" s="107"/>
    </row>
    <row r="857" spans="2:3">
      <c r="B857" s="6"/>
      <c r="C857" s="107"/>
    </row>
    <row r="858" spans="2:3">
      <c r="B858" s="6"/>
      <c r="C858" s="107"/>
    </row>
    <row r="859" spans="2:3">
      <c r="B859" s="6"/>
      <c r="C859" s="107"/>
    </row>
    <row r="860" spans="2:3">
      <c r="B860" s="6"/>
      <c r="C860" s="107"/>
    </row>
    <row r="861" spans="2:3">
      <c r="B861" s="6"/>
      <c r="C861" s="107"/>
    </row>
    <row r="862" spans="2:3">
      <c r="B862" s="6"/>
      <c r="C862" s="107"/>
    </row>
    <row r="863" spans="2:3">
      <c r="B863" s="6"/>
      <c r="C863" s="107"/>
    </row>
    <row r="864" spans="2:3">
      <c r="B864" s="6"/>
      <c r="C864" s="107"/>
    </row>
    <row r="865" spans="2:3">
      <c r="B865" s="6"/>
      <c r="C865" s="107"/>
    </row>
    <row r="866" spans="2:3">
      <c r="B866" s="6"/>
      <c r="C866" s="107"/>
    </row>
    <row r="867" spans="2:3">
      <c r="B867" s="6"/>
      <c r="C867" s="107"/>
    </row>
    <row r="868" spans="2:3">
      <c r="B868" s="6"/>
      <c r="C868" s="107"/>
    </row>
    <row r="869" spans="2:3">
      <c r="B869" s="6"/>
      <c r="C869" s="107"/>
    </row>
    <row r="870" spans="2:3">
      <c r="B870" s="6"/>
      <c r="C870" s="107"/>
    </row>
    <row r="871" spans="2:3">
      <c r="B871" s="6"/>
      <c r="C871" s="107"/>
    </row>
    <row r="872" spans="2:3">
      <c r="B872" s="6"/>
      <c r="C872" s="107"/>
    </row>
    <row r="873" spans="2:3">
      <c r="B873" s="6"/>
      <c r="C873" s="107"/>
    </row>
    <row r="874" spans="2:3">
      <c r="B874" s="6"/>
      <c r="C874" s="107"/>
    </row>
    <row r="875" spans="2:3">
      <c r="B875" s="6"/>
      <c r="C875" s="107"/>
    </row>
    <row r="876" spans="2:3">
      <c r="B876" s="6"/>
      <c r="C876" s="107"/>
    </row>
    <row r="877" spans="2:3">
      <c r="B877" s="6"/>
      <c r="C877" s="107"/>
    </row>
    <row r="878" spans="2:3">
      <c r="B878" s="6"/>
      <c r="C878" s="107"/>
    </row>
    <row r="879" spans="2:3">
      <c r="B879" s="6"/>
      <c r="C879" s="107"/>
    </row>
    <row r="880" spans="2:3">
      <c r="B880" s="6"/>
      <c r="C880" s="107"/>
    </row>
    <row r="881" spans="2:3">
      <c r="B881" s="6"/>
      <c r="C881" s="107"/>
    </row>
    <row r="882" spans="2:3">
      <c r="B882" s="6"/>
      <c r="C882" s="107"/>
    </row>
    <row r="883" spans="2:3">
      <c r="B883" s="6"/>
      <c r="C883" s="107"/>
    </row>
    <row r="884" spans="2:3">
      <c r="B884" s="6"/>
      <c r="C884" s="107"/>
    </row>
    <row r="885" spans="2:3">
      <c r="B885" s="6"/>
      <c r="C885" s="107"/>
    </row>
    <row r="886" spans="2:3">
      <c r="B886" s="6"/>
      <c r="C886" s="107"/>
    </row>
    <row r="887" spans="2:3">
      <c r="B887" s="6"/>
      <c r="C887" s="107"/>
    </row>
    <row r="888" spans="2:3">
      <c r="B888" s="6"/>
      <c r="C888" s="107"/>
    </row>
    <row r="889" spans="2:3">
      <c r="B889" s="6"/>
      <c r="C889" s="107"/>
    </row>
    <row r="890" spans="2:3">
      <c r="B890" s="6"/>
      <c r="C890" s="107"/>
    </row>
    <row r="891" spans="2:3">
      <c r="B891" s="6"/>
      <c r="C891" s="107"/>
    </row>
    <row r="892" spans="2:3">
      <c r="B892" s="6"/>
      <c r="C892" s="107"/>
    </row>
    <row r="893" spans="2:3">
      <c r="B893" s="6"/>
      <c r="C893" s="107"/>
    </row>
    <row r="894" spans="2:3">
      <c r="B894" s="6"/>
      <c r="C894" s="107"/>
    </row>
    <row r="895" spans="2:3">
      <c r="B895" s="6"/>
      <c r="C895" s="107"/>
    </row>
    <row r="896" spans="2:3">
      <c r="B896" s="6"/>
      <c r="C896" s="107"/>
    </row>
    <row r="897" spans="2:3">
      <c r="B897" s="6"/>
      <c r="C897" s="107"/>
    </row>
    <row r="898" spans="2:3">
      <c r="B898" s="6"/>
      <c r="C898" s="107"/>
    </row>
    <row r="899" spans="2:3">
      <c r="B899" s="6"/>
      <c r="C899" s="107"/>
    </row>
    <row r="900" spans="2:3">
      <c r="B900" s="6"/>
      <c r="C900" s="107"/>
    </row>
    <row r="901" spans="2:3">
      <c r="B901" s="6"/>
      <c r="C901" s="107"/>
    </row>
    <row r="902" spans="2:3">
      <c r="B902" s="6"/>
      <c r="C902" s="107"/>
    </row>
    <row r="903" spans="2:3">
      <c r="B903" s="6"/>
      <c r="C903" s="107"/>
    </row>
    <row r="904" spans="2:3">
      <c r="B904" s="6"/>
      <c r="C904" s="107"/>
    </row>
    <row r="905" spans="2:3">
      <c r="B905" s="6"/>
      <c r="C905" s="107"/>
    </row>
    <row r="906" spans="2:3">
      <c r="B906" s="6"/>
      <c r="C906" s="107"/>
    </row>
    <row r="907" spans="2:3">
      <c r="B907" s="6"/>
      <c r="C907" s="107"/>
    </row>
    <row r="908" spans="2:3">
      <c r="B908" s="6"/>
      <c r="C908" s="107"/>
    </row>
    <row r="909" spans="2:3">
      <c r="B909" s="6"/>
      <c r="C909" s="107"/>
    </row>
    <row r="910" spans="2:3">
      <c r="B910" s="6"/>
      <c r="C910" s="107"/>
    </row>
    <row r="911" spans="2:3">
      <c r="B911" s="6"/>
      <c r="C911" s="107"/>
    </row>
    <row r="912" spans="2:3">
      <c r="B912" s="6"/>
      <c r="C912" s="107"/>
    </row>
    <row r="913" spans="2:3">
      <c r="B913" s="6"/>
      <c r="C913" s="107"/>
    </row>
    <row r="914" spans="2:3">
      <c r="B914" s="6"/>
      <c r="C914" s="107"/>
    </row>
    <row r="915" spans="2:3">
      <c r="B915" s="6"/>
      <c r="C915" s="107"/>
    </row>
    <row r="916" spans="2:3">
      <c r="B916" s="6"/>
      <c r="C916" s="107"/>
    </row>
    <row r="917" spans="2:3">
      <c r="B917" s="6"/>
      <c r="C917" s="107"/>
    </row>
    <row r="918" spans="2:3">
      <c r="B918" s="6"/>
      <c r="C918" s="107"/>
    </row>
    <row r="919" spans="2:3">
      <c r="B919" s="6"/>
      <c r="C919" s="107"/>
    </row>
    <row r="920" spans="2:3">
      <c r="B920" s="6"/>
      <c r="C920" s="107"/>
    </row>
    <row r="921" spans="2:3">
      <c r="B921" s="6"/>
      <c r="C921" s="107"/>
    </row>
    <row r="922" spans="2:3">
      <c r="B922" s="6"/>
      <c r="C922" s="107"/>
    </row>
    <row r="923" spans="2:3">
      <c r="B923" s="6"/>
      <c r="C923" s="107"/>
    </row>
    <row r="924" spans="2:3">
      <c r="B924" s="6"/>
      <c r="C924" s="107"/>
    </row>
    <row r="925" spans="2:3">
      <c r="B925" s="6"/>
      <c r="C925" s="107"/>
    </row>
    <row r="926" spans="2:3">
      <c r="B926" s="6"/>
      <c r="C926" s="107"/>
    </row>
    <row r="927" spans="2:3">
      <c r="B927" s="6"/>
      <c r="C927" s="107"/>
    </row>
    <row r="928" spans="2:3">
      <c r="B928" s="6"/>
      <c r="C928" s="107"/>
    </row>
    <row r="929" spans="2:3">
      <c r="B929" s="6"/>
      <c r="C929" s="107"/>
    </row>
    <row r="930" spans="2:3">
      <c r="B930" s="6"/>
      <c r="C930" s="107"/>
    </row>
    <row r="931" spans="2:3">
      <c r="B931" s="6"/>
      <c r="C931" s="107"/>
    </row>
    <row r="932" spans="2:3">
      <c r="B932" s="6"/>
      <c r="C932" s="107"/>
    </row>
    <row r="933" spans="2:3">
      <c r="B933" s="6"/>
      <c r="C933" s="107"/>
    </row>
    <row r="934" spans="2:3">
      <c r="B934" s="6"/>
      <c r="C934" s="107"/>
    </row>
    <row r="935" spans="2:3">
      <c r="B935" s="6"/>
      <c r="C935" s="107"/>
    </row>
    <row r="936" spans="2:3">
      <c r="B936" s="6"/>
      <c r="C936" s="107"/>
    </row>
    <row r="937" spans="2:3">
      <c r="B937" s="6"/>
      <c r="C937" s="107"/>
    </row>
    <row r="938" spans="2:3">
      <c r="B938" s="6"/>
      <c r="C938" s="107"/>
    </row>
    <row r="939" spans="2:3">
      <c r="B939" s="6"/>
      <c r="C939" s="107"/>
    </row>
    <row r="940" spans="2:3">
      <c r="B940" s="6"/>
      <c r="C940" s="107"/>
    </row>
    <row r="941" spans="2:3">
      <c r="B941" s="6"/>
      <c r="C941" s="107"/>
    </row>
    <row r="942" spans="2:3">
      <c r="B942" s="6"/>
      <c r="C942" s="107"/>
    </row>
    <row r="943" spans="2:3">
      <c r="B943" s="6"/>
      <c r="C943" s="107"/>
    </row>
    <row r="944" spans="2:3">
      <c r="B944" s="6"/>
      <c r="C944" s="107"/>
    </row>
    <row r="945" spans="2:3">
      <c r="B945" s="6"/>
      <c r="C945" s="107"/>
    </row>
    <row r="946" spans="2:3">
      <c r="B946" s="6"/>
      <c r="C946" s="107"/>
    </row>
    <row r="947" spans="2:3">
      <c r="B947" s="6"/>
      <c r="C947" s="107"/>
    </row>
    <row r="948" spans="2:3">
      <c r="B948" s="6"/>
      <c r="C948" s="107"/>
    </row>
    <row r="949" spans="2:3">
      <c r="B949" s="6"/>
      <c r="C949" s="107"/>
    </row>
    <row r="950" spans="2:3">
      <c r="B950" s="6"/>
      <c r="C950" s="107"/>
    </row>
    <row r="951" spans="2:3">
      <c r="B951" s="6"/>
      <c r="C951" s="107"/>
    </row>
    <row r="952" spans="2:3">
      <c r="B952" s="6"/>
      <c r="C952" s="107"/>
    </row>
    <row r="953" spans="2:3">
      <c r="B953" s="6"/>
      <c r="C953" s="107"/>
    </row>
    <row r="954" spans="2:3">
      <c r="B954" s="6"/>
      <c r="C954" s="107"/>
    </row>
    <row r="955" spans="2:3">
      <c r="B955" s="6"/>
      <c r="C955" s="107"/>
    </row>
    <row r="956" spans="2:3">
      <c r="B956" s="6"/>
      <c r="C956" s="107"/>
    </row>
    <row r="957" spans="2:3">
      <c r="B957" s="6"/>
      <c r="C957" s="107"/>
    </row>
    <row r="958" spans="2:3">
      <c r="B958" s="6"/>
      <c r="C958" s="107"/>
    </row>
    <row r="959" spans="2:3">
      <c r="B959" s="6"/>
      <c r="C959" s="107"/>
    </row>
    <row r="960" spans="2:3">
      <c r="B960" s="6"/>
      <c r="C960" s="107"/>
    </row>
    <row r="961" spans="2:3">
      <c r="B961" s="6"/>
      <c r="C961" s="107"/>
    </row>
    <row r="962" spans="2:3">
      <c r="B962" s="6"/>
      <c r="C962" s="107"/>
    </row>
    <row r="963" spans="2:3">
      <c r="B963" s="6"/>
      <c r="C963" s="107"/>
    </row>
    <row r="964" spans="2:3">
      <c r="B964" s="6"/>
      <c r="C964" s="107"/>
    </row>
    <row r="965" spans="2:3">
      <c r="B965" s="6"/>
      <c r="C965" s="107"/>
    </row>
    <row r="966" spans="2:3">
      <c r="B966" s="6"/>
      <c r="C966" s="107"/>
    </row>
    <row r="967" spans="2:3">
      <c r="B967" s="6"/>
      <c r="C967" s="107"/>
    </row>
    <row r="968" spans="2:3">
      <c r="B968" s="6"/>
      <c r="C968" s="107"/>
    </row>
    <row r="969" spans="2:3">
      <c r="B969" s="6"/>
      <c r="C969" s="107"/>
    </row>
    <row r="970" spans="2:3">
      <c r="B970" s="6"/>
      <c r="C970" s="107"/>
    </row>
    <row r="971" spans="2:3">
      <c r="B971" s="6"/>
      <c r="C971" s="107"/>
    </row>
    <row r="972" spans="2:3">
      <c r="B972" s="6"/>
      <c r="C972" s="107"/>
    </row>
    <row r="973" spans="2:3">
      <c r="B973" s="6"/>
      <c r="C973" s="107"/>
    </row>
    <row r="974" spans="2:3">
      <c r="B974" s="6"/>
      <c r="C974" s="107"/>
    </row>
    <row r="975" spans="2:3">
      <c r="B975" s="6"/>
      <c r="C975" s="107"/>
    </row>
    <row r="976" spans="2:3">
      <c r="B976" s="6"/>
      <c r="C976" s="107"/>
    </row>
    <row r="977" spans="2:3">
      <c r="B977" s="6"/>
      <c r="C977" s="107"/>
    </row>
    <row r="978" spans="2:3">
      <c r="B978" s="6"/>
      <c r="C978" s="107"/>
    </row>
    <row r="979" spans="2:3">
      <c r="B979" s="6"/>
      <c r="C979" s="107"/>
    </row>
    <row r="980" spans="2:3">
      <c r="B980" s="6"/>
      <c r="C980" s="107"/>
    </row>
    <row r="981" spans="2:3">
      <c r="B981" s="6"/>
      <c r="C981" s="107"/>
    </row>
    <row r="982" spans="2:3">
      <c r="B982" s="6"/>
      <c r="C982" s="107"/>
    </row>
    <row r="983" spans="2:3">
      <c r="B983" s="6"/>
      <c r="C983" s="107"/>
    </row>
    <row r="984" spans="2:3">
      <c r="B984" s="6"/>
      <c r="C984" s="107"/>
    </row>
    <row r="985" spans="2:3">
      <c r="B985" s="6"/>
      <c r="C985" s="107"/>
    </row>
    <row r="986" spans="2:3">
      <c r="B986" s="6"/>
      <c r="C986" s="107"/>
    </row>
    <row r="987" spans="2:3">
      <c r="B987" s="6"/>
      <c r="C987" s="107"/>
    </row>
    <row r="988" spans="2:3">
      <c r="B988" s="6"/>
      <c r="C988" s="107"/>
    </row>
    <row r="989" spans="2:3">
      <c r="B989" s="6"/>
      <c r="C989" s="107"/>
    </row>
    <row r="990" spans="2:3">
      <c r="B990" s="6"/>
      <c r="C990" s="107"/>
    </row>
    <row r="991" spans="2:3">
      <c r="B991" s="6"/>
      <c r="C991" s="107"/>
    </row>
    <row r="992" spans="2:3">
      <c r="B992" s="6"/>
      <c r="C992" s="107"/>
    </row>
    <row r="993" spans="2:3">
      <c r="B993" s="6"/>
      <c r="C993" s="107"/>
    </row>
    <row r="994" spans="2:3">
      <c r="B994" s="6"/>
      <c r="C994" s="107"/>
    </row>
    <row r="995" spans="2:3">
      <c r="B995" s="6"/>
      <c r="C995" s="107"/>
    </row>
    <row r="996" spans="2:3">
      <c r="B996" s="6"/>
      <c r="C996" s="107"/>
    </row>
    <row r="997" spans="2:3">
      <c r="B997" s="6"/>
      <c r="C997" s="107"/>
    </row>
    <row r="998" spans="2:3">
      <c r="B998" s="6"/>
      <c r="C998" s="107"/>
    </row>
    <row r="999" spans="2:3">
      <c r="B999" s="6"/>
      <c r="C999" s="107"/>
    </row>
    <row r="1000" spans="2:3">
      <c r="B1000" s="6"/>
      <c r="C1000" s="107"/>
    </row>
    <row r="1001" spans="2:3">
      <c r="B1001" s="6"/>
      <c r="C1001" s="107"/>
    </row>
    <row r="1002" spans="2:3">
      <c r="B1002" s="6"/>
      <c r="C1002" s="107"/>
    </row>
    <row r="1003" spans="2:3">
      <c r="B1003" s="6"/>
      <c r="C1003" s="107"/>
    </row>
    <row r="1004" spans="2:3">
      <c r="B1004" s="6"/>
      <c r="C1004" s="107"/>
    </row>
    <row r="1005" spans="2:3">
      <c r="B1005" s="6"/>
      <c r="C1005" s="107"/>
    </row>
    <row r="1006" spans="2:3">
      <c r="B1006" s="6"/>
      <c r="C1006" s="107"/>
    </row>
    <row r="1007" spans="2:3">
      <c r="B1007" s="6"/>
      <c r="C1007" s="107"/>
    </row>
    <row r="1008" spans="2:3">
      <c r="B1008" s="6"/>
      <c r="C1008" s="107"/>
    </row>
    <row r="1009" spans="2:3">
      <c r="B1009" s="6"/>
      <c r="C1009" s="107"/>
    </row>
    <row r="1010" spans="2:3">
      <c r="B1010" s="6"/>
      <c r="C1010" s="107"/>
    </row>
    <row r="1011" spans="2:3">
      <c r="B1011" s="6"/>
      <c r="C1011" s="107"/>
    </row>
    <row r="1012" spans="2:3">
      <c r="B1012" s="6"/>
      <c r="C1012" s="107"/>
    </row>
    <row r="1013" spans="2:3">
      <c r="B1013" s="6"/>
      <c r="C1013" s="107"/>
    </row>
    <row r="1014" spans="2:3">
      <c r="B1014" s="6"/>
      <c r="C1014" s="107"/>
    </row>
    <row r="1015" spans="2:3">
      <c r="B1015" s="6"/>
      <c r="C1015" s="107"/>
    </row>
    <row r="1016" spans="2:3">
      <c r="B1016" s="6"/>
      <c r="C1016" s="107"/>
    </row>
    <row r="1017" spans="2:3">
      <c r="B1017" s="6"/>
      <c r="C1017" s="107"/>
    </row>
    <row r="1018" spans="2:3">
      <c r="B1018" s="6"/>
      <c r="C1018" s="107"/>
    </row>
    <row r="1019" spans="2:3">
      <c r="B1019" s="6"/>
      <c r="C1019" s="107"/>
    </row>
    <row r="1020" spans="2:3">
      <c r="B1020" s="6"/>
      <c r="C1020" s="107"/>
    </row>
    <row r="1021" spans="2:3">
      <c r="B1021" s="6"/>
      <c r="C1021" s="107"/>
    </row>
    <row r="1022" spans="2:3">
      <c r="B1022" s="6"/>
      <c r="C1022" s="107"/>
    </row>
    <row r="1023" spans="2:3">
      <c r="B1023" s="6"/>
      <c r="C1023" s="107"/>
    </row>
    <row r="1024" spans="2:3">
      <c r="B1024" s="6"/>
      <c r="C1024" s="107"/>
    </row>
    <row r="1025" spans="2:3">
      <c r="B1025" s="6"/>
      <c r="C1025" s="107"/>
    </row>
    <row r="1026" spans="2:3">
      <c r="B1026" s="6"/>
      <c r="C1026" s="107"/>
    </row>
    <row r="1027" spans="2:3">
      <c r="B1027" s="6"/>
      <c r="C1027" s="107"/>
    </row>
    <row r="1028" spans="2:3">
      <c r="B1028" s="6"/>
      <c r="C1028" s="107"/>
    </row>
    <row r="1029" spans="2:3">
      <c r="B1029" s="6"/>
      <c r="C1029" s="107"/>
    </row>
    <row r="1030" spans="2:3">
      <c r="B1030" s="6"/>
      <c r="C1030" s="107"/>
    </row>
    <row r="1031" spans="2:3">
      <c r="B1031" s="6"/>
      <c r="C1031" s="107"/>
    </row>
    <row r="1032" spans="2:3">
      <c r="B1032" s="6"/>
      <c r="C1032" s="107"/>
    </row>
    <row r="1033" spans="2:3">
      <c r="B1033" s="6"/>
      <c r="C1033" s="107"/>
    </row>
    <row r="1034" spans="2:3">
      <c r="B1034" s="6"/>
      <c r="C1034" s="107"/>
    </row>
    <row r="1035" spans="2:3">
      <c r="B1035" s="6"/>
      <c r="C1035" s="107"/>
    </row>
    <row r="1036" spans="2:3">
      <c r="B1036" s="6"/>
      <c r="C1036" s="107"/>
    </row>
    <row r="1037" spans="2:3">
      <c r="B1037" s="6"/>
      <c r="C1037" s="107"/>
    </row>
    <row r="1038" spans="2:3">
      <c r="B1038" s="6"/>
      <c r="C1038" s="107"/>
    </row>
    <row r="1039" spans="2:3">
      <c r="B1039" s="6"/>
      <c r="C1039" s="107"/>
    </row>
    <row r="1040" spans="2:3">
      <c r="B1040" s="6"/>
      <c r="C1040" s="107"/>
    </row>
    <row r="1041" spans="2:3">
      <c r="B1041" s="6"/>
      <c r="C1041" s="107"/>
    </row>
    <row r="1042" spans="2:3">
      <c r="B1042" s="6"/>
      <c r="C1042" s="107"/>
    </row>
    <row r="1043" spans="2:3">
      <c r="B1043" s="6"/>
      <c r="C1043" s="107"/>
    </row>
    <row r="1044" spans="2:3">
      <c r="B1044" s="6"/>
      <c r="C1044" s="107"/>
    </row>
    <row r="1045" spans="2:3">
      <c r="B1045" s="6"/>
      <c r="C1045" s="107"/>
    </row>
    <row r="1046" spans="2:3">
      <c r="B1046" s="6"/>
      <c r="C1046" s="107"/>
    </row>
    <row r="1047" spans="2:3">
      <c r="B1047" s="6"/>
      <c r="C1047" s="107"/>
    </row>
    <row r="1048" spans="2:3">
      <c r="B1048" s="6"/>
      <c r="C1048" s="107"/>
    </row>
    <row r="1049" spans="2:3">
      <c r="B1049" s="6"/>
      <c r="C1049" s="107"/>
    </row>
    <row r="1050" spans="2:3">
      <c r="B1050" s="6"/>
      <c r="C1050" s="107"/>
    </row>
    <row r="1051" spans="2:3">
      <c r="B1051" s="6"/>
      <c r="C1051" s="107"/>
    </row>
    <row r="1052" spans="2:3">
      <c r="B1052" s="6"/>
      <c r="C1052" s="107"/>
    </row>
    <row r="1053" spans="2:3">
      <c r="B1053" s="6"/>
      <c r="C1053" s="107"/>
    </row>
    <row r="1054" spans="2:3">
      <c r="B1054" s="6"/>
      <c r="C1054" s="107"/>
    </row>
    <row r="1055" spans="2:3">
      <c r="B1055" s="6"/>
      <c r="C1055" s="107"/>
    </row>
    <row r="1056" spans="2:3">
      <c r="B1056" s="6"/>
      <c r="C1056" s="107"/>
    </row>
    <row r="1057" spans="2:3">
      <c r="B1057" s="6"/>
      <c r="C1057" s="107"/>
    </row>
    <row r="1058" spans="2:3">
      <c r="B1058" s="6"/>
      <c r="C1058" s="107"/>
    </row>
    <row r="1059" spans="2:3">
      <c r="B1059" s="6"/>
      <c r="C1059" s="107"/>
    </row>
    <row r="1060" spans="2:3">
      <c r="B1060" s="6"/>
      <c r="C1060" s="107"/>
    </row>
    <row r="1061" spans="2:3">
      <c r="B1061" s="6"/>
      <c r="C1061" s="107"/>
    </row>
    <row r="1062" spans="2:3">
      <c r="B1062" s="6"/>
      <c r="C1062" s="107"/>
    </row>
    <row r="1063" spans="2:3">
      <c r="B1063" s="6"/>
      <c r="C1063" s="107"/>
    </row>
    <row r="1064" spans="2:3">
      <c r="B1064" s="6"/>
      <c r="C1064" s="107"/>
    </row>
    <row r="1065" spans="2:3">
      <c r="B1065" s="6"/>
      <c r="C1065" s="107"/>
    </row>
    <row r="1066" spans="2:3">
      <c r="B1066" s="6"/>
      <c r="C1066" s="107"/>
    </row>
    <row r="1067" spans="2:3">
      <c r="B1067" s="6"/>
      <c r="C1067" s="107"/>
    </row>
    <row r="1068" spans="2:3">
      <c r="B1068" s="6"/>
      <c r="C1068" s="107"/>
    </row>
    <row r="1069" spans="2:3">
      <c r="B1069" s="6"/>
      <c r="C1069" s="107"/>
    </row>
    <row r="1070" spans="2:3">
      <c r="B1070" s="6"/>
      <c r="C1070" s="107"/>
    </row>
    <row r="1071" spans="2:3">
      <c r="B1071" s="6"/>
      <c r="C1071" s="107"/>
    </row>
    <row r="1072" spans="2:3">
      <c r="B1072" s="6"/>
      <c r="C1072" s="107"/>
    </row>
    <row r="1073" spans="2:3">
      <c r="B1073" s="6"/>
      <c r="C1073" s="107"/>
    </row>
    <row r="1074" spans="2:3">
      <c r="B1074" s="6"/>
      <c r="C1074" s="107"/>
    </row>
    <row r="1075" spans="2:3">
      <c r="B1075" s="6"/>
      <c r="C1075" s="107"/>
    </row>
    <row r="1076" spans="2:3">
      <c r="B1076" s="6"/>
      <c r="C1076" s="107"/>
    </row>
    <row r="1077" spans="2:3">
      <c r="B1077" s="6"/>
      <c r="C1077" s="107"/>
    </row>
    <row r="1078" spans="2:3">
      <c r="B1078" s="6"/>
      <c r="C1078" s="107"/>
    </row>
    <row r="1079" spans="2:3">
      <c r="B1079" s="6"/>
      <c r="C1079" s="107"/>
    </row>
    <row r="1080" spans="2:3">
      <c r="B1080" s="6"/>
      <c r="C1080" s="107"/>
    </row>
    <row r="1081" spans="2:3">
      <c r="B1081" s="6"/>
      <c r="C1081" s="107"/>
    </row>
    <row r="1082" spans="2:3">
      <c r="B1082" s="6"/>
      <c r="C1082" s="107"/>
    </row>
    <row r="1083" spans="2:3">
      <c r="B1083" s="6"/>
      <c r="C1083" s="107"/>
    </row>
    <row r="1084" spans="2:3">
      <c r="B1084" s="6"/>
      <c r="C1084" s="107"/>
    </row>
    <row r="1085" spans="2:3">
      <c r="B1085" s="6"/>
      <c r="C1085" s="107"/>
    </row>
    <row r="1086" spans="2:3">
      <c r="B1086" s="6"/>
      <c r="C1086" s="107"/>
    </row>
    <row r="1087" spans="2:3">
      <c r="B1087" s="6"/>
      <c r="C1087" s="107"/>
    </row>
    <row r="1088" spans="2:3">
      <c r="B1088" s="6"/>
      <c r="C1088" s="107"/>
    </row>
    <row r="1089" spans="2:3">
      <c r="B1089" s="6"/>
      <c r="C1089" s="107"/>
    </row>
    <row r="1090" spans="2:3">
      <c r="B1090" s="6"/>
      <c r="C1090" s="107"/>
    </row>
    <row r="1091" spans="2:3">
      <c r="B1091" s="6"/>
      <c r="C1091" s="107"/>
    </row>
    <row r="1092" spans="2:3">
      <c r="B1092" s="6"/>
      <c r="C1092" s="107"/>
    </row>
    <row r="1093" spans="2:3">
      <c r="B1093" s="6"/>
      <c r="C1093" s="107"/>
    </row>
    <row r="1094" spans="2:3">
      <c r="B1094" s="6"/>
      <c r="C1094" s="107"/>
    </row>
    <row r="1095" spans="2:3">
      <c r="B1095" s="6"/>
      <c r="C1095" s="107"/>
    </row>
    <row r="1096" spans="2:3">
      <c r="B1096" s="6"/>
      <c r="C1096" s="107"/>
    </row>
    <row r="1097" spans="2:3">
      <c r="B1097" s="6"/>
      <c r="C1097" s="107"/>
    </row>
    <row r="1098" spans="2:3">
      <c r="B1098" s="6"/>
      <c r="C1098" s="107"/>
    </row>
    <row r="1099" spans="2:3">
      <c r="B1099" s="6"/>
      <c r="C1099" s="107"/>
    </row>
    <row r="1100" spans="2:3">
      <c r="B1100" s="6"/>
      <c r="C1100" s="107"/>
    </row>
    <row r="1101" spans="2:3">
      <c r="B1101" s="6"/>
      <c r="C1101" s="107"/>
    </row>
    <row r="1102" spans="2:3">
      <c r="B1102" s="6"/>
      <c r="C1102" s="107"/>
    </row>
    <row r="1103" spans="2:3">
      <c r="B1103" s="6"/>
      <c r="C1103" s="107"/>
    </row>
    <row r="1104" spans="2:3">
      <c r="B1104" s="6"/>
      <c r="C1104" s="107"/>
    </row>
    <row r="1105" spans="2:3">
      <c r="B1105" s="6"/>
      <c r="C1105" s="107"/>
    </row>
    <row r="1106" spans="2:3">
      <c r="B1106" s="6"/>
      <c r="C1106" s="107"/>
    </row>
    <row r="1107" spans="2:3">
      <c r="B1107" s="6"/>
      <c r="C1107" s="107"/>
    </row>
    <row r="1108" spans="2:3">
      <c r="B1108" s="6"/>
      <c r="C1108" s="107"/>
    </row>
    <row r="1109" spans="2:3">
      <c r="B1109" s="6"/>
      <c r="C1109" s="107"/>
    </row>
    <row r="1110" spans="2:3">
      <c r="B1110" s="6"/>
      <c r="C1110" s="107"/>
    </row>
    <row r="1111" spans="2:3">
      <c r="B1111" s="6"/>
      <c r="C1111" s="107"/>
    </row>
    <row r="1112" spans="2:3">
      <c r="B1112" s="6"/>
      <c r="C1112" s="107"/>
    </row>
    <row r="1113" spans="2:3">
      <c r="B1113" s="6"/>
      <c r="C1113" s="107"/>
    </row>
    <row r="1114" spans="2:3">
      <c r="B1114" s="6"/>
      <c r="C1114" s="107"/>
    </row>
    <row r="1115" spans="2:3">
      <c r="B1115" s="6"/>
      <c r="C1115" s="107"/>
    </row>
    <row r="1116" spans="2:3">
      <c r="B1116" s="6"/>
      <c r="C1116" s="107"/>
    </row>
    <row r="1117" spans="2:3">
      <c r="B1117" s="6"/>
      <c r="C1117" s="107"/>
    </row>
    <row r="1118" spans="2:3">
      <c r="B1118" s="6"/>
      <c r="C1118" s="107"/>
    </row>
    <row r="1119" spans="2:3">
      <c r="B1119" s="6"/>
      <c r="C1119" s="107"/>
    </row>
    <row r="1120" spans="2:3">
      <c r="B1120" s="6"/>
      <c r="C1120" s="107"/>
    </row>
    <row r="1121" spans="2:3">
      <c r="B1121" s="6"/>
      <c r="C1121" s="107"/>
    </row>
    <row r="1122" spans="2:3">
      <c r="B1122" s="6"/>
      <c r="C1122" s="107"/>
    </row>
    <row r="1123" spans="2:3">
      <c r="B1123" s="6"/>
      <c r="C1123" s="107"/>
    </row>
    <row r="1124" spans="2:3">
      <c r="B1124" s="6"/>
      <c r="C1124" s="107"/>
    </row>
    <row r="1125" spans="2:3">
      <c r="B1125" s="6"/>
      <c r="C1125" s="107"/>
    </row>
    <row r="1126" spans="2:3">
      <c r="B1126" s="6"/>
      <c r="C1126" s="107"/>
    </row>
    <row r="1127" spans="2:3">
      <c r="B1127" s="6"/>
      <c r="C1127" s="107"/>
    </row>
    <row r="1128" spans="2:3">
      <c r="B1128" s="6"/>
      <c r="C1128" s="107"/>
    </row>
    <row r="1129" spans="2:3">
      <c r="B1129" s="6"/>
      <c r="C1129" s="107"/>
    </row>
    <row r="1130" spans="2:3">
      <c r="B1130" s="6"/>
      <c r="C1130" s="107"/>
    </row>
    <row r="1131" spans="2:3">
      <c r="B1131" s="6"/>
      <c r="C1131" s="107"/>
    </row>
    <row r="1132" spans="2:3">
      <c r="B1132" s="6"/>
      <c r="C1132" s="107"/>
    </row>
    <row r="1133" spans="2:3">
      <c r="B1133" s="6"/>
      <c r="C1133" s="107"/>
    </row>
    <row r="1134" spans="2:3">
      <c r="B1134" s="6"/>
      <c r="C1134" s="107"/>
    </row>
    <row r="1135" spans="2:3">
      <c r="B1135" s="6"/>
      <c r="C1135" s="107"/>
    </row>
    <row r="1136" spans="2:3">
      <c r="B1136" s="6"/>
      <c r="C1136" s="107"/>
    </row>
    <row r="1137" spans="2:3">
      <c r="B1137" s="6"/>
      <c r="C1137" s="107"/>
    </row>
    <row r="1138" spans="2:3">
      <c r="B1138" s="6"/>
      <c r="C1138" s="107"/>
    </row>
    <row r="1139" spans="2:3">
      <c r="B1139" s="6"/>
      <c r="C1139" s="107"/>
    </row>
    <row r="1140" spans="2:3">
      <c r="B1140" s="6"/>
      <c r="C1140" s="107"/>
    </row>
    <row r="1141" spans="2:3">
      <c r="B1141" s="6"/>
      <c r="C1141" s="107"/>
    </row>
    <row r="1142" spans="2:3">
      <c r="B1142" s="6"/>
      <c r="C1142" s="107"/>
    </row>
    <row r="1143" spans="2:3">
      <c r="B1143" s="6"/>
      <c r="C1143" s="107"/>
    </row>
    <row r="1144" spans="2:3">
      <c r="B1144" s="6"/>
      <c r="C1144" s="107"/>
    </row>
    <row r="1145" spans="2:3">
      <c r="B1145" s="6"/>
      <c r="C1145" s="107"/>
    </row>
    <row r="1146" spans="2:3">
      <c r="B1146" s="6"/>
      <c r="C1146" s="107"/>
    </row>
    <row r="1147" spans="2:3">
      <c r="B1147" s="6"/>
      <c r="C1147" s="107"/>
    </row>
    <row r="1148" spans="2:3">
      <c r="B1148" s="6"/>
      <c r="C1148" s="107"/>
    </row>
    <row r="1149" spans="2:3">
      <c r="B1149" s="6"/>
      <c r="C1149" s="107"/>
    </row>
    <row r="1150" spans="2:3">
      <c r="B1150" s="6"/>
      <c r="C1150" s="107"/>
    </row>
    <row r="1151" spans="2:3">
      <c r="B1151" s="6"/>
      <c r="C1151" s="107"/>
    </row>
    <row r="1152" spans="2:3">
      <c r="B1152" s="6"/>
      <c r="C1152" s="107"/>
    </row>
    <row r="1153" spans="2:3">
      <c r="B1153" s="6"/>
      <c r="C1153" s="107"/>
    </row>
    <row r="1154" spans="2:3">
      <c r="B1154" s="6"/>
      <c r="C1154" s="107"/>
    </row>
    <row r="1155" spans="2:3">
      <c r="B1155" s="6"/>
      <c r="C1155" s="107"/>
    </row>
    <row r="1156" spans="2:3">
      <c r="B1156" s="6"/>
      <c r="C1156" s="107"/>
    </row>
    <row r="1157" spans="2:3">
      <c r="B1157" s="6"/>
      <c r="C1157" s="107"/>
    </row>
    <row r="1158" spans="2:3">
      <c r="B1158" s="6"/>
      <c r="C1158" s="107"/>
    </row>
    <row r="1159" spans="2:3">
      <c r="B1159" s="6"/>
      <c r="C1159" s="107"/>
    </row>
    <row r="1160" spans="2:3">
      <c r="B1160" s="6"/>
      <c r="C1160" s="107"/>
    </row>
    <row r="1161" spans="2:3">
      <c r="B1161" s="6"/>
      <c r="C1161" s="107"/>
    </row>
    <row r="1162" spans="2:3">
      <c r="B1162" s="6"/>
      <c r="C1162" s="107"/>
    </row>
    <row r="1163" spans="2:3">
      <c r="B1163" s="6"/>
      <c r="C1163" s="107"/>
    </row>
    <row r="1164" spans="2:3">
      <c r="B1164" s="6"/>
      <c r="C1164" s="107"/>
    </row>
    <row r="1165" spans="2:3">
      <c r="B1165" s="6"/>
      <c r="C1165" s="107"/>
    </row>
    <row r="1166" spans="2:3">
      <c r="B1166" s="6"/>
      <c r="C1166" s="107"/>
    </row>
    <row r="1167" spans="2:3">
      <c r="B1167" s="6"/>
      <c r="C1167" s="107"/>
    </row>
    <row r="1168" spans="2:3">
      <c r="B1168" s="6"/>
      <c r="C1168" s="107"/>
    </row>
    <row r="1169" spans="2:3">
      <c r="B1169" s="6"/>
      <c r="C1169" s="107"/>
    </row>
    <row r="1170" spans="2:3">
      <c r="B1170" s="6"/>
      <c r="C1170" s="107"/>
    </row>
    <row r="1171" spans="2:3">
      <c r="B1171" s="6"/>
      <c r="C1171" s="107"/>
    </row>
    <row r="1172" spans="2:3">
      <c r="B1172" s="6"/>
      <c r="C1172" s="107"/>
    </row>
    <row r="1173" spans="2:3">
      <c r="B1173" s="6"/>
      <c r="C1173" s="107"/>
    </row>
    <row r="1174" spans="2:3">
      <c r="B1174" s="6"/>
      <c r="C1174" s="107"/>
    </row>
    <row r="1175" spans="2:3">
      <c r="B1175" s="6"/>
      <c r="C1175" s="107"/>
    </row>
    <row r="1176" spans="2:3">
      <c r="B1176" s="6"/>
      <c r="C1176" s="107"/>
    </row>
    <row r="1177" spans="2:3">
      <c r="B1177" s="6"/>
      <c r="C1177" s="107"/>
    </row>
    <row r="1178" spans="2:3">
      <c r="B1178" s="6"/>
      <c r="C1178" s="107"/>
    </row>
    <row r="1179" spans="2:3">
      <c r="B1179" s="6"/>
      <c r="C1179" s="107"/>
    </row>
    <row r="1180" spans="2:3">
      <c r="B1180" s="6"/>
      <c r="C1180" s="107"/>
    </row>
    <row r="1181" spans="2:3">
      <c r="B1181" s="6"/>
      <c r="C1181" s="107"/>
    </row>
    <row r="1182" spans="2:3">
      <c r="B1182" s="6"/>
      <c r="C1182" s="107"/>
    </row>
    <row r="1183" spans="2:3">
      <c r="B1183" s="6"/>
      <c r="C1183" s="107"/>
    </row>
    <row r="1184" spans="2:3">
      <c r="B1184" s="6"/>
      <c r="C1184" s="107"/>
    </row>
    <row r="1185" spans="2:3">
      <c r="B1185" s="6"/>
      <c r="C1185" s="107"/>
    </row>
    <row r="1186" spans="2:3">
      <c r="B1186" s="6"/>
      <c r="C1186" s="107"/>
    </row>
    <row r="1187" spans="2:3">
      <c r="B1187" s="6"/>
      <c r="C1187" s="107"/>
    </row>
    <row r="1188" spans="2:3">
      <c r="B1188" s="6"/>
      <c r="C1188" s="107"/>
    </row>
    <row r="1189" spans="2:3">
      <c r="B1189" s="6"/>
      <c r="C1189" s="107"/>
    </row>
    <row r="1190" spans="2:3">
      <c r="B1190" s="6"/>
      <c r="C1190" s="107"/>
    </row>
    <row r="1191" spans="2:3">
      <c r="B1191" s="6"/>
      <c r="C1191" s="107"/>
    </row>
    <row r="1192" spans="2:3">
      <c r="B1192" s="6"/>
      <c r="C1192" s="107"/>
    </row>
    <row r="1193" spans="2:3">
      <c r="B1193" s="6"/>
      <c r="C1193" s="107"/>
    </row>
    <row r="1194" spans="2:3">
      <c r="B1194" s="6"/>
      <c r="C1194" s="107"/>
    </row>
    <row r="1195" spans="2:3">
      <c r="B1195" s="6"/>
      <c r="C1195" s="107"/>
    </row>
    <row r="1196" spans="2:3">
      <c r="B1196" s="6"/>
      <c r="C1196" s="107"/>
    </row>
    <row r="1197" spans="2:3">
      <c r="B1197" s="6"/>
      <c r="C1197" s="107"/>
    </row>
    <row r="1198" spans="2:3">
      <c r="B1198" s="6"/>
      <c r="C1198" s="107"/>
    </row>
    <row r="1199" spans="2:3">
      <c r="B1199" s="6"/>
      <c r="C1199" s="107"/>
    </row>
    <row r="1200" spans="2:3">
      <c r="B1200" s="6"/>
      <c r="C1200" s="107"/>
    </row>
    <row r="1201" spans="2:3">
      <c r="B1201" s="6"/>
      <c r="C1201" s="107"/>
    </row>
    <row r="1202" spans="2:3">
      <c r="B1202" s="6"/>
      <c r="C1202" s="107"/>
    </row>
    <row r="1203" spans="2:3">
      <c r="B1203" s="6"/>
      <c r="C1203" s="107"/>
    </row>
    <row r="1204" spans="2:3">
      <c r="B1204" s="6"/>
      <c r="C1204" s="107"/>
    </row>
    <row r="1205" spans="2:3">
      <c r="B1205" s="6"/>
      <c r="C1205" s="107"/>
    </row>
    <row r="1206" spans="2:3">
      <c r="B1206" s="6"/>
      <c r="C1206" s="107"/>
    </row>
    <row r="1207" spans="2:3">
      <c r="B1207" s="6"/>
      <c r="C1207" s="107"/>
    </row>
    <row r="1208" spans="2:3">
      <c r="B1208" s="6"/>
      <c r="C1208" s="107"/>
    </row>
    <row r="1209" spans="2:3">
      <c r="B1209" s="6"/>
      <c r="C1209" s="107"/>
    </row>
    <row r="1210" spans="2:3">
      <c r="B1210" s="6"/>
      <c r="C1210" s="107"/>
    </row>
    <row r="1211" spans="2:3">
      <c r="B1211" s="6"/>
      <c r="C1211" s="107"/>
    </row>
    <row r="1212" spans="2:3">
      <c r="B1212" s="6"/>
      <c r="C1212" s="107"/>
    </row>
    <row r="1213" spans="2:3">
      <c r="B1213" s="6"/>
      <c r="C1213" s="107"/>
    </row>
    <row r="1214" spans="2:3">
      <c r="B1214" s="6"/>
      <c r="C1214" s="107"/>
    </row>
    <row r="1215" spans="2:3">
      <c r="B1215" s="6"/>
      <c r="C1215" s="107"/>
    </row>
    <row r="1216" spans="2:3">
      <c r="B1216" s="6"/>
      <c r="C1216" s="107"/>
    </row>
    <row r="1217" spans="2:3">
      <c r="B1217" s="6"/>
      <c r="C1217" s="107"/>
    </row>
    <row r="1218" spans="2:3">
      <c r="B1218" s="6"/>
      <c r="C1218" s="107"/>
    </row>
    <row r="1219" spans="2:3">
      <c r="B1219" s="6"/>
      <c r="C1219" s="107"/>
    </row>
    <row r="1220" spans="2:3">
      <c r="B1220" s="6"/>
      <c r="C1220" s="107"/>
    </row>
    <row r="1221" spans="2:3">
      <c r="B1221" s="6"/>
      <c r="C1221" s="107"/>
    </row>
    <row r="1222" spans="2:3">
      <c r="B1222" s="6"/>
      <c r="C1222" s="107"/>
    </row>
    <row r="1223" spans="2:3">
      <c r="B1223" s="6"/>
      <c r="C1223" s="107"/>
    </row>
    <row r="1224" spans="2:3">
      <c r="B1224" s="6"/>
      <c r="C1224" s="107"/>
    </row>
    <row r="1225" spans="2:3">
      <c r="B1225" s="6"/>
      <c r="C1225" s="107"/>
    </row>
    <row r="1226" spans="2:3">
      <c r="B1226" s="6"/>
      <c r="C1226" s="107"/>
    </row>
    <row r="1227" spans="2:3">
      <c r="B1227" s="6"/>
      <c r="C1227" s="107"/>
    </row>
    <row r="1228" spans="2:3">
      <c r="B1228" s="6"/>
      <c r="C1228" s="107"/>
    </row>
    <row r="1229" spans="2:3">
      <c r="B1229" s="6"/>
      <c r="C1229" s="107"/>
    </row>
    <row r="1230" spans="2:3">
      <c r="B1230" s="6"/>
      <c r="C1230" s="107"/>
    </row>
    <row r="1231" spans="2:3">
      <c r="B1231" s="6"/>
      <c r="C1231" s="107"/>
    </row>
    <row r="1232" spans="2:3">
      <c r="B1232" s="6"/>
      <c r="C1232" s="107"/>
    </row>
    <row r="1233" spans="2:3">
      <c r="B1233" s="6"/>
      <c r="C1233" s="107"/>
    </row>
    <row r="1234" spans="2:3">
      <c r="B1234" s="6"/>
      <c r="C1234" s="107"/>
    </row>
    <row r="1235" spans="2:3">
      <c r="B1235" s="6"/>
      <c r="C1235" s="107"/>
    </row>
    <row r="1236" spans="2:3">
      <c r="B1236" s="6"/>
      <c r="C1236" s="107"/>
    </row>
    <row r="1237" spans="2:3">
      <c r="B1237" s="6"/>
      <c r="C1237" s="107"/>
    </row>
    <row r="1238" spans="2:3">
      <c r="B1238" s="6"/>
      <c r="C1238" s="107"/>
    </row>
    <row r="1239" spans="2:3">
      <c r="B1239" s="6"/>
      <c r="C1239" s="107"/>
    </row>
    <row r="1240" spans="2:3">
      <c r="B1240" s="6"/>
      <c r="C1240" s="107"/>
    </row>
    <row r="1241" spans="2:3">
      <c r="B1241" s="6"/>
      <c r="C1241" s="107"/>
    </row>
    <row r="1242" spans="2:3">
      <c r="B1242" s="6"/>
      <c r="C1242" s="107"/>
    </row>
    <row r="1243" spans="2:3">
      <c r="B1243" s="6"/>
      <c r="C1243" s="107"/>
    </row>
    <row r="1244" spans="2:3">
      <c r="B1244" s="6"/>
      <c r="C1244" s="107"/>
    </row>
    <row r="1245" spans="2:3">
      <c r="B1245" s="6"/>
      <c r="C1245" s="107"/>
    </row>
    <row r="1246" spans="2:3">
      <c r="B1246" s="6"/>
      <c r="C1246" s="107"/>
    </row>
    <row r="1247" spans="2:3">
      <c r="B1247" s="6"/>
      <c r="C1247" s="107"/>
    </row>
    <row r="1248" spans="2:3">
      <c r="B1248" s="6"/>
      <c r="C1248" s="107"/>
    </row>
    <row r="1249" spans="2:3">
      <c r="B1249" s="6"/>
      <c r="C1249" s="107"/>
    </row>
    <row r="1250" spans="2:3">
      <c r="B1250" s="6"/>
      <c r="C1250" s="107"/>
    </row>
    <row r="1251" spans="2:3">
      <c r="B1251" s="6"/>
      <c r="C1251" s="107"/>
    </row>
    <row r="1252" spans="2:3">
      <c r="B1252" s="6"/>
      <c r="C1252" s="107"/>
    </row>
    <row r="1253" spans="2:3">
      <c r="B1253" s="6"/>
      <c r="C1253" s="107"/>
    </row>
    <row r="1254" spans="2:3">
      <c r="B1254" s="6"/>
      <c r="C1254" s="107"/>
    </row>
    <row r="1255" spans="2:3">
      <c r="B1255" s="6"/>
      <c r="C1255" s="107"/>
    </row>
    <row r="1256" spans="2:3">
      <c r="B1256" s="6"/>
      <c r="C1256" s="107"/>
    </row>
    <row r="1257" spans="2:3">
      <c r="B1257" s="6"/>
      <c r="C1257" s="107"/>
    </row>
    <row r="1258" spans="2:3">
      <c r="B1258" s="6"/>
      <c r="C1258" s="107"/>
    </row>
    <row r="1259" spans="2:3">
      <c r="B1259" s="6"/>
      <c r="C1259" s="107"/>
    </row>
    <row r="1260" spans="2:3">
      <c r="B1260" s="6"/>
      <c r="C1260" s="107"/>
    </row>
    <row r="1261" spans="2:3">
      <c r="B1261" s="6"/>
      <c r="C1261" s="107"/>
    </row>
    <row r="1262" spans="2:3">
      <c r="B1262" s="6"/>
      <c r="C1262" s="107"/>
    </row>
    <row r="1263" spans="2:3">
      <c r="B1263" s="6"/>
      <c r="C1263" s="107"/>
    </row>
    <row r="1264" spans="2:3">
      <c r="B1264" s="6"/>
      <c r="C1264" s="107"/>
    </row>
    <row r="1265" spans="2:3">
      <c r="B1265" s="6"/>
      <c r="C1265" s="107"/>
    </row>
    <row r="1266" spans="2:3">
      <c r="B1266" s="6"/>
      <c r="C1266" s="107"/>
    </row>
  </sheetData>
  <phoneticPr fontId="8" type="noConversion"/>
  <hyperlinks>
    <hyperlink ref="A3" r:id="rId1" xr:uid="{00000000-0004-0000-0900-000000000000}"/>
  </hyperlink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969"/>
  <sheetViews>
    <sheetView workbookViewId="0">
      <selection activeCell="F170" sqref="F170:F21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0.85546875" customWidth="1"/>
    <col min="5" max="5" width="9.140625" customWidth="1"/>
    <col min="6" max="6" width="15.85546875" customWidth="1"/>
    <col min="7" max="7" width="8.140625" customWidth="1"/>
    <col min="8" max="14" width="8.5703125" customWidth="1"/>
    <col min="15" max="15" width="9.42578125" customWidth="1"/>
    <col min="16" max="16" width="7.7109375" customWidth="1"/>
    <col min="17" max="17" width="9.85546875" customWidth="1"/>
    <col min="18" max="21" width="10.28515625" customWidth="1"/>
    <col min="22" max="22" width="9.140625" customWidth="1"/>
  </cols>
  <sheetData>
    <row r="1" spans="1:40" ht="21" thickBot="1">
      <c r="A1" s="1" t="s">
        <v>68</v>
      </c>
      <c r="Y1" s="9" t="s">
        <v>13</v>
      </c>
      <c r="Z1" s="9" t="s">
        <v>158</v>
      </c>
      <c r="AM1">
        <v>-24068.5</v>
      </c>
      <c r="AN1">
        <v>0.16313179999997374</v>
      </c>
    </row>
    <row r="2" spans="1:40">
      <c r="A2" t="s">
        <v>28</v>
      </c>
      <c r="B2" s="17" t="s">
        <v>66</v>
      </c>
      <c r="Y2">
        <v>-27000</v>
      </c>
      <c r="Z2">
        <f t="shared" ref="Z2:Z21" si="0">+D$11+D$12*Y2+D$13*Y2^2</f>
        <v>0.22544448122748048</v>
      </c>
      <c r="AM2">
        <v>-17557.5</v>
      </c>
      <c r="AN2">
        <v>8.9460999999573687E-2</v>
      </c>
    </row>
    <row r="3" spans="1:40" ht="13.5" thickBot="1">
      <c r="C3" s="12" t="s">
        <v>159</v>
      </c>
      <c r="Y3">
        <v>-24000</v>
      </c>
      <c r="Z3">
        <f t="shared" si="0"/>
        <v>0.17723719699693671</v>
      </c>
      <c r="AM3">
        <v>-15720</v>
      </c>
      <c r="AN3">
        <v>6.2815999997837935E-2</v>
      </c>
    </row>
    <row r="4" spans="1:40" ht="14.25" thickTop="1" thickBot="1">
      <c r="A4" s="8" t="s">
        <v>3</v>
      </c>
      <c r="C4" s="3">
        <v>39800.373</v>
      </c>
      <c r="D4" s="4">
        <v>0.6180428</v>
      </c>
      <c r="Y4">
        <v>-21000</v>
      </c>
      <c r="Z4">
        <f t="shared" si="0"/>
        <v>0.13480358261889888</v>
      </c>
      <c r="AM4">
        <v>-10994</v>
      </c>
      <c r="AN4">
        <v>2.9543199998443015E-2</v>
      </c>
    </row>
    <row r="5" spans="1:40" ht="13.5" thickTop="1">
      <c r="A5" s="75" t="s">
        <v>189</v>
      </c>
      <c r="B5" s="31"/>
      <c r="C5" s="76">
        <v>8</v>
      </c>
      <c r="D5" s="31" t="s">
        <v>190</v>
      </c>
      <c r="Y5">
        <v>-18000</v>
      </c>
      <c r="Z5">
        <f t="shared" si="0"/>
        <v>9.8143638093366944E-2</v>
      </c>
      <c r="AM5">
        <v>-10476.5</v>
      </c>
      <c r="AN5">
        <v>2.7394199998525437E-2</v>
      </c>
    </row>
    <row r="6" spans="1:40">
      <c r="A6" s="8" t="s">
        <v>4</v>
      </c>
      <c r="Y6">
        <v>-15000</v>
      </c>
      <c r="Z6">
        <f t="shared" si="0"/>
        <v>6.7257363420340929E-2</v>
      </c>
      <c r="AM6">
        <v>-10269</v>
      </c>
      <c r="AN6">
        <v>2.5413199997274205E-2</v>
      </c>
    </row>
    <row r="7" spans="1:40">
      <c r="A7" t="s">
        <v>5</v>
      </c>
      <c r="C7">
        <f>+C4</f>
        <v>39800.373</v>
      </c>
      <c r="Y7">
        <v>-12000</v>
      </c>
      <c r="Z7">
        <f t="shared" si="0"/>
        <v>4.2144758599820836E-2</v>
      </c>
      <c r="AM7">
        <v>-9759.5</v>
      </c>
      <c r="AN7">
        <v>3.2206600000790786E-2</v>
      </c>
    </row>
    <row r="8" spans="1:40">
      <c r="A8" t="s">
        <v>6</v>
      </c>
      <c r="C8">
        <f>+D4</f>
        <v>0.6180428</v>
      </c>
      <c r="Y8">
        <v>-9000</v>
      </c>
      <c r="Z8">
        <f t="shared" si="0"/>
        <v>2.2805823631806655E-2</v>
      </c>
      <c r="AM8">
        <v>-9318</v>
      </c>
      <c r="AN8">
        <v>2.7510400002938695E-2</v>
      </c>
    </row>
    <row r="9" spans="1:40">
      <c r="A9" s="24" t="s">
        <v>81</v>
      </c>
      <c r="B9" s="24"/>
      <c r="C9" s="24">
        <v>120</v>
      </c>
      <c r="D9" s="24" t="str">
        <f>"F"&amp;C9</f>
        <v>F120</v>
      </c>
      <c r="E9" s="24" t="str">
        <f>"G"&amp;C9</f>
        <v>G120</v>
      </c>
      <c r="Y9">
        <v>-6000</v>
      </c>
      <c r="Z9">
        <f t="shared" si="0"/>
        <v>9.2405585162983923E-3</v>
      </c>
      <c r="AM9">
        <v>-8611</v>
      </c>
      <c r="AN9">
        <v>2.305079999496229E-2</v>
      </c>
    </row>
    <row r="10" spans="1:40" ht="13.5" thickBot="1">
      <c r="C10" s="7" t="s">
        <v>23</v>
      </c>
      <c r="D10" s="7" t="s">
        <v>24</v>
      </c>
      <c r="Y10">
        <v>-3000</v>
      </c>
      <c r="Z10">
        <f t="shared" si="0"/>
        <v>1.448963253296044E-3</v>
      </c>
      <c r="AM10">
        <v>-8598</v>
      </c>
      <c r="AN10">
        <v>2.3994399998628069E-2</v>
      </c>
    </row>
    <row r="11" spans="1:40">
      <c r="A11" t="s">
        <v>19</v>
      </c>
      <c r="C11" s="25">
        <f ca="1">INTERCEPT(INDIRECT(E9):G1005,INDIRECT(D9):$F1005)</f>
        <v>6.780039560552388E-2</v>
      </c>
      <c r="D11" s="6">
        <f>+E11*F11</f>
        <v>-5.6896215720038715E-4</v>
      </c>
      <c r="E11" s="14">
        <v>-5.6896215720038715E-4</v>
      </c>
      <c r="F11">
        <v>1</v>
      </c>
      <c r="Y11">
        <v>0</v>
      </c>
      <c r="Z11">
        <f t="shared" si="0"/>
        <v>-5.6896215720038715E-4</v>
      </c>
      <c r="AM11">
        <v>-8598</v>
      </c>
      <c r="AN11">
        <v>2.3994399998628069E-2</v>
      </c>
    </row>
    <row r="12" spans="1:40">
      <c r="A12" t="s">
        <v>20</v>
      </c>
      <c r="C12" s="25">
        <f ca="1">SLOPE(INDIRECT(E9):G1005,INDIRECT(D9):$F1005)</f>
        <v>1.9077650455727729E-6</v>
      </c>
      <c r="D12" s="6">
        <f>+E12*F12</f>
        <v>2.896365052521756E-7</v>
      </c>
      <c r="E12" s="15">
        <v>2.8963650525217557E-3</v>
      </c>
      <c r="F12" s="13">
        <v>1E-4</v>
      </c>
      <c r="Y12">
        <v>3000</v>
      </c>
      <c r="Z12">
        <f t="shared" si="0"/>
        <v>3.1867822848090977E-3</v>
      </c>
      <c r="AM12">
        <v>-7986.5</v>
      </c>
      <c r="AN12">
        <v>2.2522200000821613E-2</v>
      </c>
    </row>
    <row r="13" spans="1:40" ht="13.5" thickBot="1">
      <c r="A13" t="s">
        <v>22</v>
      </c>
      <c r="C13" s="6" t="s">
        <v>17</v>
      </c>
      <c r="D13" s="91">
        <f>+E13*F13</f>
        <v>3.2075943625032868E-10</v>
      </c>
      <c r="E13" s="16">
        <v>3.2075943625032868E-2</v>
      </c>
      <c r="F13" s="13">
        <v>1E-8</v>
      </c>
      <c r="Y13">
        <v>6000</v>
      </c>
      <c r="Z13">
        <f t="shared" si="0"/>
        <v>1.2716196579324499E-2</v>
      </c>
      <c r="AM13">
        <v>-6353.5</v>
      </c>
      <c r="AN13">
        <v>1.6929799996432848E-2</v>
      </c>
    </row>
    <row r="14" spans="1:40">
      <c r="A14" t="s">
        <v>27</v>
      </c>
      <c r="E14">
        <f>SUM(U21:U181)</f>
        <v>9.2318071165123208E-2</v>
      </c>
      <c r="Y14">
        <v>9000</v>
      </c>
      <c r="Z14">
        <f t="shared" si="0"/>
        <v>2.8019280726345814E-2</v>
      </c>
      <c r="AM14">
        <v>-5682.5</v>
      </c>
      <c r="AN14">
        <v>2.1410999994259328E-2</v>
      </c>
    </row>
    <row r="15" spans="1:40">
      <c r="A15" s="5" t="s">
        <v>21</v>
      </c>
      <c r="C15" s="18">
        <f ca="1">(C7+C11)+(C8+C12)*INT(MAX(F21:F3533))</f>
        <v>56689.748529491008</v>
      </c>
      <c r="D15" s="11">
        <f>+C7+INT(MAX(F21:F1588))*C8+D11+D12*INT(MAX(F21:F4023))+D13*INT(MAX(F21:F4050)^2)</f>
        <v>56689.875473432257</v>
      </c>
      <c r="E15" s="77" t="s">
        <v>191</v>
      </c>
      <c r="F15" s="76">
        <v>1</v>
      </c>
      <c r="Y15">
        <v>12000</v>
      </c>
      <c r="Z15">
        <f t="shared" si="0"/>
        <v>4.9096034725873046E-2</v>
      </c>
      <c r="AM15">
        <v>-5297</v>
      </c>
      <c r="AN15">
        <v>3.0911600006220397E-2</v>
      </c>
    </row>
    <row r="16" spans="1:40">
      <c r="A16" s="8" t="s">
        <v>7</v>
      </c>
      <c r="C16" s="19">
        <f ca="1">+C8+C12</f>
        <v>0.61804470776504561</v>
      </c>
      <c r="D16" s="63">
        <f>+C8+D12+2*D13*MAX(F21:F120)</f>
        <v>0.61805420330945238</v>
      </c>
      <c r="E16" s="77" t="s">
        <v>192</v>
      </c>
      <c r="F16" s="78">
        <f ca="1">NOW()+15018.5+$C$5/24</f>
        <v>60358.552564814818</v>
      </c>
      <c r="Y16">
        <v>15000</v>
      </c>
      <c r="Z16">
        <f t="shared" si="0"/>
        <v>7.594645857790619E-2</v>
      </c>
      <c r="AM16">
        <v>-4595</v>
      </c>
      <c r="AN16">
        <v>2.0265999999537598E-2</v>
      </c>
    </row>
    <row r="17" spans="1:47" ht="13.5" thickBot="1">
      <c r="A17" s="25" t="s">
        <v>74</v>
      </c>
      <c r="C17">
        <f>COUNT(C21:C2191)</f>
        <v>199</v>
      </c>
      <c r="E17" s="77" t="s">
        <v>193</v>
      </c>
      <c r="F17" s="78">
        <f ca="1">ROUND(2*(F16-$C$7)/$C$8,0)/2+F15</f>
        <v>33264.5</v>
      </c>
      <c r="Y17">
        <v>18000</v>
      </c>
      <c r="Z17">
        <f t="shared" si="0"/>
        <v>0.10857055228244526</v>
      </c>
      <c r="AM17">
        <v>-3886.5</v>
      </c>
      <c r="AN17">
        <v>5.8422000001883134E-3</v>
      </c>
    </row>
    <row r="18" spans="1:47" ht="14.25" thickTop="1" thickBot="1">
      <c r="A18" s="8" t="s">
        <v>196</v>
      </c>
      <c r="C18" s="20">
        <f ca="1">+C15</f>
        <v>56689.748529491008</v>
      </c>
      <c r="D18" s="21">
        <f ca="1">C16</f>
        <v>0.61804470776504561</v>
      </c>
      <c r="E18" s="77" t="s">
        <v>194</v>
      </c>
      <c r="F18" s="11">
        <f ca="1">ROUND(2*(F16-$C$15)/$C$16,0)/2+F15</f>
        <v>5937</v>
      </c>
      <c r="Y18">
        <v>21000</v>
      </c>
      <c r="Z18">
        <f t="shared" si="0"/>
        <v>0.14696831583949027</v>
      </c>
      <c r="AM18">
        <v>-3304</v>
      </c>
      <c r="AN18">
        <v>8.4112000040477142E-3</v>
      </c>
    </row>
    <row r="19" spans="1:47" ht="13.5" thickBot="1">
      <c r="A19" s="8" t="s">
        <v>197</v>
      </c>
      <c r="C19" s="22">
        <f>+D15</f>
        <v>56689.875473432257</v>
      </c>
      <c r="D19" s="23">
        <f>+D16</f>
        <v>0.61805420330945238</v>
      </c>
      <c r="E19" s="77" t="s">
        <v>195</v>
      </c>
      <c r="F19" s="79">
        <f ca="1">+$C$15+$C$16*F18-15018.5-$C$5/24</f>
        <v>45340.246626158747</v>
      </c>
      <c r="Y19">
        <v>24000</v>
      </c>
      <c r="Z19">
        <f t="shared" si="0"/>
        <v>0.19113974924904115</v>
      </c>
      <c r="AM19">
        <v>-3268.5</v>
      </c>
      <c r="AN19">
        <v>5.5917999998200685E-3</v>
      </c>
    </row>
    <row r="20" spans="1:47" ht="15" thickBot="1">
      <c r="A20" s="7" t="s">
        <v>9</v>
      </c>
      <c r="B20" s="7" t="s">
        <v>10</v>
      </c>
      <c r="C20" s="7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15</v>
      </c>
      <c r="I20" s="10" t="s">
        <v>64</v>
      </c>
      <c r="J20" s="10" t="s">
        <v>39</v>
      </c>
      <c r="K20" s="10" t="s">
        <v>65</v>
      </c>
      <c r="L20" s="10" t="s">
        <v>161</v>
      </c>
      <c r="M20" s="10" t="s">
        <v>29</v>
      </c>
      <c r="N20" s="10" t="s">
        <v>30</v>
      </c>
      <c r="O20" s="10" t="s">
        <v>26</v>
      </c>
      <c r="P20" s="9" t="s">
        <v>25</v>
      </c>
      <c r="Q20" s="7" t="s">
        <v>18</v>
      </c>
      <c r="R20" s="66" t="s">
        <v>162</v>
      </c>
      <c r="S20" s="9" t="s">
        <v>168</v>
      </c>
      <c r="T20" s="9" t="s">
        <v>170</v>
      </c>
      <c r="U20" s="9" t="s">
        <v>169</v>
      </c>
      <c r="V20" s="105" t="s">
        <v>222</v>
      </c>
      <c r="Y20">
        <v>27000</v>
      </c>
      <c r="Z20">
        <f t="shared" si="0"/>
        <v>0.24108485251109796</v>
      </c>
      <c r="AM20">
        <v>-1528.5</v>
      </c>
      <c r="AN20">
        <v>-1.3801999957649969E-3</v>
      </c>
    </row>
    <row r="21" spans="1:47" s="124" customFormat="1">
      <c r="A21" s="69" t="s">
        <v>154</v>
      </c>
      <c r="B21" s="65" t="s">
        <v>31</v>
      </c>
      <c r="C21" s="64">
        <v>24925.172999999999</v>
      </c>
      <c r="D21" s="64"/>
      <c r="E21" s="124">
        <f t="shared" ref="E21:E52" si="1">+(C21-C$7)/C$8</f>
        <v>-24068.23605096605</v>
      </c>
      <c r="F21" s="26">
        <f>ROUND(2*E21,0)/2-0.5</f>
        <v>-24068.5</v>
      </c>
      <c r="G21" s="124">
        <f>+C21-(C$7+F21*C$8)</f>
        <v>0.16313179999997374</v>
      </c>
      <c r="N21" s="124">
        <f>+G21</f>
        <v>0.16313179999997374</v>
      </c>
      <c r="P21" s="124">
        <f t="shared" ref="P21:P56" si="2">+D$11+D$12*F21+D$13*F21^2</f>
        <v>0.1782735190061828</v>
      </c>
      <c r="Q21" s="125">
        <f t="shared" ref="Q21:Q52" si="3">+C21-15018.5</f>
        <v>9906.6729999999989</v>
      </c>
      <c r="S21" s="124">
        <f>+(P21-G21)^2</f>
        <v>2.2927165446299266E-4</v>
      </c>
      <c r="T21" s="124">
        <v>1</v>
      </c>
      <c r="U21" s="124">
        <f>T21*S21</f>
        <v>2.2927165446299266E-4</v>
      </c>
      <c r="V21" s="124">
        <f>+G21-P21</f>
        <v>-1.5141719006209059E-2</v>
      </c>
      <c r="Y21">
        <v>30000</v>
      </c>
      <c r="Z21">
        <f t="shared" si="0"/>
        <v>0.29680362562566071</v>
      </c>
      <c r="AM21" s="124">
        <v>1341.5</v>
      </c>
      <c r="AN21" s="124">
        <v>2.0083799994608853E-2</v>
      </c>
      <c r="AS21" s="124">
        <v>-24068.5</v>
      </c>
      <c r="AT21" s="124">
        <v>0.16313179999997374</v>
      </c>
      <c r="AU21" s="124">
        <v>1</v>
      </c>
    </row>
    <row r="22" spans="1:47" s="124" customFormat="1">
      <c r="A22" s="64" t="s">
        <v>160</v>
      </c>
      <c r="B22" s="69"/>
      <c r="C22" s="64">
        <v>28548.218000000001</v>
      </c>
      <c r="D22" s="64">
        <v>4.0000000000000002E-4</v>
      </c>
      <c r="E22" s="124">
        <f t="shared" si="1"/>
        <v>-18206.109673957853</v>
      </c>
      <c r="F22" s="124">
        <f t="shared" ref="F22:F53" si="4">ROUND(2*E22,0)/2</f>
        <v>-18206</v>
      </c>
      <c r="P22" s="124">
        <f t="shared" si="2"/>
        <v>0.10047633669995415</v>
      </c>
      <c r="Q22" s="125">
        <f t="shared" si="3"/>
        <v>13529.718000000001</v>
      </c>
      <c r="R22" s="11">
        <v>-6.7783200000121724E-2</v>
      </c>
      <c r="AM22" s="124">
        <v>1383.5</v>
      </c>
      <c r="AN22" s="124">
        <v>-4.0213800006313249E-2</v>
      </c>
      <c r="AS22" s="124">
        <v>-17557.5</v>
      </c>
      <c r="AT22" s="124">
        <v>8.9460999999573687E-2</v>
      </c>
      <c r="AU22" s="124">
        <v>1</v>
      </c>
    </row>
    <row r="23" spans="1:47" s="124" customFormat="1">
      <c r="A23" s="64" t="s">
        <v>160</v>
      </c>
      <c r="B23" s="69"/>
      <c r="C23" s="64">
        <v>28572.323</v>
      </c>
      <c r="D23" s="64">
        <v>4.0000000000000002E-4</v>
      </c>
      <c r="E23" s="124">
        <f t="shared" si="1"/>
        <v>-18167.10752070892</v>
      </c>
      <c r="F23" s="124">
        <f t="shared" si="4"/>
        <v>-18167</v>
      </c>
      <c r="P23" s="124">
        <f t="shared" si="2"/>
        <v>0.10003262018764439</v>
      </c>
      <c r="Q23" s="125">
        <f t="shared" si="3"/>
        <v>13553.823</v>
      </c>
      <c r="R23" s="11">
        <v>-6.6452399998524925E-2</v>
      </c>
      <c r="AM23" s="124">
        <v>1413</v>
      </c>
      <c r="AN23" s="124">
        <v>-8.7640000128885731E-4</v>
      </c>
      <c r="AS23" s="124">
        <v>-15720</v>
      </c>
      <c r="AT23" s="124">
        <v>6.2815999997837935E-2</v>
      </c>
      <c r="AU23" s="124">
        <v>1</v>
      </c>
    </row>
    <row r="24" spans="1:47" s="124" customFormat="1">
      <c r="A24" s="64" t="s">
        <v>160</v>
      </c>
      <c r="B24" s="69"/>
      <c r="C24" s="64">
        <v>28581.893</v>
      </c>
      <c r="D24" s="64">
        <v>4.0000000000000002E-4</v>
      </c>
      <c r="E24" s="124">
        <f t="shared" si="1"/>
        <v>-18151.623156195656</v>
      </c>
      <c r="F24" s="124">
        <f t="shared" si="4"/>
        <v>-18151.5</v>
      </c>
      <c r="P24" s="124">
        <f t="shared" si="2"/>
        <v>9.9856542278901214E-2</v>
      </c>
      <c r="Q24" s="125">
        <f t="shared" si="3"/>
        <v>13563.393</v>
      </c>
      <c r="R24" s="11">
        <v>-7.6115799998660805E-2</v>
      </c>
      <c r="AM24" s="124">
        <v>2037</v>
      </c>
      <c r="AN24" s="124">
        <v>4.6164000013959594E-3</v>
      </c>
      <c r="AS24" s="124">
        <v>-10994</v>
      </c>
      <c r="AT24" s="124">
        <v>2.9543199998443015E-2</v>
      </c>
      <c r="AU24" s="124">
        <v>1</v>
      </c>
    </row>
    <row r="25" spans="1:47" s="124" customFormat="1">
      <c r="A25" s="64" t="s">
        <v>160</v>
      </c>
      <c r="B25" s="69"/>
      <c r="C25" s="64">
        <v>28635.063000000002</v>
      </c>
      <c r="D25" s="64">
        <v>4.0000000000000002E-4</v>
      </c>
      <c r="E25" s="124">
        <f t="shared" si="1"/>
        <v>-18065.593515529989</v>
      </c>
      <c r="F25" s="124">
        <f t="shared" si="4"/>
        <v>-18065.5</v>
      </c>
      <c r="P25" s="124">
        <f t="shared" si="2"/>
        <v>9.8882393791122583E-2</v>
      </c>
      <c r="Q25" s="125">
        <f t="shared" si="3"/>
        <v>13616.563000000002</v>
      </c>
      <c r="R25" s="11">
        <v>-5.779659999825526E-2</v>
      </c>
      <c r="AM25" s="124">
        <v>3183</v>
      </c>
      <c r="AN25" s="124">
        <v>2.7676000026986003E-3</v>
      </c>
      <c r="AS25" s="124">
        <v>-10476.5</v>
      </c>
      <c r="AT25" s="124">
        <v>2.7394199998525437E-2</v>
      </c>
      <c r="AU25" s="124">
        <v>1</v>
      </c>
    </row>
    <row r="26" spans="1:47" s="124" customFormat="1">
      <c r="A26" s="64" t="s">
        <v>160</v>
      </c>
      <c r="B26" s="69"/>
      <c r="C26" s="64">
        <v>28640.281999999999</v>
      </c>
      <c r="D26" s="64">
        <v>4.0000000000000002E-4</v>
      </c>
      <c r="E26" s="124">
        <f t="shared" si="1"/>
        <v>-18057.149116533677</v>
      </c>
      <c r="F26" s="124">
        <f t="shared" si="4"/>
        <v>-18057</v>
      </c>
      <c r="P26" s="124">
        <f t="shared" si="2"/>
        <v>9.8786369323161621E-2</v>
      </c>
      <c r="Q26" s="125">
        <f t="shared" si="3"/>
        <v>13621.781999999999</v>
      </c>
      <c r="R26" s="11">
        <v>-9.216039999955683E-2</v>
      </c>
      <c r="AM26" s="124">
        <v>5537</v>
      </c>
      <c r="AN26" s="124">
        <v>9.0163999993819743E-3</v>
      </c>
      <c r="AS26" s="124">
        <v>-10269</v>
      </c>
      <c r="AT26" s="124">
        <v>2.5413199997274205E-2</v>
      </c>
      <c r="AU26" s="124">
        <v>1</v>
      </c>
    </row>
    <row r="27" spans="1:47" s="124" customFormat="1">
      <c r="A27" s="64" t="s">
        <v>160</v>
      </c>
      <c r="B27" s="69"/>
      <c r="C27" s="64">
        <v>28657.002</v>
      </c>
      <c r="D27" s="64">
        <v>4.0000000000000002E-4</v>
      </c>
      <c r="E27" s="124">
        <f t="shared" si="1"/>
        <v>-18030.095973935786</v>
      </c>
      <c r="F27" s="124">
        <f t="shared" si="4"/>
        <v>-18030</v>
      </c>
      <c r="P27" s="124">
        <f t="shared" si="2"/>
        <v>9.848165787285236E-2</v>
      </c>
      <c r="Q27" s="125">
        <f t="shared" si="3"/>
        <v>13638.502</v>
      </c>
      <c r="R27" s="11">
        <v>-5.931599999894388E-2</v>
      </c>
      <c r="AM27" s="124">
        <v>5553</v>
      </c>
      <c r="AN27" s="124">
        <v>3.3160000020870939E-4</v>
      </c>
      <c r="AS27" s="124">
        <v>-9759.5</v>
      </c>
      <c r="AT27" s="124">
        <v>3.2206600000790786E-2</v>
      </c>
      <c r="AU27" s="124">
        <v>1</v>
      </c>
    </row>
    <row r="28" spans="1:47" s="124" customFormat="1">
      <c r="A28" s="64" t="s">
        <v>160</v>
      </c>
      <c r="B28" s="69"/>
      <c r="C28" s="64">
        <v>28664.105</v>
      </c>
      <c r="D28" s="64">
        <v>4.0000000000000002E-4</v>
      </c>
      <c r="E28" s="124">
        <f t="shared" si="1"/>
        <v>-18018.603242364443</v>
      </c>
      <c r="F28" s="124">
        <f t="shared" si="4"/>
        <v>-18018.5</v>
      </c>
      <c r="P28" s="124">
        <f t="shared" si="2"/>
        <v>9.8352015382479549E-2</v>
      </c>
      <c r="Q28" s="125">
        <f t="shared" si="3"/>
        <v>13645.605</v>
      </c>
      <c r="R28" s="11">
        <v>-6.3808200000494253E-2</v>
      </c>
      <c r="AM28" s="124">
        <v>6684</v>
      </c>
      <c r="AN28" s="124">
        <v>1.6224800005147699E-2</v>
      </c>
      <c r="AS28" s="124">
        <v>-9318</v>
      </c>
      <c r="AT28" s="124">
        <v>2.7510400002938695E-2</v>
      </c>
      <c r="AU28" s="124">
        <v>1</v>
      </c>
    </row>
    <row r="29" spans="1:47" s="124" customFormat="1">
      <c r="A29" s="64" t="s">
        <v>160</v>
      </c>
      <c r="B29" s="69"/>
      <c r="C29" s="64">
        <v>28687.282999999999</v>
      </c>
      <c r="D29" s="64">
        <v>4.0000000000000002E-4</v>
      </c>
      <c r="E29" s="124">
        <f t="shared" si="1"/>
        <v>-17981.100985239209</v>
      </c>
      <c r="F29" s="124">
        <f t="shared" si="4"/>
        <v>-17981</v>
      </c>
      <c r="P29" s="124">
        <f t="shared" si="2"/>
        <v>9.7929857526728004E-2</v>
      </c>
      <c r="Q29" s="125">
        <f t="shared" si="3"/>
        <v>13668.782999999999</v>
      </c>
      <c r="R29" s="11">
        <v>-6.241319999753614E-2</v>
      </c>
      <c r="AM29" s="124">
        <v>7287.5</v>
      </c>
      <c r="AN29" s="124">
        <v>2.7095000004919712E-2</v>
      </c>
      <c r="AS29" s="124">
        <v>-8611</v>
      </c>
      <c r="AT29" s="124">
        <v>2.305079999496229E-2</v>
      </c>
      <c r="AU29" s="124">
        <v>1</v>
      </c>
    </row>
    <row r="30" spans="1:47" s="124" customFormat="1">
      <c r="A30" s="64" t="s">
        <v>160</v>
      </c>
      <c r="B30" s="69"/>
      <c r="C30" s="64">
        <v>28949.022000000001</v>
      </c>
      <c r="D30" s="64">
        <v>4.0000000000000002E-4</v>
      </c>
      <c r="E30" s="124">
        <f t="shared" si="1"/>
        <v>-17557.604424806825</v>
      </c>
      <c r="F30" s="124">
        <f t="shared" si="4"/>
        <v>-17557.5</v>
      </c>
      <c r="P30" s="124">
        <f t="shared" si="2"/>
        <v>9.3224911129837593E-2</v>
      </c>
      <c r="Q30" s="125">
        <f t="shared" si="3"/>
        <v>13930.522000000001</v>
      </c>
      <c r="R30" s="11">
        <v>-6.4538999999058433E-2</v>
      </c>
      <c r="AM30" s="124">
        <v>7828</v>
      </c>
      <c r="AN30" s="124">
        <v>2.0061600000190083E-2</v>
      </c>
      <c r="AS30" s="124">
        <v>-8598</v>
      </c>
      <c r="AT30" s="124">
        <v>2.3994399998628069E-2</v>
      </c>
      <c r="AU30" s="124">
        <v>1</v>
      </c>
    </row>
    <row r="31" spans="1:47" s="124" customFormat="1">
      <c r="A31" s="69" t="s">
        <v>154</v>
      </c>
      <c r="B31" s="65" t="s">
        <v>31</v>
      </c>
      <c r="C31" s="64">
        <v>28949.175999999999</v>
      </c>
      <c r="D31" s="64" t="s">
        <v>155</v>
      </c>
      <c r="E31" s="124">
        <f t="shared" si="1"/>
        <v>-17557.355251125002</v>
      </c>
      <c r="F31" s="124">
        <f t="shared" si="4"/>
        <v>-17557.5</v>
      </c>
      <c r="G31" s="124">
        <f>+C31-(C$7+F31*C$8)</f>
        <v>8.9460999999573687E-2</v>
      </c>
      <c r="N31" s="124">
        <f>+G31</f>
        <v>8.9460999999573687E-2</v>
      </c>
      <c r="P31" s="124">
        <f t="shared" si="2"/>
        <v>9.3224911129837593E-2</v>
      </c>
      <c r="Q31" s="125">
        <f t="shared" si="3"/>
        <v>13930.675999999999</v>
      </c>
      <c r="R31" s="11"/>
      <c r="S31" s="124">
        <f>+(P31-G31)^2</f>
        <v>1.4167026996524511E-5</v>
      </c>
      <c r="T31" s="124">
        <v>0.05</v>
      </c>
      <c r="U31" s="124">
        <f>T31*S31</f>
        <v>7.0835134982622557E-7</v>
      </c>
      <c r="V31" s="124">
        <f>+G31-P31</f>
        <v>-3.7639111302639056E-3</v>
      </c>
      <c r="W31" s="124" t="s">
        <v>157</v>
      </c>
      <c r="AM31" s="124">
        <v>8447.5</v>
      </c>
      <c r="AN31" s="124">
        <v>1.9446999998763204E-2</v>
      </c>
      <c r="AS31" s="124">
        <v>-8598</v>
      </c>
      <c r="AT31" s="124">
        <v>2.3994399998628069E-2</v>
      </c>
      <c r="AU31" s="124">
        <v>1</v>
      </c>
    </row>
    <row r="32" spans="1:47" s="124" customFormat="1">
      <c r="A32" s="64" t="s">
        <v>160</v>
      </c>
      <c r="B32" s="69"/>
      <c r="C32" s="64">
        <v>29004.968999999997</v>
      </c>
      <c r="D32" s="64">
        <v>4.0000000000000002E-4</v>
      </c>
      <c r="E32" s="124">
        <f t="shared" si="1"/>
        <v>-17467.081567813755</v>
      </c>
      <c r="F32" s="124">
        <f t="shared" si="4"/>
        <v>-17467</v>
      </c>
      <c r="P32" s="124">
        <f t="shared" si="2"/>
        <v>9.2234406515379966E-2</v>
      </c>
      <c r="Q32" s="125">
        <f t="shared" si="3"/>
        <v>13986.468999999997</v>
      </c>
      <c r="R32" s="11">
        <v>-5.041239999991376E-2</v>
      </c>
      <c r="AM32" s="124">
        <v>8449.5</v>
      </c>
      <c r="AN32" s="124">
        <v>1.4361400004418101E-2</v>
      </c>
      <c r="AS32" s="124">
        <v>-7986.5</v>
      </c>
      <c r="AT32" s="124">
        <v>2.2522200000821613E-2</v>
      </c>
      <c r="AU32" s="124">
        <v>1</v>
      </c>
    </row>
    <row r="33" spans="1:47" s="124" customFormat="1">
      <c r="A33" s="64" t="s">
        <v>160</v>
      </c>
      <c r="B33" s="69"/>
      <c r="C33" s="64">
        <v>29685.109</v>
      </c>
      <c r="D33" s="64">
        <v>4.0000000000000002E-4</v>
      </c>
      <c r="E33" s="124">
        <f t="shared" si="1"/>
        <v>-16366.60762005479</v>
      </c>
      <c r="F33" s="124">
        <f t="shared" si="4"/>
        <v>-16366.5</v>
      </c>
      <c r="P33" s="124">
        <f t="shared" si="2"/>
        <v>8.0610069457203753E-2</v>
      </c>
      <c r="Q33" s="125">
        <f t="shared" si="3"/>
        <v>14666.609</v>
      </c>
      <c r="R33" s="11">
        <v>-6.651380000039353E-2</v>
      </c>
      <c r="AM33" s="124">
        <v>8512.5</v>
      </c>
      <c r="AN33" s="124">
        <v>9.0650000056484714E-3</v>
      </c>
      <c r="AS33" s="124">
        <v>-6353.5</v>
      </c>
      <c r="AT33" s="124">
        <v>1.6929799996432848E-2</v>
      </c>
      <c r="AU33" s="124">
        <v>1</v>
      </c>
    </row>
    <row r="34" spans="1:47" s="124" customFormat="1">
      <c r="A34" s="69" t="s">
        <v>154</v>
      </c>
      <c r="B34" s="65" t="s">
        <v>35</v>
      </c>
      <c r="C34" s="64">
        <v>30084.803</v>
      </c>
      <c r="D34" s="64" t="s">
        <v>156</v>
      </c>
      <c r="E34" s="124">
        <f t="shared" si="1"/>
        <v>-15719.89836302599</v>
      </c>
      <c r="F34" s="124">
        <f t="shared" si="4"/>
        <v>-15720</v>
      </c>
      <c r="G34" s="124">
        <f>+C34-(C$7+F34*C$8)</f>
        <v>6.2815999997837935E-2</v>
      </c>
      <c r="N34" s="124">
        <f>+G34</f>
        <v>6.2815999997837935E-2</v>
      </c>
      <c r="P34" s="124">
        <f t="shared" si="2"/>
        <v>7.4143510651318648E-2</v>
      </c>
      <c r="Q34" s="125">
        <f t="shared" si="3"/>
        <v>15066.303</v>
      </c>
      <c r="R34" s="11"/>
      <c r="S34" s="124">
        <f>+(P34-G34)^2</f>
        <v>1.2831249760471904E-4</v>
      </c>
      <c r="T34" s="124">
        <v>0.1</v>
      </c>
      <c r="U34" s="124">
        <f>T34*S34</f>
        <v>1.2831249760471905E-5</v>
      </c>
      <c r="V34" s="124">
        <f>+G34-P34</f>
        <v>-1.1327510653480713E-2</v>
      </c>
      <c r="W34" s="124" t="s">
        <v>157</v>
      </c>
      <c r="AM34" s="124">
        <v>8541.5</v>
      </c>
      <c r="AN34" s="124">
        <v>1.6423799999756739E-2</v>
      </c>
      <c r="AS34" s="124">
        <v>-5682.5</v>
      </c>
      <c r="AT34" s="124">
        <v>2.1410999994259328E-2</v>
      </c>
      <c r="AU34" s="124">
        <v>1</v>
      </c>
    </row>
    <row r="35" spans="1:47" s="124" customFormat="1">
      <c r="A35" s="64" t="s">
        <v>160</v>
      </c>
      <c r="B35" s="69"/>
      <c r="C35" s="64">
        <v>30084.957999999999</v>
      </c>
      <c r="D35" s="64">
        <v>4.0000000000000002E-4</v>
      </c>
      <c r="E35" s="124">
        <f t="shared" si="1"/>
        <v>-15719.647571333249</v>
      </c>
      <c r="F35" s="124">
        <f t="shared" si="4"/>
        <v>-15719.5</v>
      </c>
      <c r="P35" s="124">
        <f t="shared" si="2"/>
        <v>7.4138613211423274E-2</v>
      </c>
      <c r="Q35" s="125">
        <f t="shared" si="3"/>
        <v>15066.457999999999</v>
      </c>
      <c r="R35" s="11">
        <v>-9.1205400000035297E-2</v>
      </c>
      <c r="AM35" s="124">
        <v>9070.5</v>
      </c>
      <c r="AN35" s="124">
        <v>2.9782600002363324E-2</v>
      </c>
      <c r="AS35" s="124">
        <v>-5297</v>
      </c>
      <c r="AT35" s="124">
        <v>3.0911600006220397E-2</v>
      </c>
      <c r="AU35" s="124">
        <v>1</v>
      </c>
    </row>
    <row r="36" spans="1:47" s="124" customFormat="1">
      <c r="A36" s="69" t="s">
        <v>154</v>
      </c>
      <c r="B36" s="65" t="s">
        <v>35</v>
      </c>
      <c r="C36" s="64">
        <v>33005.64</v>
      </c>
      <c r="D36" s="64" t="s">
        <v>156</v>
      </c>
      <c r="E36" s="124">
        <f t="shared" si="1"/>
        <v>-10993.952198779762</v>
      </c>
      <c r="F36" s="124">
        <f t="shared" si="4"/>
        <v>-10994</v>
      </c>
      <c r="G36" s="124">
        <f>+C36-(C$7+F36*C$8)</f>
        <v>2.9543199998443015E-2</v>
      </c>
      <c r="N36" s="124">
        <f>+G36</f>
        <v>2.9543199998443015E-2</v>
      </c>
      <c r="P36" s="124">
        <f t="shared" si="2"/>
        <v>3.5016337192101628E-2</v>
      </c>
      <c r="Q36" s="125">
        <f t="shared" si="3"/>
        <v>17987.14</v>
      </c>
      <c r="R36" s="11"/>
      <c r="S36" s="124">
        <f>+(P36-G36)^2</f>
        <v>2.9955230740609278E-5</v>
      </c>
      <c r="T36" s="124">
        <v>0.1</v>
      </c>
      <c r="U36" s="124">
        <f>T36*S36</f>
        <v>2.9955230740609279E-6</v>
      </c>
      <c r="V36" s="124">
        <f>+G36-P36</f>
        <v>-5.4731371936586129E-3</v>
      </c>
      <c r="W36" s="124" t="s">
        <v>157</v>
      </c>
      <c r="AM36" s="124">
        <v>9070.5</v>
      </c>
      <c r="AN36" s="124">
        <v>3.3782600003178231E-2</v>
      </c>
      <c r="AS36" s="124">
        <v>-4595</v>
      </c>
      <c r="AT36" s="124">
        <v>2.0265999999537598E-2</v>
      </c>
      <c r="AU36" s="124">
        <v>1</v>
      </c>
    </row>
    <row r="37" spans="1:47" s="124" customFormat="1">
      <c r="A37" s="64" t="s">
        <v>160</v>
      </c>
      <c r="B37" s="69"/>
      <c r="C37" s="64">
        <v>33325.320999999996</v>
      </c>
      <c r="D37" s="64">
        <v>4.0000000000000002E-4</v>
      </c>
      <c r="E37" s="124">
        <f t="shared" si="1"/>
        <v>-10476.704849567059</v>
      </c>
      <c r="F37" s="124">
        <f t="shared" si="4"/>
        <v>-10476.5</v>
      </c>
      <c r="P37" s="124">
        <f t="shared" si="2"/>
        <v>3.1602271199733065E-2</v>
      </c>
      <c r="Q37" s="125">
        <f t="shared" si="3"/>
        <v>18306.820999999996</v>
      </c>
      <c r="R37" s="11">
        <v>-0.12660580000374466</v>
      </c>
      <c r="AM37" s="124">
        <v>9569</v>
      </c>
      <c r="AN37" s="124">
        <v>5.2446800000325311E-2</v>
      </c>
      <c r="AS37" s="124">
        <v>-3886.5</v>
      </c>
      <c r="AT37" s="124">
        <v>5.8422000001883134E-3</v>
      </c>
      <c r="AU37" s="124">
        <v>1</v>
      </c>
    </row>
    <row r="38" spans="1:47" s="124" customFormat="1">
      <c r="A38" s="69" t="s">
        <v>154</v>
      </c>
      <c r="B38" s="65" t="s">
        <v>31</v>
      </c>
      <c r="C38" s="64">
        <v>33325.474999999999</v>
      </c>
      <c r="D38" s="64" t="s">
        <v>156</v>
      </c>
      <c r="E38" s="124">
        <f t="shared" si="1"/>
        <v>-10476.455675885232</v>
      </c>
      <c r="F38" s="124">
        <f t="shared" si="4"/>
        <v>-10476.5</v>
      </c>
      <c r="G38" s="124">
        <f>+C38-(C$7+F38*C$8)</f>
        <v>2.7394199998525437E-2</v>
      </c>
      <c r="N38" s="124">
        <f>+G38</f>
        <v>2.7394199998525437E-2</v>
      </c>
      <c r="P38" s="124">
        <f t="shared" si="2"/>
        <v>3.1602271199733065E-2</v>
      </c>
      <c r="Q38" s="125">
        <f t="shared" si="3"/>
        <v>18306.974999999999</v>
      </c>
      <c r="R38" s="11"/>
      <c r="S38" s="124">
        <f>+(P38-G38)^2</f>
        <v>1.7707863234433006E-5</v>
      </c>
      <c r="T38" s="124">
        <v>0.1</v>
      </c>
      <c r="U38" s="124">
        <f>T38*S38</f>
        <v>1.7707863234433007E-6</v>
      </c>
      <c r="V38" s="124">
        <f>+G38-P38</f>
        <v>-4.2080712012076277E-3</v>
      </c>
      <c r="W38" s="124" t="s">
        <v>157</v>
      </c>
      <c r="AM38" s="124">
        <v>9638.5</v>
      </c>
      <c r="AN38" s="124">
        <v>1.5772200000355951E-2</v>
      </c>
      <c r="AS38" s="124">
        <v>-3304</v>
      </c>
      <c r="AT38" s="124">
        <v>8.4112000040477142E-3</v>
      </c>
      <c r="AU38" s="124">
        <v>1</v>
      </c>
    </row>
    <row r="39" spans="1:47" s="124" customFormat="1">
      <c r="A39" s="69" t="s">
        <v>154</v>
      </c>
      <c r="B39" s="65" t="s">
        <v>35</v>
      </c>
      <c r="C39" s="64">
        <v>33453.716899999999</v>
      </c>
      <c r="D39" s="64" t="s">
        <v>155</v>
      </c>
      <c r="E39" s="124">
        <f t="shared" si="1"/>
        <v>-10268.958881164865</v>
      </c>
      <c r="F39" s="124">
        <f t="shared" si="4"/>
        <v>-10269</v>
      </c>
      <c r="G39" s="124">
        <f>+C39-(C$7+F39*C$8)</f>
        <v>2.5413199997274205E-2</v>
      </c>
      <c r="N39" s="124">
        <f>+G39</f>
        <v>2.5413199997274205E-2</v>
      </c>
      <c r="P39" s="124">
        <f t="shared" si="2"/>
        <v>3.0281600435991173E-2</v>
      </c>
      <c r="Q39" s="125">
        <f t="shared" si="3"/>
        <v>18435.216899999999</v>
      </c>
      <c r="R39" s="11"/>
      <c r="S39" s="124">
        <f>+(P39-G39)^2</f>
        <v>2.370132283169956E-5</v>
      </c>
      <c r="T39" s="124">
        <v>0.05</v>
      </c>
      <c r="U39" s="124">
        <f>T39*S39</f>
        <v>1.1850661415849781E-6</v>
      </c>
      <c r="V39" s="124">
        <f>+G39-P39</f>
        <v>-4.8684004387169674E-3</v>
      </c>
      <c r="W39" s="124" t="s">
        <v>157</v>
      </c>
      <c r="AM39" s="124">
        <v>9658</v>
      </c>
      <c r="AN39" s="124">
        <v>2.9637599996931385E-2</v>
      </c>
      <c r="AS39" s="124">
        <v>-3268.5</v>
      </c>
      <c r="AT39" s="124">
        <v>5.5917999998200685E-3</v>
      </c>
      <c r="AU39" s="124">
        <v>1</v>
      </c>
    </row>
    <row r="40" spans="1:47" s="124" customFormat="1">
      <c r="A40" s="64" t="s">
        <v>160</v>
      </c>
      <c r="B40" s="69"/>
      <c r="C40" s="64">
        <v>33453.870999999999</v>
      </c>
      <c r="D40" s="64">
        <v>4.0000000000000002E-4</v>
      </c>
      <c r="E40" s="124">
        <f t="shared" si="1"/>
        <v>-10268.70954568195</v>
      </c>
      <c r="F40" s="124">
        <f t="shared" si="4"/>
        <v>-10268.5</v>
      </c>
      <c r="P40" s="124">
        <f t="shared" si="2"/>
        <v>3.0278451455782798E-2</v>
      </c>
      <c r="Q40" s="125">
        <f t="shared" si="3"/>
        <v>18435.370999999999</v>
      </c>
      <c r="R40" s="11">
        <v>-0.12950819999969099</v>
      </c>
      <c r="AM40" s="124">
        <v>9666</v>
      </c>
      <c r="AN40" s="124">
        <v>2.9295200001797639E-2</v>
      </c>
      <c r="AS40" s="124">
        <v>-1528.5</v>
      </c>
      <c r="AT40" s="124">
        <v>-1.3801999957649969E-3</v>
      </c>
      <c r="AU40" s="124">
        <v>1</v>
      </c>
    </row>
    <row r="41" spans="1:47" s="124" customFormat="1">
      <c r="A41" s="64" t="s">
        <v>160</v>
      </c>
      <c r="B41" s="69"/>
      <c r="C41" s="64">
        <v>33768.462</v>
      </c>
      <c r="D41" s="64">
        <v>4.0000000000000002E-4</v>
      </c>
      <c r="E41" s="124">
        <f t="shared" si="1"/>
        <v>-9759.6978720567568</v>
      </c>
      <c r="F41" s="124">
        <f t="shared" si="4"/>
        <v>-9759.5</v>
      </c>
      <c r="P41" s="124">
        <f t="shared" si="2"/>
        <v>2.7155973912442372E-2</v>
      </c>
      <c r="Q41" s="125">
        <f t="shared" si="3"/>
        <v>18749.962</v>
      </c>
      <c r="R41" s="11">
        <v>-0.12229339999612421</v>
      </c>
      <c r="AM41" s="124">
        <v>10227.5</v>
      </c>
      <c r="AN41" s="124">
        <v>3.2263000000966713E-2</v>
      </c>
      <c r="AS41" s="124">
        <v>1341.5</v>
      </c>
      <c r="AT41" s="124">
        <v>2.0083799994608853E-2</v>
      </c>
      <c r="AU41" s="124">
        <v>1</v>
      </c>
    </row>
    <row r="42" spans="1:47" s="124" customFormat="1">
      <c r="A42" s="69" t="s">
        <v>154</v>
      </c>
      <c r="B42" s="65" t="s">
        <v>31</v>
      </c>
      <c r="C42" s="64">
        <v>33768.616499999996</v>
      </c>
      <c r="D42" s="64" t="s">
        <v>155</v>
      </c>
      <c r="E42" s="124">
        <f t="shared" si="1"/>
        <v>-9759.4478893694795</v>
      </c>
      <c r="F42" s="124">
        <f t="shared" si="4"/>
        <v>-9759.5</v>
      </c>
      <c r="G42" s="124">
        <f>+C42-(C$7+F42*C$8)</f>
        <v>3.2206600000790786E-2</v>
      </c>
      <c r="N42" s="124">
        <f>+G42</f>
        <v>3.2206600000790786E-2</v>
      </c>
      <c r="P42" s="124">
        <f t="shared" si="2"/>
        <v>2.7155973912442372E-2</v>
      </c>
      <c r="Q42" s="125">
        <f t="shared" si="3"/>
        <v>18750.116499999996</v>
      </c>
      <c r="R42" s="11"/>
      <c r="S42" s="124">
        <f>+(P42-G42)^2</f>
        <v>2.5508823884305607E-5</v>
      </c>
      <c r="T42" s="124">
        <v>0.05</v>
      </c>
      <c r="U42" s="124">
        <f>T42*S42</f>
        <v>1.2754411942152804E-6</v>
      </c>
      <c r="V42" s="124">
        <f>+G42-P42</f>
        <v>5.0506260883484144E-3</v>
      </c>
      <c r="W42" s="124" t="s">
        <v>157</v>
      </c>
      <c r="AM42" s="124">
        <v>11510.5</v>
      </c>
      <c r="AN42" s="124">
        <v>3.2350600005884189E-2</v>
      </c>
      <c r="AS42" s="124">
        <v>1413</v>
      </c>
      <c r="AT42" s="124">
        <v>-8.7640000128885731E-4</v>
      </c>
      <c r="AU42" s="124">
        <v>1</v>
      </c>
    </row>
    <row r="43" spans="1:47" s="124" customFormat="1">
      <c r="A43" s="69" t="s">
        <v>154</v>
      </c>
      <c r="B43" s="65" t="s">
        <v>35</v>
      </c>
      <c r="C43" s="64">
        <v>34041.477700000003</v>
      </c>
      <c r="D43" s="64" t="s">
        <v>155</v>
      </c>
      <c r="E43" s="124">
        <f t="shared" si="1"/>
        <v>-9317.9554878723557</v>
      </c>
      <c r="F43" s="124">
        <f t="shared" si="4"/>
        <v>-9318</v>
      </c>
      <c r="G43" s="124">
        <f>+C43-(C$7+F43*C$8)</f>
        <v>2.7510400002938695E-2</v>
      </c>
      <c r="N43" s="124">
        <f>+G43</f>
        <v>2.7510400002938695E-2</v>
      </c>
      <c r="P43" s="124">
        <f t="shared" si="2"/>
        <v>2.4582182713464726E-2</v>
      </c>
      <c r="Q43" s="125">
        <f t="shared" si="3"/>
        <v>19022.977700000003</v>
      </c>
      <c r="R43" s="11"/>
      <c r="S43" s="124">
        <f>+(P43-G43)^2</f>
        <v>8.5744564943742799E-6</v>
      </c>
      <c r="T43" s="124">
        <v>0.05</v>
      </c>
      <c r="U43" s="124">
        <f>T43*S43</f>
        <v>4.2872282471871404E-7</v>
      </c>
      <c r="V43" s="124">
        <f>+G43-P43</f>
        <v>2.9282172894739694E-3</v>
      </c>
      <c r="W43" s="124" t="s">
        <v>157</v>
      </c>
      <c r="AM43" s="124">
        <v>12038</v>
      </c>
      <c r="AN43" s="124">
        <v>4.8473599999852013E-2</v>
      </c>
      <c r="AS43" s="124">
        <v>2037</v>
      </c>
      <c r="AT43" s="124">
        <v>4.6164000013959594E-3</v>
      </c>
      <c r="AU43" s="124">
        <v>1</v>
      </c>
    </row>
    <row r="44" spans="1:47" s="124" customFormat="1">
      <c r="A44" s="69" t="s">
        <v>166</v>
      </c>
      <c r="B44" s="65" t="s">
        <v>35</v>
      </c>
      <c r="C44" s="64">
        <v>34478.429499999998</v>
      </c>
      <c r="D44" s="69" t="s">
        <v>163</v>
      </c>
      <c r="E44" s="124">
        <f t="shared" si="1"/>
        <v>-8610.9627035538651</v>
      </c>
      <c r="F44" s="124">
        <f t="shared" si="4"/>
        <v>-8611</v>
      </c>
      <c r="G44" s="124">
        <f>+C44-(C$7+F44*C$8)</f>
        <v>2.305079999496229E-2</v>
      </c>
      <c r="J44" s="124">
        <f>+G44</f>
        <v>2.305079999496229E-2</v>
      </c>
      <c r="P44" s="124">
        <f t="shared" si="2"/>
        <v>2.0721072298377788E-2</v>
      </c>
      <c r="Q44" s="125">
        <f t="shared" si="3"/>
        <v>19459.929499999998</v>
      </c>
      <c r="S44" s="124">
        <f>+(P44-G44)^2</f>
        <v>5.4276311402329301E-6</v>
      </c>
      <c r="T44" s="124">
        <v>1</v>
      </c>
      <c r="U44" s="124">
        <f>T44*S44</f>
        <v>5.4276311402329301E-6</v>
      </c>
      <c r="V44" s="124">
        <f>+G44-P44</f>
        <v>2.3297276965845021E-3</v>
      </c>
      <c r="AM44" s="124">
        <v>12038</v>
      </c>
      <c r="AN44" s="124">
        <v>4.8873599997023121E-2</v>
      </c>
      <c r="AS44" s="124">
        <v>3183</v>
      </c>
      <c r="AT44" s="124">
        <v>2.7676000026986003E-3</v>
      </c>
      <c r="AU44" s="124">
        <v>1</v>
      </c>
    </row>
    <row r="45" spans="1:47" s="124" customFormat="1">
      <c r="A45" s="69" t="s">
        <v>166</v>
      </c>
      <c r="B45" s="65" t="s">
        <v>35</v>
      </c>
      <c r="C45" s="64">
        <v>34486.464999999997</v>
      </c>
      <c r="D45" s="69" t="s">
        <v>163</v>
      </c>
      <c r="E45" s="124">
        <f t="shared" si="1"/>
        <v>-8597.9611767987644</v>
      </c>
      <c r="F45" s="124">
        <f t="shared" si="4"/>
        <v>-8598</v>
      </c>
      <c r="G45" s="124">
        <f>+C45-(C$7+F45*C$8)</f>
        <v>2.3994399998628069E-2</v>
      </c>
      <c r="J45" s="124">
        <f>+G45</f>
        <v>2.3994399998628069E-2</v>
      </c>
      <c r="P45" s="124">
        <f t="shared" si="2"/>
        <v>2.0653078234146451E-2</v>
      </c>
      <c r="Q45" s="125">
        <f t="shared" si="3"/>
        <v>19467.964999999997</v>
      </c>
      <c r="S45" s="124">
        <f>+(P45-G45)^2</f>
        <v>1.1164431133798553E-5</v>
      </c>
      <c r="T45" s="124">
        <v>1</v>
      </c>
      <c r="U45" s="124">
        <f>T45*S45</f>
        <v>1.1164431133798553E-5</v>
      </c>
      <c r="V45" s="124">
        <f>+G45-P45</f>
        <v>3.3413217644816182E-3</v>
      </c>
      <c r="AM45" s="124">
        <v>12080</v>
      </c>
      <c r="AN45" s="124">
        <v>4.7275999997509643E-2</v>
      </c>
      <c r="AS45" s="124">
        <v>5553</v>
      </c>
      <c r="AT45" s="124">
        <v>3.3160000020870939E-4</v>
      </c>
      <c r="AU45" s="124">
        <v>1</v>
      </c>
    </row>
    <row r="46" spans="1:47" s="124" customFormat="1">
      <c r="A46" s="69" t="s">
        <v>154</v>
      </c>
      <c r="B46" s="65" t="s">
        <v>35</v>
      </c>
      <c r="C46" s="64">
        <v>34486.464999999997</v>
      </c>
      <c r="D46" s="64" t="s">
        <v>155</v>
      </c>
      <c r="E46" s="124">
        <f t="shared" si="1"/>
        <v>-8597.9611767987644</v>
      </c>
      <c r="F46" s="124">
        <f t="shared" si="4"/>
        <v>-8598</v>
      </c>
      <c r="G46" s="124">
        <f>+C46-(C$7+F46*C$8)</f>
        <v>2.3994399998628069E-2</v>
      </c>
      <c r="N46" s="124">
        <f>+G46</f>
        <v>2.3994399998628069E-2</v>
      </c>
      <c r="P46" s="124">
        <f t="shared" si="2"/>
        <v>2.0653078234146451E-2</v>
      </c>
      <c r="Q46" s="125">
        <f t="shared" si="3"/>
        <v>19467.964999999997</v>
      </c>
      <c r="R46" s="11"/>
      <c r="S46" s="124">
        <f>+(P46-G46)^2</f>
        <v>1.1164431133798553E-5</v>
      </c>
      <c r="T46" s="124">
        <v>0.05</v>
      </c>
      <c r="U46" s="124">
        <f>T46*S46</f>
        <v>5.5822155668992767E-7</v>
      </c>
      <c r="V46" s="124">
        <f>+G46-P46</f>
        <v>3.3413217644816182E-3</v>
      </c>
      <c r="W46" s="124" t="s">
        <v>157</v>
      </c>
      <c r="AM46" s="124">
        <v>12078.5</v>
      </c>
      <c r="AN46" s="124">
        <v>3.9840199999161996E-2</v>
      </c>
      <c r="AS46" s="124">
        <v>5537</v>
      </c>
      <c r="AT46" s="124">
        <v>9.0163999993819743E-3</v>
      </c>
      <c r="AU46" s="124">
        <v>1</v>
      </c>
    </row>
    <row r="47" spans="1:47" s="124" customFormat="1">
      <c r="A47" s="64" t="s">
        <v>160</v>
      </c>
      <c r="B47" s="69"/>
      <c r="C47" s="64">
        <v>34489.491000000002</v>
      </c>
      <c r="D47" s="64">
        <v>4.0000000000000002E-4</v>
      </c>
      <c r="E47" s="124">
        <f t="shared" si="1"/>
        <v>-8593.0650757520325</v>
      </c>
      <c r="F47" s="124">
        <f t="shared" si="4"/>
        <v>-8593</v>
      </c>
      <c r="P47" s="124">
        <f t="shared" si="2"/>
        <v>2.0626955539329812E-2</v>
      </c>
      <c r="Q47" s="125">
        <f t="shared" si="3"/>
        <v>19470.991000000002</v>
      </c>
      <c r="R47" s="11">
        <v>-4.0219599999545608E-2</v>
      </c>
      <c r="AM47" s="124">
        <v>12080</v>
      </c>
      <c r="AN47" s="124">
        <v>4.9275999997917097E-2</v>
      </c>
      <c r="AS47" s="124">
        <v>6684</v>
      </c>
      <c r="AT47" s="124">
        <v>1.6224800005147699E-2</v>
      </c>
      <c r="AU47" s="124">
        <v>1</v>
      </c>
    </row>
    <row r="48" spans="1:47" s="124" customFormat="1">
      <c r="A48" s="69" t="s">
        <v>166</v>
      </c>
      <c r="B48" s="65" t="s">
        <v>31</v>
      </c>
      <c r="C48" s="64">
        <v>34864.396699999998</v>
      </c>
      <c r="D48" s="69" t="s">
        <v>163</v>
      </c>
      <c r="E48" s="124">
        <f t="shared" si="1"/>
        <v>-7986.4635588344399</v>
      </c>
      <c r="F48" s="124">
        <f t="shared" si="4"/>
        <v>-7986.5</v>
      </c>
      <c r="G48" s="124">
        <f t="shared" ref="G48:G56" si="5">+C48-(C$7+F48*C$8)</f>
        <v>2.2522200000821613E-2</v>
      </c>
      <c r="J48" s="124">
        <f>+G48</f>
        <v>2.2522200000821613E-2</v>
      </c>
      <c r="P48" s="124">
        <f t="shared" si="2"/>
        <v>1.7577234233801333E-2</v>
      </c>
      <c r="Q48" s="125">
        <f t="shared" si="3"/>
        <v>19845.896699999998</v>
      </c>
      <c r="S48" s="124">
        <f t="shared" ref="S48:S56" si="6">+(P48-G48)^2</f>
        <v>2.4452686437002464E-5</v>
      </c>
      <c r="T48" s="124">
        <v>1</v>
      </c>
      <c r="U48" s="124">
        <f t="shared" ref="U48:U56" si="7">T48*S48</f>
        <v>2.4452686437002464E-5</v>
      </c>
      <c r="V48" s="124">
        <f t="shared" ref="V48:V56" si="8">+G48-P48</f>
        <v>4.9449657670202797E-3</v>
      </c>
      <c r="AM48" s="124">
        <v>12086.5</v>
      </c>
      <c r="AN48" s="124">
        <v>4.459780000615865E-2</v>
      </c>
      <c r="AS48" s="124">
        <v>7287.5</v>
      </c>
      <c r="AT48" s="124">
        <v>2.7095000004919712E-2</v>
      </c>
      <c r="AU48" s="124">
        <v>1</v>
      </c>
    </row>
    <row r="49" spans="1:47" s="124" customFormat="1">
      <c r="A49" s="69" t="s">
        <v>154</v>
      </c>
      <c r="B49" s="65" t="s">
        <v>31</v>
      </c>
      <c r="C49" s="64">
        <v>35873.654999999999</v>
      </c>
      <c r="D49" s="64" t="s">
        <v>155</v>
      </c>
      <c r="E49" s="124">
        <f t="shared" si="1"/>
        <v>-6353.4726073987122</v>
      </c>
      <c r="F49" s="124">
        <f t="shared" si="4"/>
        <v>-6353.5</v>
      </c>
      <c r="G49" s="124">
        <f t="shared" si="5"/>
        <v>1.6929799996432848E-2</v>
      </c>
      <c r="N49" s="124">
        <f>+G49</f>
        <v>1.6929799996432848E-2</v>
      </c>
      <c r="P49" s="124">
        <f t="shared" si="2"/>
        <v>1.0538916361128216E-2</v>
      </c>
      <c r="Q49" s="125">
        <f t="shared" si="3"/>
        <v>20855.154999999999</v>
      </c>
      <c r="S49" s="124">
        <f t="shared" si="6"/>
        <v>4.0843393640004546E-5</v>
      </c>
      <c r="T49" s="124">
        <v>0.05</v>
      </c>
      <c r="U49" s="124">
        <f t="shared" si="7"/>
        <v>2.0421696820002275E-6</v>
      </c>
      <c r="V49" s="124">
        <f t="shared" si="8"/>
        <v>6.3908836353046318E-3</v>
      </c>
      <c r="W49" s="124" t="s">
        <v>157</v>
      </c>
      <c r="AM49" s="124">
        <v>13174.5</v>
      </c>
      <c r="AN49" s="124">
        <v>5.9131399997568224E-2</v>
      </c>
      <c r="AS49" s="124">
        <v>7828</v>
      </c>
      <c r="AT49" s="124">
        <v>2.0061600000190083E-2</v>
      </c>
      <c r="AU49" s="124">
        <v>1</v>
      </c>
    </row>
    <row r="50" spans="1:47" s="124" customFormat="1">
      <c r="A50" s="69" t="s">
        <v>166</v>
      </c>
      <c r="B50" s="65" t="s">
        <v>31</v>
      </c>
      <c r="C50" s="64">
        <v>36288.366199999997</v>
      </c>
      <c r="D50" s="69" t="s">
        <v>165</v>
      </c>
      <c r="E50" s="124">
        <f t="shared" si="1"/>
        <v>-5682.4653567681762</v>
      </c>
      <c r="F50" s="124">
        <f t="shared" si="4"/>
        <v>-5682.5</v>
      </c>
      <c r="G50" s="124">
        <f t="shared" si="5"/>
        <v>2.1410999994259328E-2</v>
      </c>
      <c r="J50" s="124">
        <f t="shared" ref="J50:J55" si="9">+G50</f>
        <v>2.1410999994259328E-2</v>
      </c>
      <c r="P50" s="124">
        <f t="shared" si="2"/>
        <v>8.142759210522715E-3</v>
      </c>
      <c r="Q50" s="125">
        <f t="shared" si="3"/>
        <v>21269.866199999997</v>
      </c>
      <c r="S50" s="124">
        <f t="shared" si="6"/>
        <v>1.7604621349521157E-4</v>
      </c>
      <c r="T50" s="124">
        <v>0.05</v>
      </c>
      <c r="U50" s="124">
        <f t="shared" si="7"/>
        <v>8.8023106747605788E-6</v>
      </c>
      <c r="V50" s="124">
        <f t="shared" si="8"/>
        <v>1.3268240783736613E-2</v>
      </c>
      <c r="AM50" s="124">
        <v>13174.5</v>
      </c>
      <c r="AN50" s="124">
        <v>6.3831399995251559E-2</v>
      </c>
      <c r="AS50" s="124">
        <v>8447.5</v>
      </c>
      <c r="AT50" s="124">
        <v>1.9446999998763204E-2</v>
      </c>
      <c r="AU50" s="124">
        <v>1</v>
      </c>
    </row>
    <row r="51" spans="1:47" s="124" customFormat="1">
      <c r="A51" s="69" t="s">
        <v>166</v>
      </c>
      <c r="B51" s="65" t="s">
        <v>35</v>
      </c>
      <c r="C51" s="64">
        <v>36526.631200000003</v>
      </c>
      <c r="D51" s="69" t="s">
        <v>165</v>
      </c>
      <c r="E51" s="124">
        <f t="shared" si="1"/>
        <v>-5296.9499846936105</v>
      </c>
      <c r="F51" s="124">
        <f t="shared" si="4"/>
        <v>-5297</v>
      </c>
      <c r="G51" s="124">
        <f t="shared" si="5"/>
        <v>3.0911600006220397E-2</v>
      </c>
      <c r="J51" s="124">
        <f t="shared" si="9"/>
        <v>3.0911600006220397E-2</v>
      </c>
      <c r="P51" s="124">
        <f t="shared" si="2"/>
        <v>6.8967685755127366E-3</v>
      </c>
      <c r="Q51" s="125">
        <f t="shared" si="3"/>
        <v>21508.131200000003</v>
      </c>
      <c r="S51" s="124">
        <f t="shared" si="6"/>
        <v>5.7671212864530454E-4</v>
      </c>
      <c r="T51" s="124">
        <v>0.05</v>
      </c>
      <c r="U51" s="124">
        <f t="shared" si="7"/>
        <v>2.8835606432265228E-5</v>
      </c>
      <c r="V51" s="124">
        <f t="shared" si="8"/>
        <v>2.4014831430707661E-2</v>
      </c>
      <c r="AM51" s="124">
        <v>13848.5</v>
      </c>
      <c r="AN51" s="124">
        <v>5.6984200004080776E-2</v>
      </c>
      <c r="AS51" s="124">
        <v>8449.5</v>
      </c>
      <c r="AT51" s="124">
        <v>1.4361400004418101E-2</v>
      </c>
      <c r="AU51" s="124">
        <v>1</v>
      </c>
    </row>
    <row r="52" spans="1:47" s="124" customFormat="1" ht="13.5" thickBot="1">
      <c r="A52" s="69" t="s">
        <v>166</v>
      </c>
      <c r="B52" s="65" t="s">
        <v>35</v>
      </c>
      <c r="C52" s="101">
        <v>36960.486599999997</v>
      </c>
      <c r="D52" s="69" t="s">
        <v>165</v>
      </c>
      <c r="E52" s="124">
        <f t="shared" si="1"/>
        <v>-4594.9672093906811</v>
      </c>
      <c r="F52" s="124">
        <f t="shared" si="4"/>
        <v>-4595</v>
      </c>
      <c r="G52" s="124">
        <f t="shared" si="5"/>
        <v>2.0265999999537598E-2</v>
      </c>
      <c r="J52" s="124">
        <f t="shared" si="9"/>
        <v>2.0265999999537598E-2</v>
      </c>
      <c r="P52" s="124">
        <f t="shared" si="2"/>
        <v>4.8726808571412121E-3</v>
      </c>
      <c r="Q52" s="125">
        <f t="shared" si="3"/>
        <v>21941.986599999997</v>
      </c>
      <c r="S52" s="124">
        <f t="shared" si="6"/>
        <v>2.3695427421966699E-4</v>
      </c>
      <c r="T52" s="124">
        <v>0.05</v>
      </c>
      <c r="U52" s="124">
        <f t="shared" si="7"/>
        <v>1.1847713710983349E-5</v>
      </c>
      <c r="V52" s="124">
        <f t="shared" si="8"/>
        <v>1.5393319142396385E-2</v>
      </c>
      <c r="AM52" s="124">
        <v>13848.5</v>
      </c>
      <c r="AN52" s="124">
        <v>6.2584200000856072E-2</v>
      </c>
      <c r="AS52" s="124">
        <v>8512.5</v>
      </c>
      <c r="AT52" s="124">
        <v>9.0650000056484714E-3</v>
      </c>
      <c r="AU52" s="124">
        <v>1</v>
      </c>
    </row>
    <row r="53" spans="1:47" s="124" customFormat="1">
      <c r="A53" s="69" t="s">
        <v>166</v>
      </c>
      <c r="B53" s="65" t="s">
        <v>31</v>
      </c>
      <c r="C53" s="64">
        <v>37398.355499999998</v>
      </c>
      <c r="D53" s="69" t="s">
        <v>165</v>
      </c>
      <c r="E53" s="124">
        <f t="shared" ref="E53:E84" si="10">+(C53-C$7)/C$8</f>
        <v>-3886.4905472566006</v>
      </c>
      <c r="F53" s="124">
        <f t="shared" si="4"/>
        <v>-3886.5</v>
      </c>
      <c r="G53" s="124">
        <f t="shared" si="5"/>
        <v>5.8422000001883134E-3</v>
      </c>
      <c r="J53" s="124">
        <f t="shared" si="9"/>
        <v>5.8422000001883134E-3</v>
      </c>
      <c r="P53" s="124">
        <f t="shared" si="2"/>
        <v>3.1503990802746284E-3</v>
      </c>
      <c r="Q53" s="125">
        <f t="shared" ref="Q53:Q84" si="11">+C53-15018.5</f>
        <v>22379.855499999998</v>
      </c>
      <c r="S53" s="124">
        <f t="shared" si="6"/>
        <v>7.2457921924481607E-6</v>
      </c>
      <c r="T53" s="124">
        <v>0.05</v>
      </c>
      <c r="U53" s="124">
        <f t="shared" si="7"/>
        <v>3.6228960962240808E-7</v>
      </c>
      <c r="V53" s="124">
        <f t="shared" si="8"/>
        <v>2.691800919913685E-3</v>
      </c>
      <c r="AM53" s="124">
        <v>13848.5</v>
      </c>
      <c r="AN53" s="124">
        <v>6.4284200001566205E-2</v>
      </c>
      <c r="AS53" s="124">
        <v>8541.5</v>
      </c>
      <c r="AT53" s="124">
        <v>1.6423799999756739E-2</v>
      </c>
      <c r="AU53" s="124">
        <v>1</v>
      </c>
    </row>
    <row r="54" spans="1:47" s="124" customFormat="1">
      <c r="A54" s="69" t="s">
        <v>166</v>
      </c>
      <c r="B54" s="65" t="s">
        <v>35</v>
      </c>
      <c r="C54" s="64">
        <v>37758.368000000002</v>
      </c>
      <c r="D54" s="69" t="s">
        <v>165</v>
      </c>
      <c r="E54" s="124">
        <f t="shared" si="10"/>
        <v>-3303.9863905865377</v>
      </c>
      <c r="F54" s="124">
        <f t="shared" ref="F54:F85" si="12">ROUND(2*E54,0)/2</f>
        <v>-3304</v>
      </c>
      <c r="G54" s="124">
        <f t="shared" si="5"/>
        <v>8.4112000040477142E-3</v>
      </c>
      <c r="J54" s="124">
        <f t="shared" si="9"/>
        <v>8.4112000040477142E-3</v>
      </c>
      <c r="P54" s="124">
        <f t="shared" si="2"/>
        <v>1.9756222714804924E-3</v>
      </c>
      <c r="Q54" s="125">
        <f t="shared" si="11"/>
        <v>22739.868000000002</v>
      </c>
      <c r="S54" s="124">
        <f t="shared" si="6"/>
        <v>4.1416660751915061E-5</v>
      </c>
      <c r="T54" s="124">
        <v>0.05</v>
      </c>
      <c r="U54" s="124">
        <f t="shared" si="7"/>
        <v>2.070833037595753E-6</v>
      </c>
      <c r="V54" s="124">
        <f t="shared" si="8"/>
        <v>6.4355777325672218E-3</v>
      </c>
      <c r="AM54" s="124">
        <v>16073.5</v>
      </c>
      <c r="AN54" s="124">
        <v>8.4654199999931734E-2</v>
      </c>
      <c r="AS54" s="124">
        <v>9070.5</v>
      </c>
      <c r="AT54" s="124">
        <v>2.9782600002363324E-2</v>
      </c>
      <c r="AU54" s="124">
        <v>1</v>
      </c>
    </row>
    <row r="55" spans="1:47" s="124" customFormat="1">
      <c r="A55" s="69" t="s">
        <v>166</v>
      </c>
      <c r="B55" s="65" t="s">
        <v>31</v>
      </c>
      <c r="C55" s="64">
        <v>37780.305699999997</v>
      </c>
      <c r="D55" s="69" t="s">
        <v>165</v>
      </c>
      <c r="E55" s="124">
        <f t="shared" si="10"/>
        <v>-3268.4909524065365</v>
      </c>
      <c r="F55" s="124">
        <f t="shared" si="12"/>
        <v>-3268.5</v>
      </c>
      <c r="G55" s="124">
        <f t="shared" si="5"/>
        <v>5.5917999998200685E-3</v>
      </c>
      <c r="J55" s="124">
        <f t="shared" si="9"/>
        <v>5.5917999998200685E-3</v>
      </c>
      <c r="P55" s="124">
        <f t="shared" si="2"/>
        <v>1.9110635729031324E-3</v>
      </c>
      <c r="Q55" s="125">
        <f t="shared" si="11"/>
        <v>22761.805699999997</v>
      </c>
      <c r="S55" s="124">
        <f t="shared" si="6"/>
        <v>1.3547820644433255E-5</v>
      </c>
      <c r="T55" s="124">
        <v>0.05</v>
      </c>
      <c r="U55" s="124">
        <f t="shared" si="7"/>
        <v>6.7739103222166274E-7</v>
      </c>
      <c r="V55" s="124">
        <f t="shared" si="8"/>
        <v>3.6807364269169363E-3</v>
      </c>
      <c r="AM55" s="124">
        <v>16144.5</v>
      </c>
      <c r="AN55" s="124">
        <v>8.5015399999974761E-2</v>
      </c>
      <c r="AS55" s="124">
        <v>9070.5</v>
      </c>
      <c r="AT55" s="124">
        <v>3.3782600003178231E-2</v>
      </c>
      <c r="AU55" s="124">
        <v>1</v>
      </c>
    </row>
    <row r="56" spans="1:47" s="124" customFormat="1">
      <c r="A56" s="69" t="s">
        <v>154</v>
      </c>
      <c r="B56" s="65" t="s">
        <v>31</v>
      </c>
      <c r="C56" s="64">
        <v>38855.693200000002</v>
      </c>
      <c r="D56" s="64" t="s">
        <v>155</v>
      </c>
      <c r="E56" s="124">
        <f t="shared" si="10"/>
        <v>-1528.5022331786699</v>
      </c>
      <c r="F56" s="124">
        <f t="shared" si="12"/>
        <v>-1528.5</v>
      </c>
      <c r="G56" s="124">
        <f t="shared" si="5"/>
        <v>-1.3801999957649969E-3</v>
      </c>
      <c r="N56" s="124">
        <f>+G56</f>
        <v>-1.3801999957649969E-3</v>
      </c>
      <c r="P56" s="124">
        <f t="shared" si="2"/>
        <v>-2.6227735526360065E-4</v>
      </c>
      <c r="Q56" s="125">
        <f t="shared" si="11"/>
        <v>23837.193200000002</v>
      </c>
      <c r="S56" s="124">
        <f t="shared" si="6"/>
        <v>1.249751030145614E-6</v>
      </c>
      <c r="T56" s="124">
        <v>0.05</v>
      </c>
      <c r="U56" s="124">
        <f t="shared" si="7"/>
        <v>6.2487551507280696E-8</v>
      </c>
      <c r="V56" s="124">
        <f t="shared" si="8"/>
        <v>-1.1179226405013962E-3</v>
      </c>
      <c r="W56" s="124" t="s">
        <v>157</v>
      </c>
      <c r="AM56" s="124">
        <v>17324</v>
      </c>
      <c r="AN56" s="124">
        <v>9.8532800002431031E-2</v>
      </c>
      <c r="AS56" s="124">
        <v>9569</v>
      </c>
      <c r="AT56" s="124">
        <v>5.2446800000325311E-2</v>
      </c>
      <c r="AU56" s="124">
        <v>1</v>
      </c>
    </row>
    <row r="57" spans="1:47" s="124" customFormat="1">
      <c r="A57" s="69" t="s">
        <v>15</v>
      </c>
      <c r="B57" s="69"/>
      <c r="C57" s="64">
        <v>39800.373</v>
      </c>
      <c r="D57" s="64" t="s">
        <v>17</v>
      </c>
      <c r="E57" s="124">
        <f t="shared" si="10"/>
        <v>0</v>
      </c>
      <c r="F57" s="124">
        <f t="shared" si="12"/>
        <v>0</v>
      </c>
      <c r="H57" s="11">
        <v>0</v>
      </c>
      <c r="Q57" s="125">
        <f t="shared" si="11"/>
        <v>24781.873</v>
      </c>
      <c r="AM57" s="124">
        <v>17324</v>
      </c>
      <c r="AN57" s="124">
        <v>9.8532800002431031E-2</v>
      </c>
      <c r="AS57" s="124">
        <v>9638.5</v>
      </c>
      <c r="AT57" s="124">
        <v>1.5772200000355951E-2</v>
      </c>
      <c r="AU57" s="124">
        <v>1</v>
      </c>
    </row>
    <row r="58" spans="1:47" s="124" customFormat="1">
      <c r="A58" s="69" t="s">
        <v>166</v>
      </c>
      <c r="B58" s="65" t="s">
        <v>31</v>
      </c>
      <c r="C58" s="64">
        <v>40629.497499999998</v>
      </c>
      <c r="D58" s="69" t="s">
        <v>165</v>
      </c>
      <c r="E58" s="124">
        <f t="shared" si="10"/>
        <v>1341.5324958077306</v>
      </c>
      <c r="F58" s="124">
        <f t="shared" si="12"/>
        <v>1341.5</v>
      </c>
      <c r="G58" s="124">
        <f>+C58-(C$7+F58*C$8)</f>
        <v>2.0083799994608853E-2</v>
      </c>
      <c r="J58" s="124">
        <f>+G58</f>
        <v>2.0083799994608853E-2</v>
      </c>
      <c r="P58" s="124">
        <f>+D$11+D$12*F58+D$13*F58^2</f>
        <v>3.9683103296895449E-4</v>
      </c>
      <c r="Q58" s="125">
        <f t="shared" si="11"/>
        <v>25610.997499999998</v>
      </c>
      <c r="S58" s="124">
        <f>+(P58-G58)^2</f>
        <v>3.8757674689657274E-4</v>
      </c>
      <c r="T58" s="124">
        <v>0.05</v>
      </c>
      <c r="U58" s="124">
        <f>T58*S58</f>
        <v>1.9378837344828637E-5</v>
      </c>
      <c r="V58" s="124">
        <f>+G58-P58</f>
        <v>1.9686968961639899E-2</v>
      </c>
      <c r="AM58" s="124">
        <v>17327.5</v>
      </c>
      <c r="AN58" s="124">
        <v>9.6382999996421859E-2</v>
      </c>
      <c r="AS58" s="124">
        <v>9658</v>
      </c>
      <c r="AT58" s="124">
        <v>2.9637599996931385E-2</v>
      </c>
      <c r="AU58" s="124">
        <v>1</v>
      </c>
    </row>
    <row r="59" spans="1:47" s="124" customFormat="1">
      <c r="A59" s="69" t="s">
        <v>41</v>
      </c>
      <c r="B59" s="65" t="s">
        <v>31</v>
      </c>
      <c r="C59" s="64">
        <v>40655.394999999997</v>
      </c>
      <c r="D59" s="64"/>
      <c r="E59" s="124">
        <f t="shared" si="10"/>
        <v>1383.4349336324235</v>
      </c>
      <c r="F59" s="124">
        <f t="shared" si="12"/>
        <v>1383.5</v>
      </c>
      <c r="Q59" s="125">
        <f t="shared" si="11"/>
        <v>25636.894999999997</v>
      </c>
      <c r="R59" s="11">
        <v>-4.0213800006313249E-2</v>
      </c>
      <c r="AE59" s="124">
        <v>11</v>
      </c>
      <c r="AG59" s="124" t="s">
        <v>40</v>
      </c>
      <c r="AI59" s="124" t="s">
        <v>36</v>
      </c>
      <c r="AM59" s="124">
        <v>17327.5</v>
      </c>
      <c r="AN59" s="124">
        <v>9.7383000000263564E-2</v>
      </c>
      <c r="AS59" s="124">
        <v>9666</v>
      </c>
      <c r="AT59" s="124">
        <v>2.9295200001797639E-2</v>
      </c>
      <c r="AU59" s="124">
        <v>1</v>
      </c>
    </row>
    <row r="60" spans="1:47" s="124" customFormat="1">
      <c r="A60" s="69" t="s">
        <v>154</v>
      </c>
      <c r="B60" s="65" t="s">
        <v>35</v>
      </c>
      <c r="C60" s="64">
        <v>40673.666599999997</v>
      </c>
      <c r="D60" s="64" t="s">
        <v>155</v>
      </c>
      <c r="E60" s="124">
        <f t="shared" si="10"/>
        <v>1412.9985819752244</v>
      </c>
      <c r="F60" s="124">
        <f t="shared" si="12"/>
        <v>1413</v>
      </c>
      <c r="G60" s="124">
        <f>+C60-(C$7+F60*C$8)</f>
        <v>-8.7640000128885731E-4</v>
      </c>
      <c r="N60" s="124">
        <f>+G60</f>
        <v>-8.7640000128885731E-4</v>
      </c>
      <c r="P60" s="124">
        <f>+D$11+D$12*F60+D$13*F60^2</f>
        <v>4.8071257159581945E-4</v>
      </c>
      <c r="Q60" s="125">
        <f t="shared" si="11"/>
        <v>25655.166599999997</v>
      </c>
      <c r="S60" s="124">
        <f>+(P60-G60)^2</f>
        <v>1.841754535481667E-6</v>
      </c>
      <c r="T60" s="124">
        <v>0.05</v>
      </c>
      <c r="U60" s="124">
        <f>T60*S60</f>
        <v>9.2087726774083355E-8</v>
      </c>
      <c r="V60" s="124">
        <f>+G60-P60</f>
        <v>-1.3571125728846767E-3</v>
      </c>
      <c r="W60" s="124" t="s">
        <v>157</v>
      </c>
      <c r="AM60" s="124">
        <v>17329</v>
      </c>
      <c r="AN60" s="124">
        <v>9.9418799996783491E-2</v>
      </c>
      <c r="AS60" s="124">
        <v>10227.5</v>
      </c>
      <c r="AT60" s="124">
        <v>3.2263000000966713E-2</v>
      </c>
      <c r="AU60" s="124">
        <v>1</v>
      </c>
    </row>
    <row r="61" spans="1:47" s="124" customFormat="1">
      <c r="A61" s="69" t="s">
        <v>41</v>
      </c>
      <c r="B61" s="65"/>
      <c r="C61" s="64">
        <v>40711.362999999998</v>
      </c>
      <c r="D61" s="64"/>
      <c r="E61" s="124">
        <f t="shared" si="10"/>
        <v>1473.9917688548398</v>
      </c>
      <c r="F61" s="124">
        <f t="shared" si="12"/>
        <v>1474</v>
      </c>
      <c r="Q61" s="125">
        <f t="shared" si="11"/>
        <v>25692.862999999998</v>
      </c>
      <c r="R61" s="11">
        <v>-5.0871999992523342E-3</v>
      </c>
      <c r="AE61" s="124">
        <v>7</v>
      </c>
      <c r="AG61" s="124" t="s">
        <v>40</v>
      </c>
      <c r="AI61" s="124" t="s">
        <v>36</v>
      </c>
      <c r="AM61" s="124">
        <v>17329</v>
      </c>
      <c r="AN61" s="124">
        <v>0.1019187999991118</v>
      </c>
      <c r="AS61" s="124">
        <v>11510.5</v>
      </c>
      <c r="AT61" s="124">
        <v>3.2350600005884189E-2</v>
      </c>
      <c r="AU61" s="124">
        <v>1</v>
      </c>
    </row>
    <row r="62" spans="1:47" s="124" customFormat="1">
      <c r="A62" s="69" t="s">
        <v>41</v>
      </c>
      <c r="B62" s="65"/>
      <c r="C62" s="64">
        <v>40711.364999999998</v>
      </c>
      <c r="D62" s="64"/>
      <c r="E62" s="124">
        <f t="shared" si="10"/>
        <v>1473.9950048766823</v>
      </c>
      <c r="F62" s="124">
        <f t="shared" si="12"/>
        <v>1474</v>
      </c>
      <c r="Q62" s="125">
        <f t="shared" si="11"/>
        <v>25692.864999999998</v>
      </c>
      <c r="R62" s="11">
        <v>-3.0871999988448806E-3</v>
      </c>
      <c r="AE62" s="124">
        <v>5</v>
      </c>
      <c r="AG62" s="124" t="s">
        <v>42</v>
      </c>
      <c r="AI62" s="124" t="s">
        <v>36</v>
      </c>
      <c r="AM62" s="124">
        <v>17332</v>
      </c>
      <c r="AN62" s="124">
        <v>9.6390399994561449E-2</v>
      </c>
      <c r="AS62" s="124">
        <v>12038</v>
      </c>
      <c r="AT62" s="124">
        <v>4.8473599999852013E-2</v>
      </c>
      <c r="AU62" s="124">
        <v>1</v>
      </c>
    </row>
    <row r="63" spans="1:47" s="124" customFormat="1">
      <c r="A63" s="69" t="s">
        <v>43</v>
      </c>
      <c r="B63" s="65" t="s">
        <v>31</v>
      </c>
      <c r="C63" s="64">
        <v>41024.387000000002</v>
      </c>
      <c r="D63" s="64"/>
      <c r="E63" s="124">
        <f t="shared" si="10"/>
        <v>1980.4680193669481</v>
      </c>
      <c r="F63" s="124">
        <f t="shared" si="12"/>
        <v>1980.5</v>
      </c>
      <c r="Q63" s="125">
        <f t="shared" si="11"/>
        <v>26005.887000000002</v>
      </c>
      <c r="R63" s="11">
        <v>-1.9765400000324007E-2</v>
      </c>
      <c r="AE63" s="124">
        <v>9</v>
      </c>
      <c r="AG63" s="124" t="s">
        <v>40</v>
      </c>
      <c r="AI63" s="124" t="s">
        <v>36</v>
      </c>
      <c r="AM63" s="124">
        <v>17332</v>
      </c>
      <c r="AN63" s="124">
        <v>9.7190399996179622E-2</v>
      </c>
      <c r="AS63" s="124">
        <v>12038</v>
      </c>
      <c r="AT63" s="124">
        <v>4.8873599997023121E-2</v>
      </c>
      <c r="AU63" s="124">
        <v>1</v>
      </c>
    </row>
    <row r="64" spans="1:47" s="124" customFormat="1">
      <c r="A64" s="69" t="s">
        <v>45</v>
      </c>
      <c r="B64" s="65"/>
      <c r="C64" s="64">
        <v>41057.466</v>
      </c>
      <c r="D64" s="64"/>
      <c r="E64" s="124">
        <f t="shared" si="10"/>
        <v>2033.9902026202728</v>
      </c>
      <c r="F64" s="124">
        <f t="shared" si="12"/>
        <v>2034</v>
      </c>
      <c r="Q64" s="125">
        <f t="shared" si="11"/>
        <v>26038.966</v>
      </c>
      <c r="R64" s="11">
        <v>-6.0551999995368533E-3</v>
      </c>
      <c r="AE64" s="124">
        <v>11</v>
      </c>
      <c r="AG64" s="124" t="s">
        <v>44</v>
      </c>
      <c r="AI64" s="124" t="s">
        <v>36</v>
      </c>
      <c r="AM64" s="124">
        <v>17379</v>
      </c>
      <c r="AN64" s="124">
        <v>0.10077879999880679</v>
      </c>
      <c r="AS64" s="124">
        <v>12078.5</v>
      </c>
      <c r="AT64" s="124">
        <v>3.9840199999161996E-2</v>
      </c>
      <c r="AU64" s="124">
        <v>1</v>
      </c>
    </row>
    <row r="65" spans="1:47" s="124" customFormat="1">
      <c r="A65" s="69" t="s">
        <v>166</v>
      </c>
      <c r="B65" s="65" t="s">
        <v>35</v>
      </c>
      <c r="C65" s="64">
        <v>41059.330800000003</v>
      </c>
      <c r="D65" s="69" t="s">
        <v>165</v>
      </c>
      <c r="E65" s="124">
        <f t="shared" si="10"/>
        <v>2037.0074693856216</v>
      </c>
      <c r="F65" s="124">
        <f t="shared" si="12"/>
        <v>2037</v>
      </c>
      <c r="G65" s="124">
        <f>+C65-(C$7+F65*C$8)</f>
        <v>4.6164000013959594E-3</v>
      </c>
      <c r="J65" s="124">
        <f>+G65</f>
        <v>4.6164000013959594E-3</v>
      </c>
      <c r="P65" s="124">
        <f>+D$11+D$12*F65+D$13*F65^2</f>
        <v>1.3519766652328846E-3</v>
      </c>
      <c r="Q65" s="125">
        <f t="shared" si="11"/>
        <v>26040.830800000003</v>
      </c>
      <c r="S65" s="124">
        <f>+(P65-G65)^2</f>
        <v>1.0656459717686058E-5</v>
      </c>
      <c r="T65" s="124">
        <v>0.05</v>
      </c>
      <c r="U65" s="124">
        <f>T65*S65</f>
        <v>5.3282298588430288E-7</v>
      </c>
      <c r="V65" s="124">
        <f>+G65-P65</f>
        <v>3.2644233361630746E-3</v>
      </c>
      <c r="AM65" s="124">
        <v>17881</v>
      </c>
      <c r="AN65" s="124">
        <v>0.105693199999223</v>
      </c>
      <c r="AS65" s="124">
        <v>12080</v>
      </c>
      <c r="AT65" s="124">
        <v>4.7275999997509643E-2</v>
      </c>
      <c r="AU65" s="124">
        <v>1</v>
      </c>
    </row>
    <row r="66" spans="1:47" s="124" customFormat="1">
      <c r="A66" s="69" t="s">
        <v>45</v>
      </c>
      <c r="B66" s="65"/>
      <c r="C66" s="64">
        <v>41062.415000000001</v>
      </c>
      <c r="D66" s="64"/>
      <c r="E66" s="124">
        <f t="shared" si="10"/>
        <v>2041.9977386679391</v>
      </c>
      <c r="F66" s="124">
        <f t="shared" si="12"/>
        <v>2042</v>
      </c>
      <c r="Q66" s="125">
        <f t="shared" si="11"/>
        <v>26043.915000000001</v>
      </c>
      <c r="R66" s="11">
        <v>-1.3975999972899444E-3</v>
      </c>
      <c r="AE66" s="124">
        <v>10</v>
      </c>
      <c r="AG66" s="124" t="s">
        <v>44</v>
      </c>
      <c r="AI66" s="124" t="s">
        <v>36</v>
      </c>
      <c r="AM66" s="124">
        <v>18545.5</v>
      </c>
      <c r="AN66" s="124">
        <v>0.11255260000325507</v>
      </c>
      <c r="AS66" s="124">
        <v>12080</v>
      </c>
      <c r="AT66" s="124">
        <v>4.9275999997917097E-2</v>
      </c>
      <c r="AU66" s="124">
        <v>1</v>
      </c>
    </row>
    <row r="67" spans="1:47" s="124" customFormat="1">
      <c r="A67" s="69" t="s">
        <v>45</v>
      </c>
      <c r="B67" s="65"/>
      <c r="C67" s="64">
        <v>41062.425000000003</v>
      </c>
      <c r="D67" s="64"/>
      <c r="E67" s="124">
        <f t="shared" si="10"/>
        <v>2042.0139187771515</v>
      </c>
      <c r="F67" s="124">
        <f t="shared" si="12"/>
        <v>2042</v>
      </c>
      <c r="Q67" s="125">
        <f t="shared" si="11"/>
        <v>26043.925000000003</v>
      </c>
      <c r="R67" s="11">
        <v>8.6024000047473237E-3</v>
      </c>
      <c r="AE67" s="124">
        <v>9</v>
      </c>
      <c r="AG67" s="124" t="s">
        <v>46</v>
      </c>
      <c r="AI67" s="124" t="s">
        <v>36</v>
      </c>
      <c r="AM67" s="124">
        <v>20980.5</v>
      </c>
      <c r="AN67" s="124">
        <v>0.14663460000156192</v>
      </c>
      <c r="AS67" s="124">
        <v>12086.5</v>
      </c>
      <c r="AT67" s="124">
        <v>4.459780000615865E-2</v>
      </c>
      <c r="AU67" s="124">
        <v>0.1</v>
      </c>
    </row>
    <row r="68" spans="1:47" s="124" customFormat="1">
      <c r="A68" s="69" t="s">
        <v>45</v>
      </c>
      <c r="B68" s="65"/>
      <c r="C68" s="64">
        <v>41070.455999999998</v>
      </c>
      <c r="D68" s="64"/>
      <c r="E68" s="124">
        <f t="shared" si="10"/>
        <v>2055.0081644831048</v>
      </c>
      <c r="F68" s="124">
        <f t="shared" si="12"/>
        <v>2055</v>
      </c>
      <c r="Q68" s="125">
        <f t="shared" si="11"/>
        <v>26051.955999999998</v>
      </c>
      <c r="R68" s="11">
        <v>5.0459999984013848E-3</v>
      </c>
      <c r="AE68" s="124">
        <v>10</v>
      </c>
      <c r="AG68" s="124" t="s">
        <v>46</v>
      </c>
      <c r="AI68" s="124" t="s">
        <v>36</v>
      </c>
      <c r="AM68" s="124">
        <v>21010</v>
      </c>
      <c r="AN68" s="124">
        <v>0.14587200000096345</v>
      </c>
      <c r="AS68" s="124">
        <v>13174.5</v>
      </c>
      <c r="AT68" s="124">
        <v>5.9131399997568224E-2</v>
      </c>
      <c r="AU68" s="124">
        <v>1</v>
      </c>
    </row>
    <row r="69" spans="1:47" s="124" customFormat="1">
      <c r="A69" s="69" t="s">
        <v>47</v>
      </c>
      <c r="B69" s="65" t="s">
        <v>31</v>
      </c>
      <c r="C69" s="64">
        <v>41363.341999999997</v>
      </c>
      <c r="D69" s="64"/>
      <c r="E69" s="124">
        <f t="shared" si="10"/>
        <v>2528.9009110695852</v>
      </c>
      <c r="F69" s="124">
        <f t="shared" si="12"/>
        <v>2529</v>
      </c>
      <c r="Q69" s="125">
        <f t="shared" si="11"/>
        <v>26344.841999999997</v>
      </c>
      <c r="R69" s="11">
        <v>-6.1241200004587881E-2</v>
      </c>
      <c r="AE69" s="124">
        <v>5</v>
      </c>
      <c r="AG69" s="124" t="s">
        <v>40</v>
      </c>
      <c r="AI69" s="124" t="s">
        <v>36</v>
      </c>
      <c r="AM69" s="124">
        <v>21480.5</v>
      </c>
      <c r="AN69" s="124">
        <v>0.15183460000116611</v>
      </c>
      <c r="AS69" s="124">
        <v>13174.5</v>
      </c>
      <c r="AT69" s="124">
        <v>6.3831399995251559E-2</v>
      </c>
      <c r="AU69" s="124">
        <v>1</v>
      </c>
    </row>
    <row r="70" spans="1:47" s="124" customFormat="1">
      <c r="A70" s="69" t="s">
        <v>48</v>
      </c>
      <c r="B70" s="65" t="s">
        <v>31</v>
      </c>
      <c r="C70" s="64">
        <v>41762.341</v>
      </c>
      <c r="D70" s="64"/>
      <c r="E70" s="124">
        <f t="shared" si="10"/>
        <v>3174.485650508348</v>
      </c>
      <c r="F70" s="124">
        <f t="shared" si="12"/>
        <v>3174.5</v>
      </c>
      <c r="Q70" s="125">
        <f t="shared" si="11"/>
        <v>26743.841</v>
      </c>
      <c r="R70" s="11">
        <v>-8.8686000017332844E-3</v>
      </c>
      <c r="AE70" s="124">
        <v>8</v>
      </c>
      <c r="AG70" s="124" t="s">
        <v>40</v>
      </c>
      <c r="AI70" s="124" t="s">
        <v>36</v>
      </c>
      <c r="AM70" s="124">
        <v>22014.5</v>
      </c>
      <c r="AN70" s="124">
        <v>0.15877940000063973</v>
      </c>
      <c r="AS70" s="124">
        <v>13848.5</v>
      </c>
      <c r="AT70" s="124">
        <v>6.4284200001566205E-2</v>
      </c>
      <c r="AU70" s="124">
        <v>0.5</v>
      </c>
    </row>
    <row r="71" spans="1:47" s="124" customFormat="1">
      <c r="A71" s="69" t="s">
        <v>48</v>
      </c>
      <c r="B71" s="65"/>
      <c r="C71" s="64">
        <v>41766.351999999999</v>
      </c>
      <c r="D71" s="64"/>
      <c r="E71" s="124">
        <f t="shared" si="10"/>
        <v>3180.9754923121818</v>
      </c>
      <c r="F71" s="124">
        <f t="shared" si="12"/>
        <v>3181</v>
      </c>
      <c r="Q71" s="125">
        <f t="shared" si="11"/>
        <v>26747.851999999999</v>
      </c>
      <c r="R71" s="11">
        <v>-1.5146800004004035E-2</v>
      </c>
      <c r="AE71" s="124">
        <v>11</v>
      </c>
      <c r="AG71" s="124" t="s">
        <v>40</v>
      </c>
      <c r="AI71" s="124" t="s">
        <v>36</v>
      </c>
      <c r="AM71" s="124">
        <v>22023</v>
      </c>
      <c r="AN71" s="124">
        <v>0.15791560000070604</v>
      </c>
      <c r="AS71" s="124">
        <v>13848.5</v>
      </c>
      <c r="AT71" s="124">
        <v>5.6984200004080776E-2</v>
      </c>
      <c r="AU71" s="124">
        <v>1</v>
      </c>
    </row>
    <row r="72" spans="1:47" s="124" customFormat="1">
      <c r="A72" s="69" t="s">
        <v>166</v>
      </c>
      <c r="B72" s="65" t="s">
        <v>35</v>
      </c>
      <c r="C72" s="64">
        <v>41767.606</v>
      </c>
      <c r="D72" s="69" t="s">
        <v>163</v>
      </c>
      <c r="E72" s="124">
        <f t="shared" si="10"/>
        <v>3183.0044780070252</v>
      </c>
      <c r="F72" s="124">
        <f t="shared" si="12"/>
        <v>3183</v>
      </c>
      <c r="G72" s="124">
        <f>+C72-(C$7+F72*C$8)</f>
        <v>2.7676000026986003E-3</v>
      </c>
      <c r="J72" s="124">
        <f>+G72</f>
        <v>2.7676000026986003E-3</v>
      </c>
      <c r="P72" s="124">
        <f>+D$11+D$12*F72+D$13*F72^2</f>
        <v>3.6027215390336941E-3</v>
      </c>
      <c r="Q72" s="125">
        <f t="shared" si="11"/>
        <v>26749.106</v>
      </c>
      <c r="S72" s="124">
        <f>+(P72-G72)^2</f>
        <v>6.9742798045068743E-7</v>
      </c>
      <c r="T72" s="124">
        <v>1</v>
      </c>
      <c r="U72" s="124">
        <f>T72*S72</f>
        <v>6.9742798045068743E-7</v>
      </c>
      <c r="V72" s="124">
        <f>+G72-P72</f>
        <v>-8.3512153633509383E-4</v>
      </c>
      <c r="AM72" s="124">
        <v>22029.5</v>
      </c>
      <c r="AN72" s="124">
        <v>0.15293740000197431</v>
      </c>
      <c r="AS72" s="124">
        <v>13848.5</v>
      </c>
      <c r="AT72" s="124">
        <v>6.2584200000856072E-2</v>
      </c>
      <c r="AU72" s="124">
        <v>1</v>
      </c>
    </row>
    <row r="73" spans="1:47" s="124" customFormat="1">
      <c r="A73" s="69" t="s">
        <v>50</v>
      </c>
      <c r="B73" s="65" t="s">
        <v>31</v>
      </c>
      <c r="C73" s="64">
        <v>41830.381000000001</v>
      </c>
      <c r="D73" s="64"/>
      <c r="E73" s="124">
        <f t="shared" si="10"/>
        <v>3284.575113568189</v>
      </c>
      <c r="F73" s="124">
        <f t="shared" si="12"/>
        <v>3284.5</v>
      </c>
      <c r="Q73" s="125">
        <f t="shared" si="11"/>
        <v>26811.881000000001</v>
      </c>
      <c r="R73" s="11">
        <v>4.6423400002822746E-2</v>
      </c>
      <c r="AE73" s="124">
        <v>6</v>
      </c>
      <c r="AG73" s="124" t="s">
        <v>49</v>
      </c>
      <c r="AI73" s="124" t="s">
        <v>36</v>
      </c>
      <c r="AM73" s="124">
        <v>22033</v>
      </c>
      <c r="AN73" s="124">
        <v>0.16268760000093607</v>
      </c>
      <c r="AS73" s="124">
        <v>16073.5</v>
      </c>
      <c r="AT73" s="124">
        <v>8.4654199999931734E-2</v>
      </c>
      <c r="AU73" s="124">
        <v>1</v>
      </c>
    </row>
    <row r="74" spans="1:47" s="124" customFormat="1">
      <c r="A74" s="69" t="s">
        <v>51</v>
      </c>
      <c r="B74" s="65"/>
      <c r="C74" s="64">
        <v>42100.425999999999</v>
      </c>
      <c r="D74" s="64"/>
      <c r="E74" s="124">
        <f t="shared" si="10"/>
        <v>3721.5108727097863</v>
      </c>
      <c r="F74" s="124">
        <f t="shared" si="12"/>
        <v>3721.5</v>
      </c>
      <c r="Q74" s="125">
        <f t="shared" si="11"/>
        <v>27081.925999999999</v>
      </c>
      <c r="R74" s="11">
        <v>6.7197999960626476E-3</v>
      </c>
      <c r="AE74" s="124">
        <v>10</v>
      </c>
      <c r="AG74" s="124" t="s">
        <v>44</v>
      </c>
      <c r="AI74" s="124" t="s">
        <v>36</v>
      </c>
      <c r="AM74" s="124">
        <v>22036</v>
      </c>
      <c r="AN74" s="124">
        <v>0.1619591999988188</v>
      </c>
      <c r="AS74" s="124">
        <v>16144.5</v>
      </c>
      <c r="AT74" s="124">
        <v>8.5015399999974761E-2</v>
      </c>
      <c r="AU74" s="124">
        <v>1</v>
      </c>
    </row>
    <row r="75" spans="1:47" s="124" customFormat="1">
      <c r="A75" s="69" t="s">
        <v>51</v>
      </c>
      <c r="B75" s="65" t="s">
        <v>31</v>
      </c>
      <c r="C75" s="64">
        <v>42122.345000000001</v>
      </c>
      <c r="D75" s="64"/>
      <c r="E75" s="124">
        <f t="shared" si="10"/>
        <v>3756.9760540855773</v>
      </c>
      <c r="F75" s="124">
        <f t="shared" si="12"/>
        <v>3757</v>
      </c>
      <c r="Q75" s="125">
        <f t="shared" si="11"/>
        <v>27103.845000000001</v>
      </c>
      <c r="R75" s="11">
        <v>-1.4799600001424551E-2</v>
      </c>
      <c r="AE75" s="124">
        <v>7</v>
      </c>
      <c r="AG75" s="124" t="s">
        <v>49</v>
      </c>
      <c r="AI75" s="124" t="s">
        <v>36</v>
      </c>
      <c r="AM75" s="124">
        <v>22057</v>
      </c>
      <c r="AN75" s="124">
        <v>0.1602603999999701</v>
      </c>
      <c r="AS75" s="124">
        <v>17324</v>
      </c>
      <c r="AT75" s="124">
        <v>9.8532800002431031E-2</v>
      </c>
      <c r="AU75" s="124">
        <v>1</v>
      </c>
    </row>
    <row r="76" spans="1:47" s="124" customFormat="1">
      <c r="A76" s="69" t="s">
        <v>51</v>
      </c>
      <c r="B76" s="65"/>
      <c r="C76" s="64">
        <v>42131.347999999998</v>
      </c>
      <c r="D76" s="64"/>
      <c r="E76" s="124">
        <f t="shared" si="10"/>
        <v>3771.5430064066736</v>
      </c>
      <c r="F76" s="124">
        <f t="shared" si="12"/>
        <v>3771.5</v>
      </c>
      <c r="Q76" s="125">
        <f t="shared" si="11"/>
        <v>27112.847999999998</v>
      </c>
      <c r="R76" s="11">
        <v>2.6579799996397924E-2</v>
      </c>
      <c r="AE76" s="124">
        <v>7</v>
      </c>
      <c r="AG76" s="124" t="s">
        <v>49</v>
      </c>
      <c r="AI76" s="124" t="s">
        <v>36</v>
      </c>
      <c r="AM76" s="124">
        <v>22079.5</v>
      </c>
      <c r="AN76" s="124">
        <v>0.16219740000087768</v>
      </c>
      <c r="AS76" s="124">
        <v>17324</v>
      </c>
      <c r="AT76" s="124">
        <v>9.8532800002431031E-2</v>
      </c>
      <c r="AU76" s="124">
        <v>1</v>
      </c>
    </row>
    <row r="77" spans="1:47" s="124" customFormat="1">
      <c r="A77" s="69" t="s">
        <v>52</v>
      </c>
      <c r="B77" s="65"/>
      <c r="C77" s="64">
        <v>42139.353000000003</v>
      </c>
      <c r="D77" s="64"/>
      <c r="E77" s="124">
        <f t="shared" si="10"/>
        <v>3784.4951838286979</v>
      </c>
      <c r="F77" s="124">
        <f t="shared" si="12"/>
        <v>3784.5</v>
      </c>
      <c r="Q77" s="125">
        <f t="shared" si="11"/>
        <v>27120.853000000003</v>
      </c>
      <c r="R77" s="11">
        <v>-2.9765999934170395E-3</v>
      </c>
      <c r="AE77" s="124">
        <v>8</v>
      </c>
      <c r="AG77" s="124" t="s">
        <v>40</v>
      </c>
      <c r="AI77" s="124" t="s">
        <v>36</v>
      </c>
      <c r="AM77" s="124">
        <v>22105</v>
      </c>
      <c r="AN77" s="124">
        <v>0.16490600000543054</v>
      </c>
      <c r="AS77" s="124">
        <v>17327.5</v>
      </c>
      <c r="AT77" s="124">
        <v>9.6382999996421859E-2</v>
      </c>
      <c r="AU77" s="124">
        <v>1</v>
      </c>
    </row>
    <row r="78" spans="1:47" s="124" customFormat="1">
      <c r="A78" s="69" t="s">
        <v>52</v>
      </c>
      <c r="B78" s="65"/>
      <c r="C78" s="64">
        <v>42139.375999999997</v>
      </c>
      <c r="D78" s="64"/>
      <c r="E78" s="124">
        <f t="shared" si="10"/>
        <v>3784.5323980798694</v>
      </c>
      <c r="F78" s="124">
        <f t="shared" si="12"/>
        <v>3784.5</v>
      </c>
      <c r="Q78" s="125">
        <f t="shared" si="11"/>
        <v>27120.875999999997</v>
      </c>
      <c r="R78" s="11">
        <v>2.0023400000354741E-2</v>
      </c>
      <c r="AE78" s="124">
        <v>7</v>
      </c>
      <c r="AG78" s="124" t="s">
        <v>49</v>
      </c>
      <c r="AI78" s="124" t="s">
        <v>36</v>
      </c>
      <c r="AM78" s="124">
        <v>22105</v>
      </c>
      <c r="AN78" s="124">
        <v>0.16970600000058766</v>
      </c>
      <c r="AS78" s="124">
        <v>17327.5</v>
      </c>
      <c r="AT78" s="124">
        <v>9.7383000000263564E-2</v>
      </c>
      <c r="AU78" s="124">
        <v>1</v>
      </c>
    </row>
    <row r="79" spans="1:47" s="124" customFormat="1">
      <c r="A79" s="69" t="s">
        <v>52</v>
      </c>
      <c r="B79" s="65" t="s">
        <v>31</v>
      </c>
      <c r="C79" s="64">
        <v>42146.46</v>
      </c>
      <c r="D79" s="64"/>
      <c r="E79" s="124">
        <f t="shared" si="10"/>
        <v>3795.9943874437167</v>
      </c>
      <c r="F79" s="124">
        <f t="shared" si="12"/>
        <v>3796</v>
      </c>
      <c r="Q79" s="125">
        <f t="shared" si="11"/>
        <v>27127.96</v>
      </c>
      <c r="R79" s="11">
        <v>-3.4688000014284626E-3</v>
      </c>
      <c r="AE79" s="124">
        <v>7</v>
      </c>
      <c r="AG79" s="124" t="s">
        <v>49</v>
      </c>
      <c r="AI79" s="124" t="s">
        <v>36</v>
      </c>
      <c r="AM79" s="124">
        <v>22137.5</v>
      </c>
      <c r="AN79" s="124">
        <v>0.16281499999604421</v>
      </c>
      <c r="AS79" s="124">
        <v>17329</v>
      </c>
      <c r="AT79" s="124">
        <v>9.9418799996783491E-2</v>
      </c>
      <c r="AU79" s="124">
        <v>1</v>
      </c>
    </row>
    <row r="80" spans="1:47" s="124" customFormat="1">
      <c r="A80" s="69" t="s">
        <v>52</v>
      </c>
      <c r="B80" s="65" t="s">
        <v>31</v>
      </c>
      <c r="C80" s="64">
        <v>42148.353000000003</v>
      </c>
      <c r="D80" s="64"/>
      <c r="E80" s="124">
        <f t="shared" si="10"/>
        <v>3799.0572821170367</v>
      </c>
      <c r="F80" s="124">
        <f t="shared" si="12"/>
        <v>3799</v>
      </c>
      <c r="Q80" s="125">
        <f t="shared" si="11"/>
        <v>27129.853000000003</v>
      </c>
      <c r="R80" s="11">
        <v>3.5402800000156276E-2</v>
      </c>
      <c r="AE80" s="124">
        <v>7</v>
      </c>
      <c r="AG80" s="124" t="s">
        <v>49</v>
      </c>
      <c r="AI80" s="124" t="s">
        <v>36</v>
      </c>
      <c r="AM80" s="124">
        <v>22139</v>
      </c>
      <c r="AN80" s="124">
        <v>0.16485079999984009</v>
      </c>
      <c r="AS80" s="124">
        <v>17329</v>
      </c>
      <c r="AT80" s="124">
        <v>0.1019187999991118</v>
      </c>
      <c r="AU80" s="124">
        <v>1</v>
      </c>
    </row>
    <row r="81" spans="1:47" s="124" customFormat="1">
      <c r="A81" s="69" t="s">
        <v>52</v>
      </c>
      <c r="B81" s="65"/>
      <c r="C81" s="64">
        <v>42177.4</v>
      </c>
      <c r="D81" s="64"/>
      <c r="E81" s="124">
        <f t="shared" si="10"/>
        <v>3846.0556453371869</v>
      </c>
      <c r="F81" s="124">
        <f t="shared" si="12"/>
        <v>3846</v>
      </c>
      <c r="Q81" s="125">
        <f t="shared" si="11"/>
        <v>27158.9</v>
      </c>
      <c r="R81" s="11">
        <v>3.4391200002573896E-2</v>
      </c>
      <c r="AE81" s="124">
        <v>7</v>
      </c>
      <c r="AG81" s="124" t="s">
        <v>49</v>
      </c>
      <c r="AI81" s="124" t="s">
        <v>36</v>
      </c>
      <c r="AM81" s="124">
        <v>23310.5</v>
      </c>
      <c r="AN81" s="124">
        <v>0.18071059999783756</v>
      </c>
      <c r="AS81" s="124">
        <v>17331.5</v>
      </c>
      <c r="AT81" s="124">
        <v>0.40541179999854648</v>
      </c>
      <c r="AU81" s="124">
        <v>1</v>
      </c>
    </row>
    <row r="82" spans="1:47" s="124" customFormat="1">
      <c r="A82" s="69" t="s">
        <v>53</v>
      </c>
      <c r="B82" s="65"/>
      <c r="C82" s="64">
        <v>42445.534</v>
      </c>
      <c r="D82" s="64"/>
      <c r="E82" s="124">
        <f t="shared" si="10"/>
        <v>4279.8993856088928</v>
      </c>
      <c r="F82" s="124">
        <f t="shared" si="12"/>
        <v>4280</v>
      </c>
      <c r="Q82" s="125">
        <f t="shared" si="11"/>
        <v>27427.034</v>
      </c>
      <c r="R82" s="11">
        <v>-6.2184000002162065E-2</v>
      </c>
      <c r="AE82" s="124">
        <v>7</v>
      </c>
      <c r="AG82" s="124" t="s">
        <v>44</v>
      </c>
      <c r="AI82" s="124" t="s">
        <v>36</v>
      </c>
      <c r="AM82" s="124">
        <v>23325</v>
      </c>
      <c r="AN82" s="124">
        <v>0.18218999999953667</v>
      </c>
      <c r="AS82" s="124">
        <v>17332</v>
      </c>
      <c r="AT82" s="124">
        <v>9.6390399994561449E-2</v>
      </c>
      <c r="AU82" s="124">
        <v>1</v>
      </c>
    </row>
    <row r="83" spans="1:47" s="124" customFormat="1">
      <c r="A83" s="69" t="s">
        <v>53</v>
      </c>
      <c r="B83" s="65" t="s">
        <v>31</v>
      </c>
      <c r="C83" s="64">
        <v>42448.358999999997</v>
      </c>
      <c r="D83" s="64"/>
      <c r="E83" s="124">
        <f t="shared" si="10"/>
        <v>4284.4702664605056</v>
      </c>
      <c r="F83" s="124">
        <f t="shared" si="12"/>
        <v>4284.5</v>
      </c>
      <c r="Q83" s="125">
        <f t="shared" si="11"/>
        <v>27429.858999999997</v>
      </c>
      <c r="R83" s="11">
        <v>-1.8376600004557986E-2</v>
      </c>
      <c r="AE83" s="124">
        <v>6</v>
      </c>
      <c r="AG83" s="124" t="s">
        <v>40</v>
      </c>
      <c r="AI83" s="124" t="s">
        <v>36</v>
      </c>
      <c r="AM83" s="124">
        <v>23388</v>
      </c>
      <c r="AN83" s="124">
        <v>0.18209360000037123</v>
      </c>
      <c r="AS83" s="124">
        <v>17332</v>
      </c>
      <c r="AT83" s="124">
        <v>9.7190399996179622E-2</v>
      </c>
      <c r="AU83" s="124">
        <v>1</v>
      </c>
    </row>
    <row r="84" spans="1:47" s="124" customFormat="1">
      <c r="A84" s="69" t="s">
        <v>53</v>
      </c>
      <c r="B84" s="65" t="s">
        <v>31</v>
      </c>
      <c r="C84" s="64">
        <v>42464.428999999996</v>
      </c>
      <c r="D84" s="64"/>
      <c r="E84" s="124">
        <f t="shared" si="10"/>
        <v>4310.4717019597947</v>
      </c>
      <c r="F84" s="124">
        <f t="shared" si="12"/>
        <v>4310.5</v>
      </c>
      <c r="Q84" s="125">
        <f t="shared" si="11"/>
        <v>27445.928999999996</v>
      </c>
      <c r="R84" s="11">
        <v>-1.7489400001068134E-2</v>
      </c>
      <c r="AE84" s="124">
        <v>8</v>
      </c>
      <c r="AG84" s="124" t="s">
        <v>40</v>
      </c>
      <c r="AI84" s="124" t="s">
        <v>36</v>
      </c>
      <c r="AM84" s="124">
        <v>24371</v>
      </c>
      <c r="AN84" s="124">
        <v>0.20002119999844581</v>
      </c>
      <c r="AS84" s="124">
        <v>17379</v>
      </c>
      <c r="AT84" s="124">
        <v>0.10077879999880679</v>
      </c>
      <c r="AU84" s="124">
        <v>1</v>
      </c>
    </row>
    <row r="85" spans="1:47" s="124" customFormat="1">
      <c r="A85" s="69" t="s">
        <v>54</v>
      </c>
      <c r="B85" s="65" t="s">
        <v>31</v>
      </c>
      <c r="C85" s="64">
        <v>42524.419000000002</v>
      </c>
      <c r="D85" s="64"/>
      <c r="E85" s="124">
        <f t="shared" ref="E85:E116" si="13">+(C85-C$7)/C$8</f>
        <v>4407.5361771061844</v>
      </c>
      <c r="F85" s="124">
        <f t="shared" si="12"/>
        <v>4407.5</v>
      </c>
      <c r="Q85" s="125">
        <f t="shared" ref="Q85:Q116" si="14">+C85-15018.5</f>
        <v>27505.919000000002</v>
      </c>
      <c r="R85" s="11">
        <v>2.2359000002325047E-2</v>
      </c>
      <c r="AE85" s="124">
        <v>9</v>
      </c>
      <c r="AG85" s="124" t="s">
        <v>46</v>
      </c>
      <c r="AI85" s="124" t="s">
        <v>36</v>
      </c>
      <c r="AS85" s="124">
        <v>17881</v>
      </c>
      <c r="AT85" s="124">
        <v>0.105693199999223</v>
      </c>
      <c r="AU85" s="124">
        <v>0.5</v>
      </c>
    </row>
    <row r="86" spans="1:47" s="124" customFormat="1">
      <c r="A86" s="69" t="s">
        <v>54</v>
      </c>
      <c r="B86" s="65" t="s">
        <v>31</v>
      </c>
      <c r="C86" s="64">
        <v>42529.360999999997</v>
      </c>
      <c r="D86" s="64"/>
      <c r="E86" s="124">
        <f t="shared" si="13"/>
        <v>4415.5323870773955</v>
      </c>
      <c r="F86" s="124">
        <f t="shared" ref="F86:F117" si="15">ROUND(2*E86,0)/2</f>
        <v>4415.5</v>
      </c>
      <c r="Q86" s="125">
        <f t="shared" si="14"/>
        <v>27510.860999999997</v>
      </c>
      <c r="R86" s="11">
        <v>2.0016599999507889E-2</v>
      </c>
      <c r="AE86" s="124">
        <v>9</v>
      </c>
      <c r="AG86" s="124" t="s">
        <v>46</v>
      </c>
      <c r="AI86" s="124" t="s">
        <v>36</v>
      </c>
      <c r="AS86" s="124">
        <v>18545.5</v>
      </c>
      <c r="AT86" s="124">
        <v>0.11255260000325507</v>
      </c>
      <c r="AU86" s="124">
        <v>1</v>
      </c>
    </row>
    <row r="87" spans="1:47" s="124" customFormat="1">
      <c r="A87" s="69" t="s">
        <v>54</v>
      </c>
      <c r="B87" s="65"/>
      <c r="C87" s="64">
        <v>42546.366999999998</v>
      </c>
      <c r="D87" s="64"/>
      <c r="E87" s="124">
        <f t="shared" si="13"/>
        <v>4443.0482807986737</v>
      </c>
      <c r="F87" s="124">
        <f t="shared" si="15"/>
        <v>4443</v>
      </c>
      <c r="Q87" s="125">
        <f t="shared" si="14"/>
        <v>27527.866999999998</v>
      </c>
      <c r="R87" s="11">
        <v>2.9839599999831989E-2</v>
      </c>
      <c r="AE87" s="124">
        <v>9</v>
      </c>
      <c r="AG87" s="124" t="s">
        <v>46</v>
      </c>
      <c r="AI87" s="124" t="s">
        <v>36</v>
      </c>
      <c r="AS87" s="124">
        <v>20980.5</v>
      </c>
      <c r="AT87" s="124">
        <v>0.14663460000156192</v>
      </c>
      <c r="AU87" s="124">
        <v>1</v>
      </c>
    </row>
    <row r="88" spans="1:47" s="124" customFormat="1">
      <c r="A88" s="69" t="s">
        <v>166</v>
      </c>
      <c r="B88" s="65" t="s">
        <v>35</v>
      </c>
      <c r="C88" s="64">
        <v>43222.485000000001</v>
      </c>
      <c r="D88" s="69" t="s">
        <v>164</v>
      </c>
      <c r="E88" s="124">
        <f t="shared" si="13"/>
        <v>5537.0145886336686</v>
      </c>
      <c r="F88" s="124">
        <f t="shared" si="15"/>
        <v>5537</v>
      </c>
      <c r="G88" s="124">
        <f t="shared" ref="G88:G115" si="16">+C88-(C$7+F88*C$8)</f>
        <v>9.0163999993819743E-3</v>
      </c>
      <c r="J88" s="124">
        <f>+G88</f>
        <v>9.0163999993819743E-3</v>
      </c>
      <c r="P88" s="124">
        <f t="shared" ref="P88:P119" si="17">+D$11+D$12*F88+D$13*F88^2</f>
        <v>1.0868716329175462E-2</v>
      </c>
      <c r="Q88" s="125">
        <f t="shared" si="14"/>
        <v>28203.985000000001</v>
      </c>
      <c r="S88" s="124">
        <f t="shared" ref="S88:S115" si="18">+(P88-G88)^2</f>
        <v>3.4310757856196154E-6</v>
      </c>
      <c r="T88" s="124">
        <v>0.1</v>
      </c>
      <c r="U88" s="124">
        <f t="shared" ref="U88:U119" si="19">T88*S88</f>
        <v>3.4310757856196158E-7</v>
      </c>
      <c r="V88" s="124">
        <f t="shared" ref="V88:V115" si="20">+G88-P88</f>
        <v>-1.8523163297934873E-3</v>
      </c>
      <c r="AS88" s="124">
        <v>21010</v>
      </c>
      <c r="AT88" s="124">
        <v>0.14587200000096345</v>
      </c>
      <c r="AU88" s="124">
        <v>1</v>
      </c>
    </row>
    <row r="89" spans="1:47" s="124" customFormat="1">
      <c r="A89" s="69" t="s">
        <v>166</v>
      </c>
      <c r="B89" s="65" t="s">
        <v>35</v>
      </c>
      <c r="C89" s="64">
        <v>43232.364999999998</v>
      </c>
      <c r="D89" s="69" t="s">
        <v>164</v>
      </c>
      <c r="E89" s="124">
        <f t="shared" si="13"/>
        <v>5553.0005365324187</v>
      </c>
      <c r="F89" s="124">
        <f t="shared" si="15"/>
        <v>5553</v>
      </c>
      <c r="G89" s="124">
        <f t="shared" si="16"/>
        <v>3.3160000020870939E-4</v>
      </c>
      <c r="J89" s="124">
        <f>+G89</f>
        <v>3.3160000020870939E-4</v>
      </c>
      <c r="P89" s="124">
        <f t="shared" si="17"/>
        <v>1.0930266067627755E-2</v>
      </c>
      <c r="Q89" s="125">
        <f t="shared" si="14"/>
        <v>28213.864999999998</v>
      </c>
      <c r="S89" s="124">
        <f t="shared" si="18"/>
        <v>1.123317224086599E-4</v>
      </c>
      <c r="T89" s="124">
        <v>0.1</v>
      </c>
      <c r="U89" s="124">
        <f t="shared" si="19"/>
        <v>1.1233172240865992E-5</v>
      </c>
      <c r="V89" s="124">
        <f t="shared" si="20"/>
        <v>-1.0598666067419046E-2</v>
      </c>
      <c r="AS89" s="124">
        <v>21480.5</v>
      </c>
      <c r="AT89" s="124">
        <v>0.15183460000116611</v>
      </c>
      <c r="AU89" s="124">
        <v>1</v>
      </c>
    </row>
    <row r="90" spans="1:47" s="124" customFormat="1">
      <c r="A90" s="69" t="s">
        <v>166</v>
      </c>
      <c r="B90" s="65" t="s">
        <v>35</v>
      </c>
      <c r="C90" s="64">
        <v>43931.387300000002</v>
      </c>
      <c r="D90" s="69" t="s">
        <v>165</v>
      </c>
      <c r="E90" s="124">
        <f t="shared" si="13"/>
        <v>6684.0262519035941</v>
      </c>
      <c r="F90" s="124">
        <f t="shared" si="15"/>
        <v>6684</v>
      </c>
      <c r="G90" s="124">
        <f t="shared" si="16"/>
        <v>1.6224800005147699E-2</v>
      </c>
      <c r="J90" s="124">
        <f>+G90</f>
        <v>1.6224800005147699E-2</v>
      </c>
      <c r="P90" s="124">
        <f t="shared" si="17"/>
        <v>1.5697170628466019E-2</v>
      </c>
      <c r="Q90" s="125">
        <f t="shared" si="14"/>
        <v>28912.887300000002</v>
      </c>
      <c r="S90" s="124">
        <f t="shared" si="18"/>
        <v>2.783927591374988E-7</v>
      </c>
      <c r="T90" s="124">
        <v>0.05</v>
      </c>
      <c r="U90" s="124">
        <f t="shared" si="19"/>
        <v>1.3919637956874941E-8</v>
      </c>
      <c r="V90" s="124">
        <f t="shared" si="20"/>
        <v>5.2762937668168058E-4</v>
      </c>
      <c r="AS90" s="124">
        <v>22014.5</v>
      </c>
      <c r="AT90" s="124">
        <v>0.15877940000063973</v>
      </c>
      <c r="AU90" s="124">
        <v>1</v>
      </c>
    </row>
    <row r="91" spans="1:47" s="124" customFormat="1">
      <c r="A91" s="69" t="s">
        <v>55</v>
      </c>
      <c r="B91" s="65" t="s">
        <v>31</v>
      </c>
      <c r="C91" s="64">
        <v>44304.387000000002</v>
      </c>
      <c r="D91" s="64" t="s">
        <v>163</v>
      </c>
      <c r="E91" s="124">
        <f t="shared" si="13"/>
        <v>7287.5438400059074</v>
      </c>
      <c r="F91" s="124">
        <f t="shared" si="15"/>
        <v>7287.5</v>
      </c>
      <c r="G91" s="124">
        <f t="shared" si="16"/>
        <v>2.7095000004919712E-2</v>
      </c>
      <c r="I91" s="124">
        <f>+G91</f>
        <v>2.7095000004919712E-2</v>
      </c>
      <c r="P91" s="124">
        <f t="shared" si="17"/>
        <v>1.8576545754151089E-2</v>
      </c>
      <c r="Q91" s="125">
        <f t="shared" si="14"/>
        <v>29285.887000000002</v>
      </c>
      <c r="S91" s="124">
        <f t="shared" si="18"/>
        <v>7.2564062822438026E-5</v>
      </c>
      <c r="T91" s="124">
        <v>1</v>
      </c>
      <c r="U91" s="124">
        <f t="shared" si="19"/>
        <v>7.2564062822438026E-5</v>
      </c>
      <c r="V91" s="124">
        <f t="shared" si="20"/>
        <v>8.5184542507686228E-3</v>
      </c>
      <c r="W91" s="124" t="s">
        <v>163</v>
      </c>
      <c r="AE91" s="124">
        <v>8</v>
      </c>
      <c r="AG91" s="124" t="s">
        <v>40</v>
      </c>
      <c r="AI91" s="124" t="s">
        <v>36</v>
      </c>
      <c r="AS91" s="124">
        <v>22023</v>
      </c>
      <c r="AT91" s="124">
        <v>0.15791560000070604</v>
      </c>
      <c r="AU91" s="124">
        <v>1</v>
      </c>
    </row>
    <row r="92" spans="1:47" s="124" customFormat="1">
      <c r="A92" s="69" t="s">
        <v>166</v>
      </c>
      <c r="B92" s="65" t="s">
        <v>35</v>
      </c>
      <c r="C92" s="64">
        <v>44638.432099999998</v>
      </c>
      <c r="D92" s="69" t="s">
        <v>163</v>
      </c>
      <c r="E92" s="124">
        <f t="shared" si="13"/>
        <v>7828.0324598878888</v>
      </c>
      <c r="F92" s="124">
        <f t="shared" si="15"/>
        <v>7828</v>
      </c>
      <c r="G92" s="124">
        <f t="shared" si="16"/>
        <v>2.0061600000190083E-2</v>
      </c>
      <c r="J92" s="124">
        <f>+G92</f>
        <v>2.0061600000190083E-2</v>
      </c>
      <c r="P92" s="124">
        <f t="shared" si="17"/>
        <v>2.1353675704535804E-2</v>
      </c>
      <c r="Q92" s="125">
        <f t="shared" si="14"/>
        <v>29619.932099999998</v>
      </c>
      <c r="S92" s="124">
        <f t="shared" si="18"/>
        <v>1.6694596257604906E-6</v>
      </c>
      <c r="T92" s="124">
        <v>1</v>
      </c>
      <c r="U92" s="124">
        <f t="shared" si="19"/>
        <v>1.6694596257604906E-6</v>
      </c>
      <c r="V92" s="124">
        <f t="shared" si="20"/>
        <v>-1.2920757043457208E-3</v>
      </c>
      <c r="AS92" s="124">
        <v>22029.5</v>
      </c>
      <c r="AT92" s="124">
        <v>0.15293740000197431</v>
      </c>
      <c r="AU92" s="124">
        <v>1</v>
      </c>
    </row>
    <row r="93" spans="1:47" s="124" customFormat="1">
      <c r="A93" s="69" t="s">
        <v>166</v>
      </c>
      <c r="B93" s="65" t="s">
        <v>31</v>
      </c>
      <c r="C93" s="64">
        <v>45021.309000000001</v>
      </c>
      <c r="D93" s="69" t="s">
        <v>164</v>
      </c>
      <c r="E93" s="124">
        <f t="shared" si="13"/>
        <v>8447.5314654583817</v>
      </c>
      <c r="F93" s="124">
        <f t="shared" si="15"/>
        <v>8447.5</v>
      </c>
      <c r="G93" s="124">
        <f t="shared" si="16"/>
        <v>1.9446999998763204E-2</v>
      </c>
      <c r="J93" s="124">
        <f>+G93</f>
        <v>1.9446999998763204E-2</v>
      </c>
      <c r="P93" s="124">
        <f t="shared" si="17"/>
        <v>2.4767217786346361E-2</v>
      </c>
      <c r="Q93" s="125">
        <f t="shared" si="14"/>
        <v>30002.809000000001</v>
      </c>
      <c r="S93" s="124">
        <f t="shared" si="18"/>
        <v>2.8304717307316222E-5</v>
      </c>
      <c r="T93" s="124">
        <v>0.1</v>
      </c>
      <c r="U93" s="124">
        <f t="shared" si="19"/>
        <v>2.8304717307316222E-6</v>
      </c>
      <c r="V93" s="124">
        <f t="shared" si="20"/>
        <v>-5.320217787583157E-3</v>
      </c>
      <c r="AS93" s="124">
        <v>22033</v>
      </c>
      <c r="AT93" s="124">
        <v>0.16268760000093607</v>
      </c>
      <c r="AU93" s="124">
        <v>1</v>
      </c>
    </row>
    <row r="94" spans="1:47" s="124" customFormat="1">
      <c r="A94" s="69" t="s">
        <v>166</v>
      </c>
      <c r="B94" s="65" t="s">
        <v>31</v>
      </c>
      <c r="C94" s="64">
        <v>45022.54</v>
      </c>
      <c r="D94" s="69" t="s">
        <v>164</v>
      </c>
      <c r="E94" s="124">
        <f t="shared" si="13"/>
        <v>8449.5232369020414</v>
      </c>
      <c r="F94" s="124">
        <f t="shared" si="15"/>
        <v>8449.5</v>
      </c>
      <c r="G94" s="124">
        <f t="shared" si="16"/>
        <v>1.4361400004418101E-2</v>
      </c>
      <c r="J94" s="124">
        <f>+G94</f>
        <v>1.4361400004418101E-2</v>
      </c>
      <c r="P94" s="124">
        <f t="shared" si="17"/>
        <v>2.4778636803745507E-2</v>
      </c>
      <c r="Q94" s="125">
        <f t="shared" si="14"/>
        <v>30004.04</v>
      </c>
      <c r="S94" s="124">
        <f t="shared" si="18"/>
        <v>1.085188225332611E-4</v>
      </c>
      <c r="T94" s="124">
        <v>0.1</v>
      </c>
      <c r="U94" s="124">
        <f t="shared" si="19"/>
        <v>1.085188225332611E-5</v>
      </c>
      <c r="V94" s="124">
        <f t="shared" si="20"/>
        <v>-1.0417236799327406E-2</v>
      </c>
      <c r="AS94" s="124">
        <v>22036</v>
      </c>
      <c r="AT94" s="124">
        <v>0.1619591999988188</v>
      </c>
      <c r="AU94" s="124">
        <v>1</v>
      </c>
    </row>
    <row r="95" spans="1:47" s="124" customFormat="1">
      <c r="A95" s="69" t="s">
        <v>166</v>
      </c>
      <c r="B95" s="65" t="s">
        <v>31</v>
      </c>
      <c r="C95" s="64">
        <v>45061.471400000002</v>
      </c>
      <c r="D95" s="69" t="s">
        <v>163</v>
      </c>
      <c r="E95" s="124">
        <f t="shared" si="13"/>
        <v>8512.5146672690025</v>
      </c>
      <c r="F95" s="124">
        <f t="shared" si="15"/>
        <v>8512.5</v>
      </c>
      <c r="G95" s="124">
        <f t="shared" si="16"/>
        <v>9.0650000056484714E-3</v>
      </c>
      <c r="J95" s="124">
        <f>+G95</f>
        <v>9.0650000056484714E-3</v>
      </c>
      <c r="P95" s="124">
        <f t="shared" si="17"/>
        <v>2.5139649361710117E-2</v>
      </c>
      <c r="Q95" s="125">
        <f t="shared" si="14"/>
        <v>30042.971400000002</v>
      </c>
      <c r="S95" s="124">
        <f t="shared" si="18"/>
        <v>2.5839435192033305E-4</v>
      </c>
      <c r="T95" s="124">
        <v>1</v>
      </c>
      <c r="U95" s="124">
        <f t="shared" si="19"/>
        <v>2.5839435192033305E-4</v>
      </c>
      <c r="V95" s="124">
        <f t="shared" si="20"/>
        <v>-1.6074649356061645E-2</v>
      </c>
      <c r="AS95" s="124">
        <v>22057</v>
      </c>
      <c r="AT95" s="124">
        <v>0.1602603999999701</v>
      </c>
      <c r="AU95" s="124">
        <v>1</v>
      </c>
    </row>
    <row r="96" spans="1:47" s="124" customFormat="1">
      <c r="A96" s="69" t="s">
        <v>56</v>
      </c>
      <c r="B96" s="65" t="s">
        <v>31</v>
      </c>
      <c r="C96" s="64">
        <v>45079.402000000002</v>
      </c>
      <c r="D96" s="64" t="s">
        <v>163</v>
      </c>
      <c r="E96" s="124">
        <f t="shared" si="13"/>
        <v>8541.5265738877661</v>
      </c>
      <c r="F96" s="124">
        <f t="shared" si="15"/>
        <v>8541.5</v>
      </c>
      <c r="G96" s="124">
        <f t="shared" si="16"/>
        <v>1.6423799999756739E-2</v>
      </c>
      <c r="I96" s="124">
        <f>+G96</f>
        <v>1.6423799999756739E-2</v>
      </c>
      <c r="P96" s="124">
        <f t="shared" si="17"/>
        <v>2.5306685531711007E-2</v>
      </c>
      <c r="Q96" s="125">
        <f t="shared" si="14"/>
        <v>30060.902000000002</v>
      </c>
      <c r="S96" s="124">
        <f t="shared" si="18"/>
        <v>7.8905655373802473E-5</v>
      </c>
      <c r="T96" s="124">
        <v>1</v>
      </c>
      <c r="U96" s="124">
        <f t="shared" si="19"/>
        <v>7.8905655373802473E-5</v>
      </c>
      <c r="V96" s="124">
        <f t="shared" si="20"/>
        <v>-8.8828855319542689E-3</v>
      </c>
      <c r="W96" s="124" t="s">
        <v>163</v>
      </c>
      <c r="AE96" s="124">
        <v>10</v>
      </c>
      <c r="AG96" s="124" t="s">
        <v>40</v>
      </c>
      <c r="AI96" s="124" t="s">
        <v>36</v>
      </c>
      <c r="AS96" s="124">
        <v>22079.5</v>
      </c>
      <c r="AT96" s="124">
        <v>0.16219740000087768</v>
      </c>
      <c r="AU96" s="124">
        <v>1</v>
      </c>
    </row>
    <row r="97" spans="1:47" s="124" customFormat="1">
      <c r="A97" s="69" t="s">
        <v>166</v>
      </c>
      <c r="B97" s="65" t="s">
        <v>31</v>
      </c>
      <c r="C97" s="64">
        <v>45406.36</v>
      </c>
      <c r="D97" s="69" t="s">
        <v>164</v>
      </c>
      <c r="E97" s="124">
        <f t="shared" si="13"/>
        <v>9070.5481885720546</v>
      </c>
      <c r="F97" s="124">
        <f t="shared" si="15"/>
        <v>9070.5</v>
      </c>
      <c r="G97" s="124">
        <f t="shared" si="16"/>
        <v>2.9782600002363324E-2</v>
      </c>
      <c r="J97" s="124">
        <f t="shared" ref="J97:J102" si="21">+G97</f>
        <v>2.9782600002363324E-2</v>
      </c>
      <c r="P97" s="124">
        <f t="shared" si="17"/>
        <v>2.8448338079155783E-2</v>
      </c>
      <c r="Q97" s="125">
        <f t="shared" si="14"/>
        <v>30387.86</v>
      </c>
      <c r="S97" s="124">
        <f t="shared" si="18"/>
        <v>1.7802548797214872E-6</v>
      </c>
      <c r="T97" s="124">
        <v>0.1</v>
      </c>
      <c r="U97" s="124">
        <f t="shared" si="19"/>
        <v>1.7802548797214874E-7</v>
      </c>
      <c r="V97" s="124">
        <f t="shared" si="20"/>
        <v>1.3342619232075414E-3</v>
      </c>
      <c r="AS97" s="124">
        <v>22105</v>
      </c>
      <c r="AT97" s="124">
        <v>0.16490600000543054</v>
      </c>
      <c r="AU97" s="124">
        <v>1</v>
      </c>
    </row>
    <row r="98" spans="1:47" s="124" customFormat="1">
      <c r="A98" s="69" t="s">
        <v>166</v>
      </c>
      <c r="B98" s="65" t="s">
        <v>31</v>
      </c>
      <c r="C98" s="64">
        <v>45406.364000000001</v>
      </c>
      <c r="D98" s="69" t="s">
        <v>164</v>
      </c>
      <c r="E98" s="124">
        <f t="shared" si="13"/>
        <v>9070.5546606157404</v>
      </c>
      <c r="F98" s="124">
        <f t="shared" si="15"/>
        <v>9070.5</v>
      </c>
      <c r="G98" s="124">
        <f t="shared" si="16"/>
        <v>3.3782600003178231E-2</v>
      </c>
      <c r="J98" s="124">
        <f t="shared" si="21"/>
        <v>3.3782600003178231E-2</v>
      </c>
      <c r="P98" s="124">
        <f t="shared" si="17"/>
        <v>2.8448338079155783E-2</v>
      </c>
      <c r="Q98" s="125">
        <f t="shared" si="14"/>
        <v>30387.864000000001</v>
      </c>
      <c r="S98" s="124">
        <f t="shared" si="18"/>
        <v>2.8454350274075677E-5</v>
      </c>
      <c r="T98" s="124">
        <v>0.1</v>
      </c>
      <c r="U98" s="124">
        <f t="shared" si="19"/>
        <v>2.8454350274075677E-6</v>
      </c>
      <c r="V98" s="124">
        <f t="shared" si="20"/>
        <v>5.3342619240224487E-3</v>
      </c>
      <c r="AS98" s="124">
        <v>22105</v>
      </c>
      <c r="AT98" s="124">
        <v>0.16970600000058766</v>
      </c>
      <c r="AU98" s="124">
        <v>1</v>
      </c>
    </row>
    <row r="99" spans="1:47" s="124" customFormat="1">
      <c r="A99" s="69" t="s">
        <v>166</v>
      </c>
      <c r="B99" s="65" t="s">
        <v>35</v>
      </c>
      <c r="C99" s="64">
        <v>45714.476999999999</v>
      </c>
      <c r="D99" s="69" t="s">
        <v>164</v>
      </c>
      <c r="E99" s="124">
        <f t="shared" si="13"/>
        <v>9569.0848594951658</v>
      </c>
      <c r="F99" s="124">
        <f t="shared" si="15"/>
        <v>9569</v>
      </c>
      <c r="G99" s="124">
        <f t="shared" si="16"/>
        <v>5.2446800000325311E-2</v>
      </c>
      <c r="J99" s="124">
        <f t="shared" si="21"/>
        <v>5.2446800000325311E-2</v>
      </c>
      <c r="P99" s="124">
        <f t="shared" si="17"/>
        <v>3.1573151439750015E-2</v>
      </c>
      <c r="Q99" s="125">
        <f t="shared" si="14"/>
        <v>30695.976999999999</v>
      </c>
      <c r="S99" s="124">
        <f t="shared" si="18"/>
        <v>4.3570920423040711E-4</v>
      </c>
      <c r="T99" s="124">
        <v>0.1</v>
      </c>
      <c r="U99" s="124">
        <f t="shared" si="19"/>
        <v>4.3570920423040713E-5</v>
      </c>
      <c r="V99" s="124">
        <f t="shared" si="20"/>
        <v>2.0873648560575296E-2</v>
      </c>
      <c r="AS99" s="124">
        <v>22137.5</v>
      </c>
      <c r="AT99" s="124">
        <v>0.16281499999604421</v>
      </c>
      <c r="AU99" s="124">
        <v>1</v>
      </c>
    </row>
    <row r="100" spans="1:47" s="124" customFormat="1">
      <c r="A100" s="69" t="s">
        <v>166</v>
      </c>
      <c r="B100" s="65" t="s">
        <v>31</v>
      </c>
      <c r="C100" s="64">
        <v>45757.3943</v>
      </c>
      <c r="D100" s="69" t="s">
        <v>165</v>
      </c>
      <c r="E100" s="124">
        <f t="shared" si="13"/>
        <v>9638.5255195918471</v>
      </c>
      <c r="F100" s="124">
        <f t="shared" si="15"/>
        <v>9638.5</v>
      </c>
      <c r="G100" s="124">
        <f t="shared" si="16"/>
        <v>1.5772200000355951E-2</v>
      </c>
      <c r="J100" s="124">
        <f t="shared" si="21"/>
        <v>1.5772200000355951E-2</v>
      </c>
      <c r="P100" s="124">
        <f t="shared" si="17"/>
        <v>3.2021469764453622E-2</v>
      </c>
      <c r="Q100" s="125">
        <f t="shared" si="14"/>
        <v>30738.8943</v>
      </c>
      <c r="S100" s="124">
        <f t="shared" si="18"/>
        <v>2.6403876786641875E-4</v>
      </c>
      <c r="T100" s="124">
        <v>0.05</v>
      </c>
      <c r="U100" s="124">
        <f t="shared" si="19"/>
        <v>1.3201938393320939E-5</v>
      </c>
      <c r="V100" s="124">
        <f t="shared" si="20"/>
        <v>-1.6249269764097671E-2</v>
      </c>
      <c r="AS100" s="124">
        <v>22139</v>
      </c>
      <c r="AT100" s="124">
        <v>0.16485079999984009</v>
      </c>
      <c r="AU100" s="124">
        <v>1</v>
      </c>
    </row>
    <row r="101" spans="1:47" s="124" customFormat="1">
      <c r="A101" s="69" t="s">
        <v>166</v>
      </c>
      <c r="B101" s="65" t="s">
        <v>35</v>
      </c>
      <c r="C101" s="64">
        <v>45769.46</v>
      </c>
      <c r="D101" s="69" t="s">
        <v>165</v>
      </c>
      <c r="E101" s="124">
        <f t="shared" si="13"/>
        <v>9658.0479539604694</v>
      </c>
      <c r="F101" s="124">
        <f t="shared" si="15"/>
        <v>9658</v>
      </c>
      <c r="G101" s="124">
        <f t="shared" si="16"/>
        <v>2.9637599996931385E-2</v>
      </c>
      <c r="J101" s="124">
        <f t="shared" si="21"/>
        <v>2.9637599996931385E-2</v>
      </c>
      <c r="P101" s="124">
        <f t="shared" si="17"/>
        <v>3.2147813598307332E-2</v>
      </c>
      <c r="Q101" s="125">
        <f t="shared" si="14"/>
        <v>30750.959999999999</v>
      </c>
      <c r="S101" s="124">
        <f t="shared" si="18"/>
        <v>6.301172324532798E-6</v>
      </c>
      <c r="T101" s="124">
        <v>0.05</v>
      </c>
      <c r="U101" s="124">
        <f t="shared" si="19"/>
        <v>3.1505861622663994E-7</v>
      </c>
      <c r="V101" s="124">
        <f t="shared" si="20"/>
        <v>-2.5102136013759463E-3</v>
      </c>
      <c r="AS101" s="124">
        <v>23310.5</v>
      </c>
      <c r="AT101" s="124">
        <v>0.18071059999783756</v>
      </c>
      <c r="AU101" s="124">
        <v>1</v>
      </c>
    </row>
    <row r="102" spans="1:47" s="124" customFormat="1">
      <c r="A102" s="69" t="s">
        <v>166</v>
      </c>
      <c r="B102" s="65" t="s">
        <v>35</v>
      </c>
      <c r="C102" s="64">
        <v>45774.404000000002</v>
      </c>
      <c r="D102" s="69" t="s">
        <v>165</v>
      </c>
      <c r="E102" s="124">
        <f t="shared" si="13"/>
        <v>9666.0473999535352</v>
      </c>
      <c r="F102" s="124">
        <f t="shared" si="15"/>
        <v>9666</v>
      </c>
      <c r="G102" s="124">
        <f t="shared" si="16"/>
        <v>2.9295200001797639E-2</v>
      </c>
      <c r="J102" s="124">
        <f t="shared" si="21"/>
        <v>2.9295200001797639E-2</v>
      </c>
      <c r="P102" s="124">
        <f t="shared" si="17"/>
        <v>3.2199717533118156E-2</v>
      </c>
      <c r="Q102" s="125">
        <f t="shared" si="14"/>
        <v>30755.904000000002</v>
      </c>
      <c r="S102" s="124">
        <f t="shared" si="18"/>
        <v>8.436222089748234E-6</v>
      </c>
      <c r="T102" s="124">
        <v>0.05</v>
      </c>
      <c r="U102" s="124">
        <f t="shared" si="19"/>
        <v>4.2181110448741174E-7</v>
      </c>
      <c r="V102" s="124">
        <f t="shared" si="20"/>
        <v>-2.9045175313205177E-3</v>
      </c>
      <c r="AS102" s="124">
        <v>23325</v>
      </c>
      <c r="AT102" s="124">
        <v>0.18218999999953667</v>
      </c>
      <c r="AU102" s="124">
        <v>1</v>
      </c>
    </row>
    <row r="103" spans="1:47" s="124" customFormat="1">
      <c r="A103" s="69" t="s">
        <v>57</v>
      </c>
      <c r="B103" s="65" t="s">
        <v>31</v>
      </c>
      <c r="C103" s="64">
        <v>46121.438000000002</v>
      </c>
      <c r="D103" s="64" t="s">
        <v>163</v>
      </c>
      <c r="E103" s="124">
        <f t="shared" si="13"/>
        <v>10227.552201886345</v>
      </c>
      <c r="F103" s="124">
        <f t="shared" si="15"/>
        <v>10227.5</v>
      </c>
      <c r="G103" s="124">
        <f t="shared" si="16"/>
        <v>3.2263000000966713E-2</v>
      </c>
      <c r="I103" s="124">
        <f>+G103</f>
        <v>3.2263000000966713E-2</v>
      </c>
      <c r="P103" s="124">
        <f t="shared" si="17"/>
        <v>3.5945295565810532E-2</v>
      </c>
      <c r="Q103" s="125">
        <f t="shared" si="14"/>
        <v>31102.938000000002</v>
      </c>
      <c r="S103" s="124">
        <f t="shared" si="18"/>
        <v>1.3559300626868465E-5</v>
      </c>
      <c r="T103" s="124">
        <v>1</v>
      </c>
      <c r="U103" s="124">
        <f t="shared" si="19"/>
        <v>1.3559300626868465E-5</v>
      </c>
      <c r="V103" s="124">
        <f t="shared" si="20"/>
        <v>-3.6822955648438196E-3</v>
      </c>
      <c r="AE103" s="124">
        <v>8</v>
      </c>
      <c r="AG103" s="124" t="s">
        <v>40</v>
      </c>
      <c r="AI103" s="124" t="s">
        <v>36</v>
      </c>
      <c r="AS103" s="124">
        <v>23388</v>
      </c>
      <c r="AT103" s="124">
        <v>0.18209360000037123</v>
      </c>
      <c r="AU103" s="124">
        <v>1</v>
      </c>
    </row>
    <row r="104" spans="1:47" s="124" customFormat="1">
      <c r="A104" s="69" t="s">
        <v>166</v>
      </c>
      <c r="B104" s="65" t="s">
        <v>31</v>
      </c>
      <c r="C104" s="64">
        <v>46914.387000000002</v>
      </c>
      <c r="D104" s="69" t="s">
        <v>164</v>
      </c>
      <c r="E104" s="124">
        <f t="shared" si="13"/>
        <v>11510.552343624104</v>
      </c>
      <c r="F104" s="124">
        <f t="shared" si="15"/>
        <v>11510.5</v>
      </c>
      <c r="G104" s="124">
        <f t="shared" si="16"/>
        <v>3.2350600005884189E-2</v>
      </c>
      <c r="J104" s="124">
        <f t="shared" ref="J104:J109" si="22">+G104</f>
        <v>3.2350600005884189E-2</v>
      </c>
      <c r="P104" s="124">
        <f t="shared" si="17"/>
        <v>4.5262833048193049E-2</v>
      </c>
      <c r="Q104" s="125">
        <f t="shared" si="14"/>
        <v>31895.887000000002</v>
      </c>
      <c r="S104" s="124">
        <f t="shared" si="18"/>
        <v>1.6672576213889271E-4</v>
      </c>
      <c r="T104" s="124">
        <v>0.1</v>
      </c>
      <c r="U104" s="124">
        <f t="shared" si="19"/>
        <v>1.6672576213889271E-5</v>
      </c>
      <c r="V104" s="124">
        <f t="shared" si="20"/>
        <v>-1.291223304230886E-2</v>
      </c>
      <c r="AS104" s="124">
        <v>24317</v>
      </c>
      <c r="AT104" s="124">
        <v>0.19593240000540391</v>
      </c>
      <c r="AU104" s="124">
        <v>1</v>
      </c>
    </row>
    <row r="105" spans="1:47" s="124" customFormat="1">
      <c r="A105" s="69" t="s">
        <v>166</v>
      </c>
      <c r="B105" s="65" t="s">
        <v>35</v>
      </c>
      <c r="C105" s="64">
        <v>47240.420700000002</v>
      </c>
      <c r="D105" s="69" t="s">
        <v>163</v>
      </c>
      <c r="E105" s="124">
        <f t="shared" si="13"/>
        <v>12038.078430814181</v>
      </c>
      <c r="F105" s="124">
        <f t="shared" si="15"/>
        <v>12038</v>
      </c>
      <c r="G105" s="124">
        <f t="shared" si="16"/>
        <v>4.8473599999852013E-2</v>
      </c>
      <c r="J105" s="124">
        <f t="shared" si="22"/>
        <v>4.8473599999852013E-2</v>
      </c>
      <c r="P105" s="124">
        <f t="shared" si="17"/>
        <v>4.9400036695558876E-2</v>
      </c>
      <c r="Q105" s="125">
        <f t="shared" si="14"/>
        <v>32221.920700000002</v>
      </c>
      <c r="S105" s="124">
        <f t="shared" si="18"/>
        <v>8.5828495115225041E-7</v>
      </c>
      <c r="T105" s="124">
        <v>1</v>
      </c>
      <c r="U105" s="124">
        <f t="shared" si="19"/>
        <v>8.5828495115225041E-7</v>
      </c>
      <c r="V105" s="124">
        <f t="shared" si="20"/>
        <v>-9.2643669570686288E-4</v>
      </c>
      <c r="AS105" s="124">
        <v>24371</v>
      </c>
      <c r="AT105" s="124">
        <v>0.20002119999844581</v>
      </c>
      <c r="AU105" s="124">
        <v>1</v>
      </c>
    </row>
    <row r="106" spans="1:47" s="124" customFormat="1">
      <c r="A106" s="69" t="s">
        <v>166</v>
      </c>
      <c r="B106" s="65" t="s">
        <v>35</v>
      </c>
      <c r="C106" s="64">
        <v>47240.4211</v>
      </c>
      <c r="D106" s="69" t="s">
        <v>163</v>
      </c>
      <c r="E106" s="124">
        <f t="shared" si="13"/>
        <v>12038.079078018545</v>
      </c>
      <c r="F106" s="124">
        <f t="shared" si="15"/>
        <v>12038</v>
      </c>
      <c r="G106" s="124">
        <f t="shared" si="16"/>
        <v>4.8873599997023121E-2</v>
      </c>
      <c r="J106" s="124">
        <f t="shared" si="22"/>
        <v>4.8873599997023121E-2</v>
      </c>
      <c r="P106" s="124">
        <f t="shared" si="17"/>
        <v>4.9400036695558876E-2</v>
      </c>
      <c r="Q106" s="125">
        <f t="shared" si="14"/>
        <v>32221.9211</v>
      </c>
      <c r="S106" s="124">
        <f t="shared" si="18"/>
        <v>2.7713559756522558E-7</v>
      </c>
      <c r="T106" s="124">
        <v>1</v>
      </c>
      <c r="U106" s="124">
        <f t="shared" si="19"/>
        <v>2.7713559756522558E-7</v>
      </c>
      <c r="V106" s="124">
        <f t="shared" si="20"/>
        <v>-5.264366985357552E-4</v>
      </c>
      <c r="AS106" s="124">
        <v>24443</v>
      </c>
      <c r="AT106" s="124">
        <v>0.19923959999869112</v>
      </c>
      <c r="AU106" s="124">
        <v>1</v>
      </c>
    </row>
    <row r="107" spans="1:47" s="124" customFormat="1">
      <c r="A107" s="69" t="s">
        <v>166</v>
      </c>
      <c r="B107" s="65" t="s">
        <v>31</v>
      </c>
      <c r="C107" s="64">
        <v>47265.442799999997</v>
      </c>
      <c r="D107" s="69" t="s">
        <v>163</v>
      </c>
      <c r="E107" s="124">
        <f t="shared" si="13"/>
        <v>12078.564461878688</v>
      </c>
      <c r="F107" s="124">
        <f t="shared" si="15"/>
        <v>12078.5</v>
      </c>
      <c r="G107" s="124">
        <f t="shared" si="16"/>
        <v>3.9840199999161996E-2</v>
      </c>
      <c r="J107" s="124">
        <f t="shared" si="22"/>
        <v>3.9840199999161996E-2</v>
      </c>
      <c r="P107" s="124">
        <f t="shared" si="17"/>
        <v>4.9725058569266997E-2</v>
      </c>
      <c r="Q107" s="125">
        <f t="shared" si="14"/>
        <v>32246.942799999997</v>
      </c>
      <c r="S107" s="124">
        <f t="shared" si="18"/>
        <v>9.7710428950978292E-5</v>
      </c>
      <c r="T107" s="124">
        <v>1</v>
      </c>
      <c r="U107" s="124">
        <f t="shared" si="19"/>
        <v>9.7710428950978292E-5</v>
      </c>
      <c r="V107" s="124">
        <f t="shared" si="20"/>
        <v>-9.8848585701050012E-3</v>
      </c>
      <c r="AS107" s="124">
        <v>24451</v>
      </c>
      <c r="AT107" s="124">
        <v>0.19929719999345252</v>
      </c>
      <c r="AU107" s="124">
        <v>1</v>
      </c>
    </row>
    <row r="108" spans="1:47" s="124" customFormat="1">
      <c r="A108" s="69" t="s">
        <v>166</v>
      </c>
      <c r="B108" s="65" t="s">
        <v>35</v>
      </c>
      <c r="C108" s="64">
        <v>47266.3773</v>
      </c>
      <c r="D108" s="69" t="s">
        <v>163</v>
      </c>
      <c r="E108" s="124">
        <f t="shared" si="13"/>
        <v>12080.076493084298</v>
      </c>
      <c r="F108" s="124">
        <f t="shared" si="15"/>
        <v>12080</v>
      </c>
      <c r="G108" s="124">
        <f t="shared" si="16"/>
        <v>4.7275999997509643E-2</v>
      </c>
      <c r="J108" s="124">
        <f t="shared" si="22"/>
        <v>4.7275999997509643E-2</v>
      </c>
      <c r="P108" s="124">
        <f t="shared" si="17"/>
        <v>4.9737116624285857E-2</v>
      </c>
      <c r="Q108" s="125">
        <f t="shared" si="14"/>
        <v>32247.8773</v>
      </c>
      <c r="S108" s="124">
        <f t="shared" si="18"/>
        <v>6.0570950505943279E-6</v>
      </c>
      <c r="T108" s="124">
        <v>1</v>
      </c>
      <c r="U108" s="124">
        <f t="shared" si="19"/>
        <v>6.0570950505943279E-6</v>
      </c>
      <c r="V108" s="124">
        <f t="shared" si="20"/>
        <v>-2.4611166267762136E-3</v>
      </c>
      <c r="AS108" s="124">
        <v>25012.5</v>
      </c>
      <c r="AT108" s="124">
        <v>0.20746499999950174</v>
      </c>
      <c r="AU108" s="124">
        <v>1</v>
      </c>
    </row>
    <row r="109" spans="1:47" s="124" customFormat="1">
      <c r="A109" s="69" t="s">
        <v>166</v>
      </c>
      <c r="B109" s="65" t="s">
        <v>35</v>
      </c>
      <c r="C109" s="64">
        <v>47266.379300000001</v>
      </c>
      <c r="D109" s="69" t="s">
        <v>163</v>
      </c>
      <c r="E109" s="124">
        <f t="shared" si="13"/>
        <v>12080.079729106141</v>
      </c>
      <c r="F109" s="124">
        <f t="shared" si="15"/>
        <v>12080</v>
      </c>
      <c r="G109" s="124">
        <f t="shared" si="16"/>
        <v>4.9275999997917097E-2</v>
      </c>
      <c r="J109" s="124">
        <f t="shared" si="22"/>
        <v>4.9275999997917097E-2</v>
      </c>
      <c r="P109" s="124">
        <f t="shared" si="17"/>
        <v>4.9737116624285857E-2</v>
      </c>
      <c r="Q109" s="125">
        <f t="shared" si="14"/>
        <v>32247.879300000001</v>
      </c>
      <c r="S109" s="124">
        <f t="shared" si="18"/>
        <v>2.1262854311370655E-7</v>
      </c>
      <c r="T109" s="124">
        <v>1</v>
      </c>
      <c r="U109" s="124">
        <f t="shared" si="19"/>
        <v>2.1262854311370655E-7</v>
      </c>
      <c r="V109" s="124">
        <f t="shared" si="20"/>
        <v>-4.6111662636875994E-4</v>
      </c>
      <c r="AS109" s="124">
        <v>25036</v>
      </c>
      <c r="AT109" s="124">
        <v>0.20765920000121696</v>
      </c>
      <c r="AU109" s="124">
        <v>1</v>
      </c>
    </row>
    <row r="110" spans="1:47" s="124" customFormat="1">
      <c r="A110" s="69" t="s">
        <v>58</v>
      </c>
      <c r="B110" s="65" t="s">
        <v>31</v>
      </c>
      <c r="C110" s="64">
        <v>47270.391900000002</v>
      </c>
      <c r="D110" s="64" t="s">
        <v>171</v>
      </c>
      <c r="E110" s="124">
        <f t="shared" si="13"/>
        <v>12086.572159727453</v>
      </c>
      <c r="F110" s="124">
        <f t="shared" si="15"/>
        <v>12086.5</v>
      </c>
      <c r="G110" s="124">
        <f t="shared" si="16"/>
        <v>4.459780000615865E-2</v>
      </c>
      <c r="I110" s="124">
        <f>+G110</f>
        <v>4.459780000615865E-2</v>
      </c>
      <c r="P110" s="124">
        <f t="shared" si="17"/>
        <v>4.9789384875524929E-2</v>
      </c>
      <c r="Q110" s="125">
        <f t="shared" si="14"/>
        <v>32251.891900000002</v>
      </c>
      <c r="S110" s="124">
        <f t="shared" si="18"/>
        <v>2.695255345583289E-5</v>
      </c>
      <c r="T110" s="124">
        <v>1</v>
      </c>
      <c r="U110" s="124">
        <f t="shared" si="19"/>
        <v>2.695255345583289E-5</v>
      </c>
      <c r="V110" s="124">
        <f t="shared" si="20"/>
        <v>-5.1915848693662794E-3</v>
      </c>
      <c r="AE110" s="124">
        <v>6</v>
      </c>
      <c r="AG110" s="124" t="s">
        <v>40</v>
      </c>
      <c r="AI110" s="124" t="s">
        <v>36</v>
      </c>
      <c r="AS110" s="124">
        <v>25045</v>
      </c>
      <c r="AT110" s="124">
        <v>0.2108040000020992</v>
      </c>
      <c r="AU110" s="124">
        <v>1</v>
      </c>
    </row>
    <row r="111" spans="1:47" s="124" customFormat="1">
      <c r="A111" s="69" t="s">
        <v>166</v>
      </c>
      <c r="B111" s="65" t="s">
        <v>31</v>
      </c>
      <c r="C111" s="64">
        <v>47942.837</v>
      </c>
      <c r="D111" s="69" t="s">
        <v>163</v>
      </c>
      <c r="E111" s="124">
        <f t="shared" si="13"/>
        <v>13174.59567525097</v>
      </c>
      <c r="F111" s="124">
        <f t="shared" si="15"/>
        <v>13174.5</v>
      </c>
      <c r="G111" s="124">
        <f t="shared" si="16"/>
        <v>5.9131399997568224E-2</v>
      </c>
      <c r="J111" s="124">
        <f>+G111</f>
        <v>5.9131399997568224E-2</v>
      </c>
      <c r="P111" s="124">
        <f t="shared" si="17"/>
        <v>5.8920251474841367E-2</v>
      </c>
      <c r="Q111" s="125">
        <f t="shared" si="14"/>
        <v>32924.337</v>
      </c>
      <c r="S111" s="124">
        <f t="shared" si="18"/>
        <v>4.4583698649733682E-8</v>
      </c>
      <c r="T111" s="124">
        <v>1</v>
      </c>
      <c r="U111" s="124">
        <f t="shared" si="19"/>
        <v>4.4583698649733682E-8</v>
      </c>
      <c r="V111" s="124">
        <f t="shared" si="20"/>
        <v>2.1114852272685614E-4</v>
      </c>
      <c r="AS111" s="124">
        <v>25046.5</v>
      </c>
      <c r="AT111" s="124">
        <v>0.20909979999851203</v>
      </c>
      <c r="AU111" s="124">
        <v>1</v>
      </c>
    </row>
    <row r="112" spans="1:47" s="124" customFormat="1">
      <c r="A112" s="69" t="s">
        <v>166</v>
      </c>
      <c r="B112" s="65" t="s">
        <v>31</v>
      </c>
      <c r="C112" s="64">
        <v>47942.841699999997</v>
      </c>
      <c r="D112" s="69" t="s">
        <v>163</v>
      </c>
      <c r="E112" s="124">
        <f t="shared" si="13"/>
        <v>13174.603279902294</v>
      </c>
      <c r="F112" s="124">
        <f t="shared" si="15"/>
        <v>13174.5</v>
      </c>
      <c r="G112" s="124">
        <f t="shared" si="16"/>
        <v>6.3831399995251559E-2</v>
      </c>
      <c r="J112" s="124">
        <f>+G112</f>
        <v>6.3831399995251559E-2</v>
      </c>
      <c r="P112" s="124">
        <f t="shared" si="17"/>
        <v>5.8920251474841367E-2</v>
      </c>
      <c r="Q112" s="125">
        <f t="shared" si="14"/>
        <v>32924.341699999997</v>
      </c>
      <c r="S112" s="124">
        <f t="shared" si="18"/>
        <v>2.411937978952721E-5</v>
      </c>
      <c r="T112" s="124">
        <v>1</v>
      </c>
      <c r="U112" s="124">
        <f t="shared" si="19"/>
        <v>2.411937978952721E-5</v>
      </c>
      <c r="V112" s="124">
        <f t="shared" si="20"/>
        <v>4.9111485204101912E-3</v>
      </c>
      <c r="AS112" s="124">
        <v>25087</v>
      </c>
      <c r="AT112" s="124">
        <v>0.21107639999536332</v>
      </c>
      <c r="AU112" s="124">
        <v>1</v>
      </c>
    </row>
    <row r="113" spans="1:47" s="124" customFormat="1">
      <c r="A113" s="69" t="s">
        <v>166</v>
      </c>
      <c r="B113" s="65" t="s">
        <v>31</v>
      </c>
      <c r="C113" s="64">
        <v>48359.395700000001</v>
      </c>
      <c r="D113" s="69" t="s">
        <v>163</v>
      </c>
      <c r="E113" s="124">
        <f t="shared" si="13"/>
        <v>13848.592201057922</v>
      </c>
      <c r="F113" s="124">
        <f t="shared" si="15"/>
        <v>13848.5</v>
      </c>
      <c r="G113" s="124">
        <f t="shared" si="16"/>
        <v>5.6984200004080776E-2</v>
      </c>
      <c r="J113" s="124">
        <f>+G113</f>
        <v>5.6984200004080776E-2</v>
      </c>
      <c r="P113" s="124">
        <f t="shared" si="17"/>
        <v>6.4957619113045567E-2</v>
      </c>
      <c r="Q113" s="125">
        <f t="shared" si="14"/>
        <v>33340.895700000001</v>
      </c>
      <c r="S113" s="124">
        <f t="shared" si="18"/>
        <v>6.3575412287204878E-5</v>
      </c>
      <c r="T113" s="124">
        <v>1</v>
      </c>
      <c r="U113" s="124">
        <f t="shared" si="19"/>
        <v>6.3575412287204878E-5</v>
      </c>
      <c r="V113" s="124">
        <f t="shared" si="20"/>
        <v>-7.973419108964791E-3</v>
      </c>
      <c r="AS113" s="124">
        <v>25143.5</v>
      </c>
      <c r="AT113" s="124">
        <v>0.21105820000229869</v>
      </c>
      <c r="AU113" s="124">
        <v>1</v>
      </c>
    </row>
    <row r="114" spans="1:47" s="124" customFormat="1">
      <c r="A114" s="69" t="s">
        <v>166</v>
      </c>
      <c r="B114" s="65" t="s">
        <v>31</v>
      </c>
      <c r="C114" s="64">
        <v>48359.401299999998</v>
      </c>
      <c r="D114" s="69" t="s">
        <v>163</v>
      </c>
      <c r="E114" s="124">
        <f t="shared" si="13"/>
        <v>13848.601261919075</v>
      </c>
      <c r="F114" s="124">
        <f t="shared" si="15"/>
        <v>13848.5</v>
      </c>
      <c r="G114" s="124">
        <f t="shared" si="16"/>
        <v>6.2584200000856072E-2</v>
      </c>
      <c r="J114" s="124">
        <f>+G114</f>
        <v>6.2584200000856072E-2</v>
      </c>
      <c r="P114" s="124">
        <f t="shared" si="17"/>
        <v>6.4957619113045567E-2</v>
      </c>
      <c r="Q114" s="125">
        <f t="shared" si="14"/>
        <v>33340.901299999998</v>
      </c>
      <c r="S114" s="124">
        <f t="shared" si="18"/>
        <v>5.6331182821063725E-6</v>
      </c>
      <c r="T114" s="124">
        <v>1</v>
      </c>
      <c r="U114" s="124">
        <f t="shared" si="19"/>
        <v>5.6331182821063725E-6</v>
      </c>
      <c r="V114" s="124">
        <f t="shared" si="20"/>
        <v>-2.3734191121894954E-3</v>
      </c>
      <c r="AS114" s="124">
        <v>25550.5</v>
      </c>
      <c r="AT114" s="124">
        <v>0.21643860000040149</v>
      </c>
      <c r="AU114" s="124">
        <v>1</v>
      </c>
    </row>
    <row r="115" spans="1:47" s="124" customFormat="1">
      <c r="A115" s="69" t="s">
        <v>59</v>
      </c>
      <c r="B115" s="65" t="s">
        <v>31</v>
      </c>
      <c r="C115" s="64">
        <v>48359.402999999998</v>
      </c>
      <c r="D115" s="63">
        <v>6.0000000000000001E-3</v>
      </c>
      <c r="E115" s="124">
        <f t="shared" si="13"/>
        <v>13848.60401253764</v>
      </c>
      <c r="F115" s="124">
        <f t="shared" si="15"/>
        <v>13848.5</v>
      </c>
      <c r="G115" s="124">
        <f t="shared" si="16"/>
        <v>6.4284200001566205E-2</v>
      </c>
      <c r="I115" s="124">
        <f>+G115</f>
        <v>6.4284200001566205E-2</v>
      </c>
      <c r="P115" s="124">
        <f t="shared" si="17"/>
        <v>6.4957619113045567E-2</v>
      </c>
      <c r="Q115" s="125">
        <f t="shared" si="14"/>
        <v>33340.902999999998</v>
      </c>
      <c r="S115" s="124">
        <f t="shared" si="18"/>
        <v>4.5349329970565332E-7</v>
      </c>
      <c r="T115" s="124">
        <v>0.5</v>
      </c>
      <c r="U115" s="124">
        <f t="shared" si="19"/>
        <v>2.2674664985282666E-7</v>
      </c>
      <c r="V115" s="124">
        <f t="shared" si="20"/>
        <v>-6.7341911147936195E-4</v>
      </c>
      <c r="W115" s="124" t="s">
        <v>163</v>
      </c>
      <c r="AE115" s="124">
        <v>14</v>
      </c>
      <c r="AG115" s="124" t="s">
        <v>40</v>
      </c>
      <c r="AI115" s="124" t="s">
        <v>36</v>
      </c>
      <c r="AS115" s="124">
        <v>25616</v>
      </c>
      <c r="AT115" s="124">
        <v>0.21883520000119461</v>
      </c>
      <c r="AU115" s="124">
        <v>1</v>
      </c>
    </row>
    <row r="116" spans="1:47" s="124" customFormat="1">
      <c r="A116" s="69" t="s">
        <v>61</v>
      </c>
      <c r="B116" s="65" t="s">
        <v>31</v>
      </c>
      <c r="C116" s="64">
        <v>49417.487999999998</v>
      </c>
      <c r="D116" s="64" t="s">
        <v>164</v>
      </c>
      <c r="E116" s="124">
        <f t="shared" si="13"/>
        <v>15560.597097806169</v>
      </c>
      <c r="F116" s="124">
        <f t="shared" si="15"/>
        <v>15560.5</v>
      </c>
      <c r="P116" s="124">
        <f t="shared" si="17"/>
        <v>8.1603139624331592E-2</v>
      </c>
      <c r="Q116" s="125">
        <f t="shared" si="14"/>
        <v>34398.987999999998</v>
      </c>
      <c r="R116" s="11">
        <v>6.001059999834979E-2</v>
      </c>
      <c r="U116" s="124">
        <f t="shared" si="19"/>
        <v>0</v>
      </c>
      <c r="AE116" s="124">
        <v>11</v>
      </c>
      <c r="AG116" s="124" t="s">
        <v>60</v>
      </c>
      <c r="AI116" s="124" t="s">
        <v>36</v>
      </c>
    </row>
    <row r="117" spans="1:47" s="124" customFormat="1">
      <c r="A117" s="69" t="s">
        <v>38</v>
      </c>
      <c r="B117" s="65" t="s">
        <v>31</v>
      </c>
      <c r="C117" s="64">
        <v>49734.568599999999</v>
      </c>
      <c r="D117" s="64"/>
      <c r="E117" s="124">
        <f t="shared" ref="E117:E148" si="23">+(C117-C$7)/C$8</f>
        <v>16073.636971420101</v>
      </c>
      <c r="F117" s="124">
        <f t="shared" si="15"/>
        <v>16073.5</v>
      </c>
      <c r="G117" s="124">
        <f t="shared" ref="G117:G133" si="24">+C117-(C$7+F117*C$8)</f>
        <v>8.4654199999931734E-2</v>
      </c>
      <c r="J117" s="124">
        <f t="shared" ref="J117:J128" si="25">+G117</f>
        <v>8.4654199999931734E-2</v>
      </c>
      <c r="P117" s="124">
        <f t="shared" si="17"/>
        <v>8.6957084906779863E-2</v>
      </c>
      <c r="Q117" s="125">
        <f t="shared" ref="Q117:Q148" si="26">+C117-15018.5</f>
        <v>34716.068599999999</v>
      </c>
      <c r="S117" s="124">
        <f t="shared" ref="S117:S133" si="27">+(P117-G117)^2</f>
        <v>5.3032788941889176E-6</v>
      </c>
      <c r="T117" s="124">
        <v>1</v>
      </c>
      <c r="U117" s="124">
        <f t="shared" si="19"/>
        <v>5.3032788941889176E-6</v>
      </c>
      <c r="V117" s="124">
        <f t="shared" ref="V117:V133" si="28">+G117-P117</f>
        <v>-2.3028849068481294E-3</v>
      </c>
    </row>
    <row r="118" spans="1:47" s="124" customFormat="1">
      <c r="A118" s="69" t="s">
        <v>38</v>
      </c>
      <c r="B118" s="65" t="s">
        <v>31</v>
      </c>
      <c r="C118" s="64">
        <v>49778.45</v>
      </c>
      <c r="D118" s="64">
        <v>2E-3</v>
      </c>
      <c r="E118" s="124">
        <f t="shared" si="23"/>
        <v>16144.637555845642</v>
      </c>
      <c r="F118" s="124">
        <f t="shared" ref="F118:F134" si="29">ROUND(2*E118,0)/2</f>
        <v>16144.5</v>
      </c>
      <c r="G118" s="124">
        <f t="shared" si="24"/>
        <v>8.5015399999974761E-2</v>
      </c>
      <c r="J118" s="124">
        <f t="shared" si="25"/>
        <v>8.5015399999974761E-2</v>
      </c>
      <c r="P118" s="124">
        <f t="shared" si="17"/>
        <v>8.7711379252367799E-2</v>
      </c>
      <c r="Q118" s="125">
        <f t="shared" si="26"/>
        <v>34759.949999999997</v>
      </c>
      <c r="S118" s="124">
        <f t="shared" si="27"/>
        <v>7.2683041293337246E-6</v>
      </c>
      <c r="T118" s="124">
        <v>1</v>
      </c>
      <c r="U118" s="124">
        <f t="shared" si="19"/>
        <v>7.2683041293337246E-6</v>
      </c>
      <c r="V118" s="124">
        <f t="shared" si="28"/>
        <v>-2.6959792523930382E-3</v>
      </c>
    </row>
    <row r="119" spans="1:47" s="124" customFormat="1">
      <c r="A119" s="69" t="s">
        <v>34</v>
      </c>
      <c r="B119" s="65" t="s">
        <v>35</v>
      </c>
      <c r="C119" s="64">
        <v>50507.445</v>
      </c>
      <c r="D119" s="64">
        <v>2E-3</v>
      </c>
      <c r="E119" s="124">
        <f t="shared" si="23"/>
        <v>17324.159427146471</v>
      </c>
      <c r="F119" s="124">
        <f t="shared" si="29"/>
        <v>17324</v>
      </c>
      <c r="G119" s="124">
        <f t="shared" si="24"/>
        <v>9.8532800002431031E-2</v>
      </c>
      <c r="J119" s="124">
        <f t="shared" si="25"/>
        <v>9.8532800002431031E-2</v>
      </c>
      <c r="P119" s="124">
        <f t="shared" si="17"/>
        <v>0.10071533572844674</v>
      </c>
      <c r="Q119" s="125">
        <f t="shared" si="26"/>
        <v>35488.945</v>
      </c>
      <c r="S119" s="124">
        <f t="shared" si="27"/>
        <v>4.7634621953349011E-6</v>
      </c>
      <c r="T119" s="124">
        <v>1</v>
      </c>
      <c r="U119" s="124">
        <f t="shared" si="19"/>
        <v>4.7634621953349011E-6</v>
      </c>
      <c r="V119" s="124">
        <f t="shared" si="28"/>
        <v>-2.1825357260157052E-3</v>
      </c>
    </row>
    <row r="120" spans="1:47" s="124" customFormat="1">
      <c r="A120" s="64" t="s">
        <v>34</v>
      </c>
      <c r="B120" s="65" t="s">
        <v>35</v>
      </c>
      <c r="C120" s="64">
        <v>50507.445</v>
      </c>
      <c r="D120" s="64">
        <v>2E-3</v>
      </c>
      <c r="E120" s="124">
        <f t="shared" si="23"/>
        <v>17324.159427146471</v>
      </c>
      <c r="F120" s="124">
        <f t="shared" si="29"/>
        <v>17324</v>
      </c>
      <c r="G120" s="124">
        <f t="shared" si="24"/>
        <v>9.8532800002431031E-2</v>
      </c>
      <c r="J120" s="124">
        <f t="shared" si="25"/>
        <v>9.8532800002431031E-2</v>
      </c>
      <c r="P120" s="124">
        <f t="shared" ref="P120:P151" si="30">+D$11+D$12*F120+D$13*F120^2</f>
        <v>0.10071533572844674</v>
      </c>
      <c r="Q120" s="125">
        <f t="shared" si="26"/>
        <v>35488.945</v>
      </c>
      <c r="S120" s="124">
        <f t="shared" si="27"/>
        <v>4.7634621953349011E-6</v>
      </c>
      <c r="T120" s="124">
        <v>1</v>
      </c>
      <c r="U120" s="124">
        <f t="shared" ref="U120:U151" si="31">T120*S120</f>
        <v>4.7634621953349011E-6</v>
      </c>
      <c r="V120" s="124">
        <f t="shared" si="28"/>
        <v>-2.1825357260157052E-3</v>
      </c>
    </row>
    <row r="121" spans="1:47" s="124" customFormat="1">
      <c r="A121" s="69" t="s">
        <v>34</v>
      </c>
      <c r="B121" s="65" t="s">
        <v>31</v>
      </c>
      <c r="C121" s="64">
        <v>50509.606</v>
      </c>
      <c r="D121" s="64">
        <v>1E-3</v>
      </c>
      <c r="E121" s="124">
        <f t="shared" si="23"/>
        <v>17327.655948746593</v>
      </c>
      <c r="F121" s="124">
        <f t="shared" si="29"/>
        <v>17327.5</v>
      </c>
      <c r="G121" s="124">
        <f t="shared" si="24"/>
        <v>9.6382999996421859E-2</v>
      </c>
      <c r="J121" s="124">
        <f t="shared" si="25"/>
        <v>9.6382999996421859E-2</v>
      </c>
      <c r="O121" s="124">
        <f t="shared" ref="O121:O152" ca="1" si="32">+C$11+C$12*$F121</f>
        <v>0.10085719443268611</v>
      </c>
      <c r="P121" s="124">
        <f t="shared" si="30"/>
        <v>0.10075525124083341</v>
      </c>
      <c r="Q121" s="125">
        <f t="shared" si="26"/>
        <v>35491.106</v>
      </c>
      <c r="S121" s="124">
        <f t="shared" si="27"/>
        <v>1.9116580944258382E-5</v>
      </c>
      <c r="T121" s="124">
        <v>1</v>
      </c>
      <c r="U121" s="124">
        <f t="shared" si="31"/>
        <v>1.9116580944258382E-5</v>
      </c>
      <c r="V121" s="124">
        <f t="shared" si="28"/>
        <v>-4.3722512444115541E-3</v>
      </c>
    </row>
    <row r="122" spans="1:47" s="124" customFormat="1">
      <c r="A122" s="69" t="s">
        <v>34</v>
      </c>
      <c r="B122" s="65" t="s">
        <v>31</v>
      </c>
      <c r="C122" s="64">
        <v>50509.607000000004</v>
      </c>
      <c r="D122" s="64">
        <v>1E-3</v>
      </c>
      <c r="E122" s="124">
        <f t="shared" si="23"/>
        <v>17327.65756675752</v>
      </c>
      <c r="F122" s="124">
        <f t="shared" si="29"/>
        <v>17327.5</v>
      </c>
      <c r="G122" s="124">
        <f t="shared" si="24"/>
        <v>9.7383000000263564E-2</v>
      </c>
      <c r="J122" s="124">
        <f t="shared" si="25"/>
        <v>9.7383000000263564E-2</v>
      </c>
      <c r="O122" s="124">
        <f t="shared" ca="1" si="32"/>
        <v>0.10085719443268611</v>
      </c>
      <c r="P122" s="124">
        <f t="shared" si="30"/>
        <v>0.10075525124083341</v>
      </c>
      <c r="Q122" s="125">
        <f t="shared" si="26"/>
        <v>35491.107000000004</v>
      </c>
      <c r="S122" s="124">
        <f t="shared" si="27"/>
        <v>1.1372078429524882E-5</v>
      </c>
      <c r="T122" s="124">
        <v>1</v>
      </c>
      <c r="U122" s="124">
        <f t="shared" si="31"/>
        <v>1.1372078429524882E-5</v>
      </c>
      <c r="V122" s="124">
        <f t="shared" si="28"/>
        <v>-3.3722512405698485E-3</v>
      </c>
    </row>
    <row r="123" spans="1:47" s="124" customFormat="1">
      <c r="A123" s="69" t="s">
        <v>34</v>
      </c>
      <c r="B123" s="65" t="s">
        <v>35</v>
      </c>
      <c r="C123" s="64">
        <v>50510.536099999998</v>
      </c>
      <c r="D123" s="64">
        <v>8.9999999999999998E-4</v>
      </c>
      <c r="E123" s="124">
        <f t="shared" si="23"/>
        <v>17329.160860704142</v>
      </c>
      <c r="F123" s="124">
        <f t="shared" si="29"/>
        <v>17329</v>
      </c>
      <c r="G123" s="124">
        <f t="shared" si="24"/>
        <v>9.9418799996783491E-2</v>
      </c>
      <c r="J123" s="124">
        <f t="shared" si="25"/>
        <v>9.9418799996783491E-2</v>
      </c>
      <c r="O123" s="124">
        <f t="shared" ca="1" si="32"/>
        <v>0.10086005608025446</v>
      </c>
      <c r="P123" s="124">
        <f t="shared" si="30"/>
        <v>0.1007723602946949</v>
      </c>
      <c r="Q123" s="125">
        <f t="shared" si="26"/>
        <v>35492.036099999998</v>
      </c>
      <c r="S123" s="124">
        <f t="shared" si="27"/>
        <v>1.8321254800820183E-6</v>
      </c>
      <c r="T123" s="124">
        <v>1</v>
      </c>
      <c r="U123" s="124">
        <f t="shared" si="31"/>
        <v>1.8321254800820183E-6</v>
      </c>
      <c r="V123" s="124">
        <f t="shared" si="28"/>
        <v>-1.3535602979114075E-3</v>
      </c>
    </row>
    <row r="124" spans="1:47" s="124" customFormat="1">
      <c r="A124" s="69" t="s">
        <v>34</v>
      </c>
      <c r="B124" s="65" t="s">
        <v>35</v>
      </c>
      <c r="C124" s="64">
        <v>50510.5386</v>
      </c>
      <c r="D124" s="64">
        <v>5.9999999999999995E-4</v>
      </c>
      <c r="E124" s="124">
        <f t="shared" si="23"/>
        <v>17329.16490573145</v>
      </c>
      <c r="F124" s="124">
        <f t="shared" si="29"/>
        <v>17329</v>
      </c>
      <c r="G124" s="124">
        <f t="shared" si="24"/>
        <v>0.1019187999991118</v>
      </c>
      <c r="J124" s="124">
        <f t="shared" si="25"/>
        <v>0.1019187999991118</v>
      </c>
      <c r="O124" s="124">
        <f t="shared" ca="1" si="32"/>
        <v>0.10086005608025446</v>
      </c>
      <c r="P124" s="124">
        <f t="shared" si="30"/>
        <v>0.1007723602946949</v>
      </c>
      <c r="Q124" s="125">
        <f t="shared" si="26"/>
        <v>35492.0386</v>
      </c>
      <c r="S124" s="124">
        <f t="shared" si="27"/>
        <v>1.3143239958635064E-6</v>
      </c>
      <c r="T124" s="124">
        <v>1</v>
      </c>
      <c r="U124" s="124">
        <f t="shared" si="31"/>
        <v>1.3143239958635064E-6</v>
      </c>
      <c r="V124" s="124">
        <f t="shared" si="28"/>
        <v>1.1464397044168989E-3</v>
      </c>
    </row>
    <row r="125" spans="1:47" s="124" customFormat="1">
      <c r="A125" s="69" t="s">
        <v>34</v>
      </c>
      <c r="B125" s="65" t="s">
        <v>35</v>
      </c>
      <c r="C125" s="64">
        <v>50512.387199999997</v>
      </c>
      <c r="D125" s="64">
        <v>1E-4</v>
      </c>
      <c r="E125" s="124">
        <f t="shared" si="23"/>
        <v>17332.155960719869</v>
      </c>
      <c r="F125" s="124">
        <f t="shared" si="29"/>
        <v>17332</v>
      </c>
      <c r="G125" s="124">
        <f t="shared" si="24"/>
        <v>9.6390399994561449E-2</v>
      </c>
      <c r="J125" s="124">
        <f t="shared" si="25"/>
        <v>9.6390399994561449E-2</v>
      </c>
      <c r="O125" s="124">
        <f t="shared" ca="1" si="32"/>
        <v>0.10086577937539118</v>
      </c>
      <c r="P125" s="124">
        <f t="shared" si="30"/>
        <v>0.10080658273267028</v>
      </c>
      <c r="Q125" s="125">
        <f t="shared" si="26"/>
        <v>35493.887199999997</v>
      </c>
      <c r="S125" s="124">
        <f t="shared" si="27"/>
        <v>1.950266997637039E-5</v>
      </c>
      <c r="T125" s="124">
        <v>1</v>
      </c>
      <c r="U125" s="124">
        <f t="shared" si="31"/>
        <v>1.950266997637039E-5</v>
      </c>
      <c r="V125" s="124">
        <f t="shared" si="28"/>
        <v>-4.4161827381088287E-3</v>
      </c>
    </row>
    <row r="126" spans="1:47" s="124" customFormat="1">
      <c r="A126" s="86" t="s">
        <v>34</v>
      </c>
      <c r="B126" s="87" t="s">
        <v>35</v>
      </c>
      <c r="C126" s="86">
        <v>50512.387199999997</v>
      </c>
      <c r="D126" s="86">
        <v>1E-4</v>
      </c>
      <c r="E126" s="124">
        <f t="shared" si="23"/>
        <v>17332.155960719869</v>
      </c>
      <c r="F126" s="124">
        <f t="shared" si="29"/>
        <v>17332</v>
      </c>
      <c r="G126" s="124">
        <f t="shared" si="24"/>
        <v>9.6390399994561449E-2</v>
      </c>
      <c r="J126" s="124">
        <f t="shared" si="25"/>
        <v>9.6390399994561449E-2</v>
      </c>
      <c r="O126" s="124">
        <f t="shared" ca="1" si="32"/>
        <v>0.10086577937539118</v>
      </c>
      <c r="P126" s="124">
        <f t="shared" si="30"/>
        <v>0.10080658273267028</v>
      </c>
      <c r="Q126" s="125">
        <f t="shared" si="26"/>
        <v>35493.887199999997</v>
      </c>
      <c r="S126" s="124">
        <f t="shared" si="27"/>
        <v>1.950266997637039E-5</v>
      </c>
      <c r="T126" s="124">
        <v>1</v>
      </c>
      <c r="U126" s="124">
        <f t="shared" si="31"/>
        <v>1.950266997637039E-5</v>
      </c>
      <c r="V126" s="124">
        <f t="shared" si="28"/>
        <v>-4.4161827381088287E-3</v>
      </c>
    </row>
    <row r="127" spans="1:47" s="124" customFormat="1">
      <c r="A127" s="69" t="s">
        <v>34</v>
      </c>
      <c r="B127" s="65" t="s">
        <v>35</v>
      </c>
      <c r="C127" s="64">
        <v>50512.387999999999</v>
      </c>
      <c r="D127" s="64">
        <v>1E-3</v>
      </c>
      <c r="E127" s="124">
        <f t="shared" si="23"/>
        <v>17332.157255128608</v>
      </c>
      <c r="F127" s="124">
        <f t="shared" si="29"/>
        <v>17332</v>
      </c>
      <c r="G127" s="124">
        <f t="shared" si="24"/>
        <v>9.7190399996179622E-2</v>
      </c>
      <c r="J127" s="124">
        <f t="shared" si="25"/>
        <v>9.7190399996179622E-2</v>
      </c>
      <c r="O127" s="124">
        <f t="shared" ca="1" si="32"/>
        <v>0.10086577937539118</v>
      </c>
      <c r="P127" s="124">
        <f t="shared" si="30"/>
        <v>0.10080658273267028</v>
      </c>
      <c r="Q127" s="125">
        <f t="shared" si="26"/>
        <v>35493.887999999999</v>
      </c>
      <c r="S127" s="124">
        <f t="shared" si="27"/>
        <v>1.3076777583693047E-5</v>
      </c>
      <c r="T127" s="124">
        <v>1</v>
      </c>
      <c r="U127" s="124">
        <f t="shared" si="31"/>
        <v>1.3076777583693047E-5</v>
      </c>
      <c r="V127" s="124">
        <f t="shared" si="28"/>
        <v>-3.6161827364906557E-3</v>
      </c>
    </row>
    <row r="128" spans="1:47" s="124" customFormat="1">
      <c r="A128" s="69" t="s">
        <v>37</v>
      </c>
      <c r="B128" s="65" t="s">
        <v>35</v>
      </c>
      <c r="C128" s="70">
        <v>50541.439599999998</v>
      </c>
      <c r="D128" s="70">
        <v>6.9999999999999999E-4</v>
      </c>
      <c r="E128" s="124">
        <f t="shared" si="23"/>
        <v>17379.163061198997</v>
      </c>
      <c r="F128" s="124">
        <f t="shared" si="29"/>
        <v>17379</v>
      </c>
      <c r="G128" s="124">
        <f t="shared" si="24"/>
        <v>0.10077879999880679</v>
      </c>
      <c r="J128" s="124">
        <f t="shared" si="25"/>
        <v>0.10077879999880679</v>
      </c>
      <c r="O128" s="124">
        <f t="shared" ca="1" si="32"/>
        <v>0.1009554443325331</v>
      </c>
      <c r="P128" s="124">
        <f t="shared" si="30"/>
        <v>0.10134348804562633</v>
      </c>
      <c r="Q128" s="125">
        <f t="shared" si="26"/>
        <v>35522.939599999998</v>
      </c>
      <c r="S128" s="124">
        <f t="shared" si="27"/>
        <v>3.1887259022086926E-7</v>
      </c>
      <c r="T128" s="124">
        <v>1</v>
      </c>
      <c r="U128" s="124">
        <f t="shared" si="31"/>
        <v>3.1887259022086926E-7</v>
      </c>
      <c r="V128" s="124">
        <f t="shared" si="28"/>
        <v>-5.6468804681954199E-4</v>
      </c>
    </row>
    <row r="129" spans="1:35" s="124" customFormat="1">
      <c r="A129" s="69" t="s">
        <v>63</v>
      </c>
      <c r="B129" s="65" t="s">
        <v>31</v>
      </c>
      <c r="C129" s="64">
        <v>50851.701999999997</v>
      </c>
      <c r="D129" s="64">
        <v>5.0000000000000001E-3</v>
      </c>
      <c r="E129" s="124">
        <f t="shared" si="23"/>
        <v>17881.171012751864</v>
      </c>
      <c r="F129" s="124">
        <f t="shared" si="29"/>
        <v>17881</v>
      </c>
      <c r="G129" s="124">
        <f t="shared" si="24"/>
        <v>0.105693199999223</v>
      </c>
      <c r="I129" s="124">
        <f>+G129</f>
        <v>0.105693199999223</v>
      </c>
      <c r="O129" s="124">
        <f t="shared" ca="1" si="32"/>
        <v>0.10191314238541063</v>
      </c>
      <c r="P129" s="124">
        <f t="shared" si="30"/>
        <v>0.1071664943878006</v>
      </c>
      <c r="Q129" s="125">
        <f t="shared" si="26"/>
        <v>35833.201999999997</v>
      </c>
      <c r="S129" s="124">
        <f t="shared" si="27"/>
        <v>2.1705963554142462E-6</v>
      </c>
      <c r="T129" s="124">
        <v>0.5</v>
      </c>
      <c r="U129" s="124">
        <f t="shared" si="31"/>
        <v>1.0852981777071231E-6</v>
      </c>
      <c r="V129" s="124">
        <f t="shared" si="28"/>
        <v>-1.4732943885776006E-3</v>
      </c>
      <c r="W129" s="124" t="s">
        <v>163</v>
      </c>
      <c r="AE129" s="124">
        <v>48</v>
      </c>
      <c r="AG129" s="124" t="s">
        <v>62</v>
      </c>
      <c r="AI129" s="124" t="s">
        <v>36</v>
      </c>
    </row>
    <row r="130" spans="1:35" s="124" customFormat="1">
      <c r="A130" s="69" t="s">
        <v>33</v>
      </c>
      <c r="B130" s="69"/>
      <c r="C130" s="64">
        <v>51262.398300000001</v>
      </c>
      <c r="D130" s="64">
        <v>8.0000000000000004E-4</v>
      </c>
      <c r="E130" s="124">
        <f t="shared" si="23"/>
        <v>18545.68211133598</v>
      </c>
      <c r="F130" s="124">
        <f t="shared" si="29"/>
        <v>18545.5</v>
      </c>
      <c r="G130" s="124">
        <f t="shared" si="24"/>
        <v>0.11255260000325507</v>
      </c>
      <c r="J130" s="124">
        <f>+G130</f>
        <v>0.11255260000325507</v>
      </c>
      <c r="O130" s="124">
        <f t="shared" ca="1" si="32"/>
        <v>0.10318085225819373</v>
      </c>
      <c r="P130" s="124">
        <f t="shared" si="30"/>
        <v>0.11512307127077916</v>
      </c>
      <c r="Q130" s="125">
        <f t="shared" si="26"/>
        <v>36243.898300000001</v>
      </c>
      <c r="S130" s="124">
        <f t="shared" si="27"/>
        <v>6.6073225371669063E-6</v>
      </c>
      <c r="T130" s="124">
        <v>1</v>
      </c>
      <c r="U130" s="124">
        <f t="shared" si="31"/>
        <v>6.6073225371669063E-6</v>
      </c>
      <c r="V130" s="124">
        <f t="shared" si="28"/>
        <v>-2.5704712675240909E-3</v>
      </c>
    </row>
    <row r="131" spans="1:35" s="124" customFormat="1">
      <c r="A131" s="69" t="s">
        <v>32</v>
      </c>
      <c r="B131" s="126" t="s">
        <v>31</v>
      </c>
      <c r="C131" s="127">
        <v>52767.366600000001</v>
      </c>
      <c r="D131" s="127">
        <v>2.9999999999999997E-4</v>
      </c>
      <c r="E131" s="124">
        <f t="shared" si="23"/>
        <v>20980.737256384189</v>
      </c>
      <c r="F131" s="124">
        <f t="shared" si="29"/>
        <v>20980.5</v>
      </c>
      <c r="G131" s="124">
        <f t="shared" si="24"/>
        <v>0.14663460000156192</v>
      </c>
      <c r="J131" s="124">
        <f>+G131</f>
        <v>0.14663460000156192</v>
      </c>
      <c r="O131" s="124">
        <f t="shared" ca="1" si="32"/>
        <v>0.10782626014416344</v>
      </c>
      <c r="P131" s="124">
        <f t="shared" si="30"/>
        <v>0.14670008791812444</v>
      </c>
      <c r="Q131" s="125">
        <f t="shared" si="26"/>
        <v>37748.866600000001</v>
      </c>
      <c r="S131" s="124">
        <f t="shared" si="27"/>
        <v>4.2886672157000115E-9</v>
      </c>
      <c r="T131" s="124">
        <v>1</v>
      </c>
      <c r="U131" s="124">
        <f t="shared" si="31"/>
        <v>4.2886672157000115E-9</v>
      </c>
      <c r="V131" s="124">
        <f t="shared" si="28"/>
        <v>-6.5487916562523285E-5</v>
      </c>
    </row>
    <row r="132" spans="1:35" s="124" customFormat="1">
      <c r="A132" s="64" t="s">
        <v>78</v>
      </c>
      <c r="B132" s="82" t="s">
        <v>35</v>
      </c>
      <c r="C132" s="70">
        <v>52785.598100000003</v>
      </c>
      <c r="D132" s="64">
        <v>4.0000000000000002E-4</v>
      </c>
      <c r="E132" s="124">
        <f t="shared" si="23"/>
        <v>21010.236022489062</v>
      </c>
      <c r="F132" s="124">
        <f t="shared" si="29"/>
        <v>21010</v>
      </c>
      <c r="G132" s="124">
        <f t="shared" si="24"/>
        <v>0.14587200000096345</v>
      </c>
      <c r="J132" s="124">
        <f>+G132</f>
        <v>0.14587200000096345</v>
      </c>
      <c r="O132" s="124">
        <f t="shared" ca="1" si="32"/>
        <v>0.10788253921300783</v>
      </c>
      <c r="P132" s="124">
        <f t="shared" si="30"/>
        <v>0.14710596324371153</v>
      </c>
      <c r="Q132" s="125">
        <f t="shared" si="26"/>
        <v>37767.098100000003</v>
      </c>
      <c r="S132" s="124">
        <f t="shared" si="27"/>
        <v>1.5226652844533476E-6</v>
      </c>
      <c r="T132" s="124">
        <v>1</v>
      </c>
      <c r="U132" s="124">
        <f t="shared" si="31"/>
        <v>1.5226652844533476E-6</v>
      </c>
      <c r="V132" s="124">
        <f t="shared" si="28"/>
        <v>-1.2339632427480762E-3</v>
      </c>
    </row>
    <row r="133" spans="1:35" s="124" customFormat="1">
      <c r="A133" s="64" t="s">
        <v>79</v>
      </c>
      <c r="B133" s="82" t="s">
        <v>31</v>
      </c>
      <c r="C133" s="70">
        <v>53076.393199999999</v>
      </c>
      <c r="D133" s="70">
        <v>4.0000000000000002E-4</v>
      </c>
      <c r="E133" s="124">
        <f t="shared" si="23"/>
        <v>21480.745670040971</v>
      </c>
      <c r="F133" s="124">
        <f t="shared" si="29"/>
        <v>21480.5</v>
      </c>
      <c r="G133" s="124">
        <f t="shared" si="24"/>
        <v>0.15183460000116611</v>
      </c>
      <c r="J133" s="124">
        <f>+G133</f>
        <v>0.15183460000116611</v>
      </c>
      <c r="O133" s="124">
        <f t="shared" ca="1" si="32"/>
        <v>0.10878014266694983</v>
      </c>
      <c r="P133" s="124">
        <f t="shared" si="30"/>
        <v>0.15365478938206314</v>
      </c>
      <c r="Q133" s="125">
        <f t="shared" si="26"/>
        <v>38057.893199999999</v>
      </c>
      <c r="S133" s="124">
        <f t="shared" si="27"/>
        <v>3.3130893823303351E-6</v>
      </c>
      <c r="T133" s="124">
        <v>1</v>
      </c>
      <c r="U133" s="124">
        <f t="shared" si="31"/>
        <v>3.3130893823303351E-6</v>
      </c>
      <c r="V133" s="124">
        <f t="shared" si="28"/>
        <v>-1.820189380897036E-3</v>
      </c>
    </row>
    <row r="134" spans="1:35" s="124" customFormat="1">
      <c r="A134" s="27" t="s">
        <v>67</v>
      </c>
      <c r="B134" s="126" t="s">
        <v>31</v>
      </c>
      <c r="C134" s="63">
        <v>53105.396999999997</v>
      </c>
      <c r="D134" s="64">
        <v>0.01</v>
      </c>
      <c r="E134" s="124">
        <f t="shared" si="23"/>
        <v>21527.67413518934</v>
      </c>
      <c r="F134" s="124">
        <f t="shared" si="29"/>
        <v>21527.5</v>
      </c>
      <c r="O134" s="124">
        <f t="shared" ca="1" si="32"/>
        <v>0.10886980762409175</v>
      </c>
      <c r="P134" s="124">
        <f t="shared" si="30"/>
        <v>0.15431677772401994</v>
      </c>
      <c r="Q134" s="125">
        <f t="shared" si="26"/>
        <v>38086.896999999997</v>
      </c>
      <c r="R134" s="11">
        <v>0.10762299999623792</v>
      </c>
      <c r="U134" s="124">
        <f t="shared" si="31"/>
        <v>0</v>
      </c>
    </row>
    <row r="135" spans="1:35" s="124" customFormat="1">
      <c r="A135" s="83" t="s">
        <v>75</v>
      </c>
      <c r="B135" s="128"/>
      <c r="C135" s="127">
        <v>53406.434999999998</v>
      </c>
      <c r="D135" s="64">
        <v>2.0000000000000001E-4</v>
      </c>
      <c r="E135" s="124">
        <f t="shared" si="23"/>
        <v>22014.756906803213</v>
      </c>
      <c r="F135" s="26">
        <f>ROUND(2*E135,0)/2-0.5</f>
        <v>22014.5</v>
      </c>
      <c r="G135" s="124">
        <f t="shared" ref="G135:G166" si="33">+C135-(C$7+F135*C$8)</f>
        <v>0.15877940000063973</v>
      </c>
      <c r="J135" s="124">
        <f>+G135</f>
        <v>0.15877940000063973</v>
      </c>
      <c r="O135" s="124">
        <f t="shared" ca="1" si="32"/>
        <v>0.10979888920128569</v>
      </c>
      <c r="P135" s="124">
        <f t="shared" si="30"/>
        <v>0.1612595197928319</v>
      </c>
      <c r="Q135" s="125">
        <f t="shared" si="26"/>
        <v>38387.934999999998</v>
      </c>
      <c r="S135" s="124">
        <f t="shared" ref="S135:S166" si="34">+(P135-G135)^2</f>
        <v>6.150994183623361E-6</v>
      </c>
      <c r="T135" s="124">
        <v>1</v>
      </c>
      <c r="U135" s="124">
        <f t="shared" si="31"/>
        <v>6.150994183623361E-6</v>
      </c>
      <c r="V135" s="124">
        <f t="shared" ref="V135:V166" si="35">+G135-P135</f>
        <v>-2.4801197921921758E-3</v>
      </c>
    </row>
    <row r="136" spans="1:35" s="124" customFormat="1">
      <c r="A136" s="83" t="s">
        <v>80</v>
      </c>
      <c r="B136" s="65" t="s">
        <v>35</v>
      </c>
      <c r="C136" s="64">
        <v>53411.6875</v>
      </c>
      <c r="D136" s="64">
        <v>1.1000000000000001E-3</v>
      </c>
      <c r="E136" s="124">
        <f t="shared" si="23"/>
        <v>22023.255509165385</v>
      </c>
      <c r="F136" s="26">
        <f>ROUND(2*E136,0)/2-0.5</f>
        <v>22023</v>
      </c>
      <c r="G136" s="124">
        <f t="shared" si="33"/>
        <v>0.15791560000070604</v>
      </c>
      <c r="J136" s="124">
        <f>+G136</f>
        <v>0.15791560000070604</v>
      </c>
      <c r="O136" s="124">
        <f t="shared" ca="1" si="32"/>
        <v>0.10981510520417306</v>
      </c>
      <c r="P136" s="124">
        <f t="shared" si="30"/>
        <v>0.16138204797435449</v>
      </c>
      <c r="Q136" s="125">
        <f t="shared" si="26"/>
        <v>38393.1875</v>
      </c>
      <c r="S136" s="124">
        <f t="shared" si="34"/>
        <v>1.2016261554011452E-5</v>
      </c>
      <c r="T136" s="124">
        <v>1</v>
      </c>
      <c r="U136" s="124">
        <f t="shared" si="31"/>
        <v>1.2016261554011452E-5</v>
      </c>
      <c r="V136" s="124">
        <f t="shared" si="35"/>
        <v>-3.466447973648451E-3</v>
      </c>
    </row>
    <row r="137" spans="1:35" s="124" customFormat="1">
      <c r="A137" s="83" t="s">
        <v>80</v>
      </c>
      <c r="B137" s="65" t="s">
        <v>31</v>
      </c>
      <c r="C137" s="64">
        <v>53415.699800000002</v>
      </c>
      <c r="D137" s="64">
        <v>8.0000000000000004E-4</v>
      </c>
      <c r="E137" s="124">
        <f t="shared" si="23"/>
        <v>22029.747454383421</v>
      </c>
      <c r="F137" s="124">
        <f>ROUND(2*E137,0)/2</f>
        <v>22029.5</v>
      </c>
      <c r="G137" s="124">
        <f t="shared" si="33"/>
        <v>0.15293740000197431</v>
      </c>
      <c r="J137" s="124">
        <f>+G137</f>
        <v>0.15293740000197431</v>
      </c>
      <c r="O137" s="124">
        <f t="shared" ca="1" si="32"/>
        <v>0.10982750567696928</v>
      </c>
      <c r="P137" s="124">
        <f t="shared" si="30"/>
        <v>0.1614757772695638</v>
      </c>
      <c r="Q137" s="125">
        <f t="shared" si="26"/>
        <v>38397.199800000002</v>
      </c>
      <c r="S137" s="124">
        <f t="shared" si="34"/>
        <v>7.2903886363689005E-5</v>
      </c>
      <c r="T137" s="124">
        <v>1</v>
      </c>
      <c r="U137" s="124">
        <f t="shared" si="31"/>
        <v>7.2903886363689005E-5</v>
      </c>
      <c r="V137" s="124">
        <f t="shared" si="35"/>
        <v>-8.538377267589492E-3</v>
      </c>
    </row>
    <row r="138" spans="1:35" s="124" customFormat="1">
      <c r="A138" s="96" t="s">
        <v>69</v>
      </c>
      <c r="B138" s="69"/>
      <c r="C138" s="64">
        <v>53417.8727</v>
      </c>
      <c r="D138" s="64">
        <v>2.9999999999999997E-4</v>
      </c>
      <c r="E138" s="124">
        <f t="shared" si="23"/>
        <v>22033.2632303135</v>
      </c>
      <c r="F138" s="26">
        <f t="shared" ref="F138:F169" si="36">ROUND(2*E138,0)/2-0.5</f>
        <v>22033</v>
      </c>
      <c r="G138" s="124">
        <f t="shared" si="33"/>
        <v>0.16268760000093607</v>
      </c>
      <c r="K138" s="124">
        <f>+G138</f>
        <v>0.16268760000093607</v>
      </c>
      <c r="O138" s="124">
        <f t="shared" ca="1" si="32"/>
        <v>0.10983418285462879</v>
      </c>
      <c r="P138" s="124">
        <f t="shared" si="30"/>
        <v>0.16152625811664145</v>
      </c>
      <c r="Q138" s="125">
        <f t="shared" si="26"/>
        <v>38399.3727</v>
      </c>
      <c r="S138" s="124">
        <f t="shared" si="34"/>
        <v>1.3487149722169783E-6</v>
      </c>
      <c r="T138" s="124">
        <v>1</v>
      </c>
      <c r="U138" s="124">
        <f t="shared" si="31"/>
        <v>1.3487149722169783E-6</v>
      </c>
      <c r="V138" s="124">
        <f t="shared" si="35"/>
        <v>1.1613418842946199E-3</v>
      </c>
    </row>
    <row r="139" spans="1:35" s="124" customFormat="1">
      <c r="A139" s="83" t="s">
        <v>80</v>
      </c>
      <c r="B139" s="65" t="s">
        <v>35</v>
      </c>
      <c r="C139" s="64">
        <v>53419.7261</v>
      </c>
      <c r="D139" s="64">
        <v>6.9999999999999999E-4</v>
      </c>
      <c r="E139" s="124">
        <f t="shared" si="23"/>
        <v>22036.262051754344</v>
      </c>
      <c r="F139" s="26">
        <f t="shared" si="36"/>
        <v>22036</v>
      </c>
      <c r="G139" s="124">
        <f t="shared" si="33"/>
        <v>0.1619591999988188</v>
      </c>
      <c r="J139" s="124">
        <f t="shared" ref="J139:J154" si="37">+G139</f>
        <v>0.1619591999988188</v>
      </c>
      <c r="O139" s="124">
        <f t="shared" ca="1" si="32"/>
        <v>0.10983990614976551</v>
      </c>
      <c r="P139" s="124">
        <f t="shared" si="30"/>
        <v>0.16156953366894555</v>
      </c>
      <c r="Q139" s="125">
        <f t="shared" si="26"/>
        <v>38401.2261</v>
      </c>
      <c r="S139" s="124">
        <f t="shared" si="34"/>
        <v>1.5183984863688891E-7</v>
      </c>
      <c r="T139" s="124">
        <v>1</v>
      </c>
      <c r="U139" s="124">
        <f t="shared" si="31"/>
        <v>1.5183984863688891E-7</v>
      </c>
      <c r="V139" s="124">
        <f t="shared" si="35"/>
        <v>3.8966632987325056E-4</v>
      </c>
    </row>
    <row r="140" spans="1:35" s="124" customFormat="1">
      <c r="A140" s="83" t="s">
        <v>80</v>
      </c>
      <c r="B140" s="65" t="s">
        <v>35</v>
      </c>
      <c r="C140" s="64">
        <v>53432.703300000001</v>
      </c>
      <c r="D140" s="64">
        <v>8.0000000000000004E-4</v>
      </c>
      <c r="E140" s="124">
        <f t="shared" si="23"/>
        <v>22057.259303077393</v>
      </c>
      <c r="F140" s="26">
        <f t="shared" si="36"/>
        <v>22057</v>
      </c>
      <c r="G140" s="124">
        <f t="shared" si="33"/>
        <v>0.1602603999999701</v>
      </c>
      <c r="J140" s="124">
        <f t="shared" si="37"/>
        <v>0.1602603999999701</v>
      </c>
      <c r="O140" s="124">
        <f t="shared" ca="1" si="32"/>
        <v>0.10987996921572253</v>
      </c>
      <c r="P140" s="124">
        <f t="shared" si="30"/>
        <v>0.16187262419783013</v>
      </c>
      <c r="Q140" s="125">
        <f t="shared" si="26"/>
        <v>38414.203300000001</v>
      </c>
      <c r="S140" s="124">
        <f t="shared" si="34"/>
        <v>2.5992668641654153E-6</v>
      </c>
      <c r="T140" s="124">
        <v>1</v>
      </c>
      <c r="U140" s="124">
        <f t="shared" si="31"/>
        <v>2.5992668641654153E-6</v>
      </c>
      <c r="V140" s="124">
        <f t="shared" si="35"/>
        <v>-1.6122241978600294E-3</v>
      </c>
    </row>
    <row r="141" spans="1:35" s="124" customFormat="1">
      <c r="A141" s="83" t="s">
        <v>80</v>
      </c>
      <c r="B141" s="65" t="s">
        <v>31</v>
      </c>
      <c r="C141" s="64">
        <v>53446.611199999999</v>
      </c>
      <c r="D141" s="64">
        <v>8.0000000000000004E-4</v>
      </c>
      <c r="E141" s="124">
        <f t="shared" si="23"/>
        <v>22079.762437164547</v>
      </c>
      <c r="F141" s="26">
        <f t="shared" si="36"/>
        <v>22079.5</v>
      </c>
      <c r="G141" s="124">
        <f t="shared" si="33"/>
        <v>0.16219740000087768</v>
      </c>
      <c r="J141" s="124">
        <f t="shared" si="37"/>
        <v>0.16219740000087768</v>
      </c>
      <c r="O141" s="124">
        <f t="shared" ca="1" si="32"/>
        <v>0.10992289392924792</v>
      </c>
      <c r="P141" s="124">
        <f t="shared" si="30"/>
        <v>0.16219767799350471</v>
      </c>
      <c r="Q141" s="125">
        <f t="shared" si="26"/>
        <v>38428.111199999999</v>
      </c>
      <c r="S141" s="124">
        <f t="shared" si="34"/>
        <v>7.7279900682540295E-14</v>
      </c>
      <c r="T141" s="124">
        <v>1</v>
      </c>
      <c r="U141" s="124">
        <f t="shared" si="31"/>
        <v>7.7279900682540295E-14</v>
      </c>
      <c r="V141" s="124">
        <f t="shared" si="35"/>
        <v>-2.7799262702909999E-7</v>
      </c>
    </row>
    <row r="142" spans="1:35" s="124" customFormat="1">
      <c r="A142" s="27" t="s">
        <v>70</v>
      </c>
      <c r="B142" s="65" t="s">
        <v>31</v>
      </c>
      <c r="C142" s="64">
        <v>53462.374000000003</v>
      </c>
      <c r="D142" s="64">
        <v>8.9999999999999998E-4</v>
      </c>
      <c r="E142" s="124">
        <f t="shared" si="23"/>
        <v>22105.266819708933</v>
      </c>
      <c r="F142" s="26">
        <f t="shared" si="36"/>
        <v>22105</v>
      </c>
      <c r="G142" s="124">
        <f t="shared" si="33"/>
        <v>0.16490600000543054</v>
      </c>
      <c r="J142" s="124">
        <f t="shared" si="37"/>
        <v>0.16490600000543054</v>
      </c>
      <c r="O142" s="124">
        <f t="shared" ca="1" si="32"/>
        <v>0.10997154193791003</v>
      </c>
      <c r="P142" s="124">
        <f t="shared" si="30"/>
        <v>0.16256646490481921</v>
      </c>
      <c r="Q142" s="125">
        <f t="shared" si="26"/>
        <v>38443.874000000003</v>
      </c>
      <c r="S142" s="124">
        <f t="shared" si="34"/>
        <v>5.4734244869924593E-6</v>
      </c>
      <c r="T142" s="124">
        <v>1</v>
      </c>
      <c r="U142" s="124">
        <f t="shared" si="31"/>
        <v>5.4734244869924593E-6</v>
      </c>
      <c r="V142" s="124">
        <f t="shared" si="35"/>
        <v>2.3395351006113285E-3</v>
      </c>
    </row>
    <row r="143" spans="1:35" s="124" customFormat="1">
      <c r="A143" s="27" t="s">
        <v>71</v>
      </c>
      <c r="B143" s="97" t="s">
        <v>35</v>
      </c>
      <c r="C143" s="70">
        <v>53462.378799999999</v>
      </c>
      <c r="D143" s="64">
        <v>1.8E-3</v>
      </c>
      <c r="E143" s="124">
        <f t="shared" si="23"/>
        <v>22105.274586161344</v>
      </c>
      <c r="F143" s="26">
        <f t="shared" si="36"/>
        <v>22105</v>
      </c>
      <c r="G143" s="124">
        <f t="shared" si="33"/>
        <v>0.16970600000058766</v>
      </c>
      <c r="J143" s="124">
        <f t="shared" si="37"/>
        <v>0.16970600000058766</v>
      </c>
      <c r="O143" s="124">
        <f t="shared" ca="1" si="32"/>
        <v>0.10997154193791003</v>
      </c>
      <c r="P143" s="124">
        <f t="shared" si="30"/>
        <v>0.16256646490481921</v>
      </c>
      <c r="Q143" s="125">
        <f t="shared" si="26"/>
        <v>38443.878799999999</v>
      </c>
      <c r="S143" s="124">
        <f t="shared" si="34"/>
        <v>5.097296138370943E-5</v>
      </c>
      <c r="T143" s="124">
        <v>1</v>
      </c>
      <c r="U143" s="124">
        <f t="shared" si="31"/>
        <v>5.097296138370943E-5</v>
      </c>
      <c r="V143" s="124">
        <f t="shared" si="35"/>
        <v>7.1395350957684511E-3</v>
      </c>
    </row>
    <row r="144" spans="1:35" s="124" customFormat="1">
      <c r="A144" s="27" t="s">
        <v>70</v>
      </c>
      <c r="B144" s="97"/>
      <c r="C144" s="64">
        <v>53482.458299999998</v>
      </c>
      <c r="D144" s="64">
        <v>5.0000000000000001E-4</v>
      </c>
      <c r="E144" s="124">
        <f t="shared" si="23"/>
        <v>22137.763436448087</v>
      </c>
      <c r="F144" s="26">
        <f t="shared" si="36"/>
        <v>22137.5</v>
      </c>
      <c r="G144" s="124">
        <f t="shared" si="33"/>
        <v>0.16281499999604421</v>
      </c>
      <c r="J144" s="124">
        <f t="shared" si="37"/>
        <v>0.16281499999604421</v>
      </c>
      <c r="O144" s="124">
        <f t="shared" ca="1" si="32"/>
        <v>0.11003354430189113</v>
      </c>
      <c r="P144" s="124">
        <f t="shared" si="30"/>
        <v>0.16303709207038483</v>
      </c>
      <c r="Q144" s="125">
        <f t="shared" si="26"/>
        <v>38463.958299999998</v>
      </c>
      <c r="S144" s="124">
        <f t="shared" si="34"/>
        <v>4.9324889484921281E-8</v>
      </c>
      <c r="T144" s="124">
        <v>1</v>
      </c>
      <c r="U144" s="124">
        <f t="shared" si="31"/>
        <v>4.9324889484921281E-8</v>
      </c>
      <c r="V144" s="124">
        <f t="shared" si="35"/>
        <v>-2.2209207434062406E-4</v>
      </c>
    </row>
    <row r="145" spans="1:22" s="124" customFormat="1">
      <c r="A145" s="27" t="s">
        <v>70</v>
      </c>
      <c r="B145" s="65" t="s">
        <v>31</v>
      </c>
      <c r="C145" s="64">
        <v>53483.3874</v>
      </c>
      <c r="D145" s="64">
        <v>4.0000000000000002E-4</v>
      </c>
      <c r="E145" s="124">
        <f t="shared" si="23"/>
        <v>22139.266730394724</v>
      </c>
      <c r="F145" s="26">
        <f t="shared" si="36"/>
        <v>22139</v>
      </c>
      <c r="G145" s="124">
        <f t="shared" si="33"/>
        <v>0.16485079999984009</v>
      </c>
      <c r="J145" s="124">
        <f t="shared" si="37"/>
        <v>0.16485079999984009</v>
      </c>
      <c r="O145" s="124">
        <f t="shared" ca="1" si="32"/>
        <v>0.1100364059494595</v>
      </c>
      <c r="P145" s="124">
        <f t="shared" si="30"/>
        <v>0.16305882968291141</v>
      </c>
      <c r="Q145" s="125">
        <f t="shared" si="26"/>
        <v>38464.8874</v>
      </c>
      <c r="S145" s="124">
        <f t="shared" si="34"/>
        <v>3.2111576167534797E-6</v>
      </c>
      <c r="T145" s="124">
        <v>1</v>
      </c>
      <c r="U145" s="124">
        <f t="shared" si="31"/>
        <v>3.2111576167534797E-6</v>
      </c>
      <c r="V145" s="124">
        <f t="shared" si="35"/>
        <v>1.7919703169286816E-3</v>
      </c>
    </row>
    <row r="146" spans="1:22" s="124" customFormat="1">
      <c r="A146" s="64" t="s">
        <v>77</v>
      </c>
      <c r="B146" s="97"/>
      <c r="C146" s="64">
        <v>54207.440399999999</v>
      </c>
      <c r="D146" s="64">
        <v>5.0000000000000001E-4</v>
      </c>
      <c r="E146" s="124">
        <f t="shared" si="23"/>
        <v>23310.792391724328</v>
      </c>
      <c r="F146" s="26">
        <f t="shared" si="36"/>
        <v>23310.5</v>
      </c>
      <c r="G146" s="124">
        <f t="shared" si="33"/>
        <v>0.18071059999783756</v>
      </c>
      <c r="J146" s="124">
        <f t="shared" si="37"/>
        <v>0.18071059999783756</v>
      </c>
      <c r="O146" s="124">
        <f t="shared" ca="1" si="32"/>
        <v>0.11227135270034801</v>
      </c>
      <c r="P146" s="124">
        <f t="shared" si="30"/>
        <v>0.18047668290030652</v>
      </c>
      <c r="Q146" s="125">
        <f t="shared" si="26"/>
        <v>39188.940399999999</v>
      </c>
      <c r="S146" s="124">
        <f t="shared" si="34"/>
        <v>5.4717208517345589E-8</v>
      </c>
      <c r="T146" s="124">
        <v>1</v>
      </c>
      <c r="U146" s="124">
        <f t="shared" si="31"/>
        <v>5.4717208517345589E-8</v>
      </c>
      <c r="V146" s="124">
        <f t="shared" si="35"/>
        <v>2.3391709753103895E-4</v>
      </c>
    </row>
    <row r="147" spans="1:22" s="124" customFormat="1">
      <c r="A147" s="64" t="s">
        <v>77</v>
      </c>
      <c r="B147" s="65" t="s">
        <v>31</v>
      </c>
      <c r="C147" s="64">
        <v>54216.4035</v>
      </c>
      <c r="D147" s="64">
        <v>5.0000000000000001E-4</v>
      </c>
      <c r="E147" s="124">
        <f t="shared" si="23"/>
        <v>23325.294785409686</v>
      </c>
      <c r="F147" s="26">
        <f t="shared" si="36"/>
        <v>23325</v>
      </c>
      <c r="G147" s="124">
        <f t="shared" si="33"/>
        <v>0.18218999999953667</v>
      </c>
      <c r="J147" s="124">
        <f t="shared" si="37"/>
        <v>0.18218999999953667</v>
      </c>
      <c r="O147" s="124">
        <f t="shared" ca="1" si="32"/>
        <v>0.1122990152935088</v>
      </c>
      <c r="P147" s="124">
        <f t="shared" si="30"/>
        <v>0.18069778489162683</v>
      </c>
      <c r="Q147" s="125">
        <f t="shared" si="26"/>
        <v>39197.9035</v>
      </c>
      <c r="S147" s="124">
        <f t="shared" si="34"/>
        <v>2.2267059282743723E-6</v>
      </c>
      <c r="T147" s="124">
        <v>1</v>
      </c>
      <c r="U147" s="124">
        <f t="shared" si="31"/>
        <v>2.2267059282743723E-6</v>
      </c>
      <c r="V147" s="124">
        <f t="shared" si="35"/>
        <v>1.4922151079098389E-3</v>
      </c>
    </row>
    <row r="148" spans="1:22" s="124" customFormat="1">
      <c r="A148" s="85" t="s">
        <v>76</v>
      </c>
      <c r="B148" s="97" t="s">
        <v>35</v>
      </c>
      <c r="C148" s="70">
        <v>54255.340100000001</v>
      </c>
      <c r="D148" s="70">
        <v>2.9999999999999997E-4</v>
      </c>
      <c r="E148" s="124">
        <f t="shared" si="23"/>
        <v>23388.294629433432</v>
      </c>
      <c r="F148" s="26">
        <f t="shared" si="36"/>
        <v>23388</v>
      </c>
      <c r="G148" s="124">
        <f t="shared" si="33"/>
        <v>0.18209360000037123</v>
      </c>
      <c r="J148" s="124">
        <f t="shared" si="37"/>
        <v>0.18209360000037123</v>
      </c>
      <c r="O148" s="124">
        <f t="shared" ca="1" si="32"/>
        <v>0.11241920449137989</v>
      </c>
      <c r="P148" s="124">
        <f t="shared" si="30"/>
        <v>0.18166000103082811</v>
      </c>
      <c r="Q148" s="125">
        <f t="shared" si="26"/>
        <v>39236.840100000001</v>
      </c>
      <c r="S148" s="124">
        <f t="shared" si="34"/>
        <v>1.8800806638885525E-7</v>
      </c>
      <c r="T148" s="124">
        <v>1</v>
      </c>
      <c r="U148" s="124">
        <f t="shared" si="31"/>
        <v>1.8800806638885525E-7</v>
      </c>
      <c r="V148" s="124">
        <f t="shared" si="35"/>
        <v>4.3359896954311972E-4</v>
      </c>
    </row>
    <row r="149" spans="1:22" s="124" customFormat="1">
      <c r="A149" s="86" t="s">
        <v>200</v>
      </c>
      <c r="B149" s="87" t="s">
        <v>31</v>
      </c>
      <c r="C149" s="86">
        <v>54829.515700000004</v>
      </c>
      <c r="D149" s="86">
        <v>2.9999999999999997E-4</v>
      </c>
      <c r="E149" s="124">
        <f t="shared" ref="E149:E180" si="38">+(C149-C$7)/C$8</f>
        <v>24317.31702076297</v>
      </c>
      <c r="F149" s="26">
        <f t="shared" si="36"/>
        <v>24317</v>
      </c>
      <c r="G149" s="124">
        <f t="shared" si="33"/>
        <v>0.19593240000540391</v>
      </c>
      <c r="J149" s="124">
        <f t="shared" si="37"/>
        <v>0.19593240000540391</v>
      </c>
      <c r="O149" s="124">
        <f t="shared" ca="1" si="32"/>
        <v>0.11419151821871701</v>
      </c>
      <c r="P149" s="124">
        <f t="shared" si="30"/>
        <v>0.19614447239818045</v>
      </c>
      <c r="Q149" s="125">
        <f t="shared" ref="Q149:Q180" si="39">+C149-15018.5</f>
        <v>39811.015700000004</v>
      </c>
      <c r="S149" s="124">
        <f t="shared" si="34"/>
        <v>4.4974699777967526E-8</v>
      </c>
      <c r="T149" s="124">
        <v>1</v>
      </c>
      <c r="U149" s="124">
        <f t="shared" si="31"/>
        <v>4.4974699777967526E-8</v>
      </c>
      <c r="V149" s="124">
        <f t="shared" si="35"/>
        <v>-2.1207239277654111E-4</v>
      </c>
    </row>
    <row r="150" spans="1:22" s="124" customFormat="1">
      <c r="A150" s="64" t="s">
        <v>82</v>
      </c>
      <c r="B150" s="65" t="s">
        <v>35</v>
      </c>
      <c r="C150" s="64">
        <v>54862.894099999998</v>
      </c>
      <c r="D150" s="64">
        <v>1.4E-3</v>
      </c>
      <c r="E150" s="124">
        <f t="shared" si="38"/>
        <v>24371.323636486013</v>
      </c>
      <c r="F150" s="26">
        <f t="shared" si="36"/>
        <v>24371</v>
      </c>
      <c r="G150" s="124">
        <f t="shared" si="33"/>
        <v>0.20002119999844581</v>
      </c>
      <c r="J150" s="124">
        <f t="shared" si="37"/>
        <v>0.20002119999844581</v>
      </c>
      <c r="O150" s="124">
        <f t="shared" ca="1" si="32"/>
        <v>0.11429453753117794</v>
      </c>
      <c r="P150" s="124">
        <f t="shared" si="30"/>
        <v>0.19700343808280049</v>
      </c>
      <c r="Q150" s="125">
        <f t="shared" si="39"/>
        <v>39844.394099999998</v>
      </c>
      <c r="S150" s="124">
        <f t="shared" si="34"/>
        <v>9.1068869795192942E-6</v>
      </c>
      <c r="T150" s="124">
        <v>1</v>
      </c>
      <c r="U150" s="124">
        <f t="shared" si="31"/>
        <v>9.1068869795192942E-6</v>
      </c>
      <c r="V150" s="124">
        <f t="shared" si="35"/>
        <v>3.0177619156453173E-3</v>
      </c>
    </row>
    <row r="151" spans="1:22" s="124" customFormat="1">
      <c r="A151" s="86" t="s">
        <v>200</v>
      </c>
      <c r="B151" s="87" t="s">
        <v>31</v>
      </c>
      <c r="C151" s="86">
        <v>54907.392399999997</v>
      </c>
      <c r="D151" s="86">
        <v>3.0000000000000001E-3</v>
      </c>
      <c r="E151" s="124">
        <f t="shared" si="38"/>
        <v>24443.322371848677</v>
      </c>
      <c r="F151" s="26">
        <f t="shared" si="36"/>
        <v>24443</v>
      </c>
      <c r="G151" s="124">
        <f t="shared" si="33"/>
        <v>0.19923959999869112</v>
      </c>
      <c r="J151" s="124">
        <f t="shared" si="37"/>
        <v>0.19923959999869112</v>
      </c>
      <c r="O151" s="124">
        <f t="shared" ca="1" si="32"/>
        <v>0.11443189661445917</v>
      </c>
      <c r="P151" s="124">
        <f t="shared" si="30"/>
        <v>0.19815163559189952</v>
      </c>
      <c r="Q151" s="125">
        <f t="shared" si="39"/>
        <v>39888.892399999997</v>
      </c>
      <c r="S151" s="124">
        <f t="shared" si="34"/>
        <v>1.1836665504453921E-6</v>
      </c>
      <c r="T151" s="124">
        <v>1</v>
      </c>
      <c r="U151" s="124">
        <f t="shared" si="31"/>
        <v>1.1836665504453921E-6</v>
      </c>
      <c r="V151" s="124">
        <f t="shared" si="35"/>
        <v>1.0879644067915972E-3</v>
      </c>
    </row>
    <row r="152" spans="1:22" s="124" customFormat="1">
      <c r="A152" s="86" t="s">
        <v>200</v>
      </c>
      <c r="B152" s="87" t="s">
        <v>31</v>
      </c>
      <c r="C152" s="86">
        <v>54912.336799999997</v>
      </c>
      <c r="D152" s="86">
        <v>1E-4</v>
      </c>
      <c r="E152" s="124">
        <f t="shared" si="38"/>
        <v>24451.322465046105</v>
      </c>
      <c r="F152" s="26">
        <f t="shared" si="36"/>
        <v>24451</v>
      </c>
      <c r="G152" s="124">
        <f t="shared" si="33"/>
        <v>0.19929719999345252</v>
      </c>
      <c r="J152" s="124">
        <f t="shared" si="37"/>
        <v>0.19929719999345252</v>
      </c>
      <c r="O152" s="124">
        <f t="shared" ca="1" si="32"/>
        <v>0.11444715873482375</v>
      </c>
      <c r="P152" s="124">
        <f t="shared" ref="P152:P183" si="40">+D$11+D$12*F152+D$13*F152^2</f>
        <v>0.19827941837894977</v>
      </c>
      <c r="Q152" s="125">
        <f t="shared" si="39"/>
        <v>39893.836799999997</v>
      </c>
      <c r="S152" s="124">
        <f t="shared" si="34"/>
        <v>1.0358794148198237E-6</v>
      </c>
      <c r="T152" s="124">
        <v>1</v>
      </c>
      <c r="U152" s="124">
        <f t="shared" ref="U152:U183" si="41">T152*S152</f>
        <v>1.0358794148198237E-6</v>
      </c>
      <c r="V152" s="124">
        <f t="shared" si="35"/>
        <v>1.0177816145027496E-3</v>
      </c>
    </row>
    <row r="153" spans="1:22" s="124" customFormat="1">
      <c r="A153" s="86" t="s">
        <v>203</v>
      </c>
      <c r="B153" s="87" t="s">
        <v>35</v>
      </c>
      <c r="C153" s="86">
        <v>55259.375999999997</v>
      </c>
      <c r="D153" s="86">
        <v>1E-4</v>
      </c>
      <c r="E153" s="124">
        <f t="shared" si="38"/>
        <v>25012.835680635704</v>
      </c>
      <c r="F153" s="26">
        <f t="shared" si="36"/>
        <v>25012.5</v>
      </c>
      <c r="G153" s="124">
        <f t="shared" si="33"/>
        <v>0.20746499999950174</v>
      </c>
      <c r="J153" s="124">
        <f t="shared" si="37"/>
        <v>0.20746499999950174</v>
      </c>
      <c r="O153" s="124">
        <f t="shared" ref="O153:O184" ca="1" si="42">+C$11+C$12*$F153</f>
        <v>0.11551836880791286</v>
      </c>
      <c r="P153" s="124">
        <f t="shared" si="40"/>
        <v>0.20735074335319345</v>
      </c>
      <c r="Q153" s="125">
        <f t="shared" si="39"/>
        <v>40240.875999999997</v>
      </c>
      <c r="S153" s="124">
        <f t="shared" si="34"/>
        <v>1.3054581225618064E-8</v>
      </c>
      <c r="T153" s="124">
        <v>1</v>
      </c>
      <c r="U153" s="124">
        <f t="shared" si="41"/>
        <v>1.3054581225618064E-8</v>
      </c>
      <c r="V153" s="124">
        <f t="shared" si="35"/>
        <v>1.1425664630829169E-4</v>
      </c>
    </row>
    <row r="154" spans="1:22" s="124" customFormat="1">
      <c r="A154" s="86" t="s">
        <v>167</v>
      </c>
      <c r="B154" s="87" t="s">
        <v>35</v>
      </c>
      <c r="C154" s="86">
        <v>55273.900199999996</v>
      </c>
      <c r="D154" s="86">
        <v>5.9999999999999995E-4</v>
      </c>
      <c r="E154" s="124">
        <f t="shared" si="38"/>
        <v>25036.335994853427</v>
      </c>
      <c r="F154" s="26">
        <f t="shared" si="36"/>
        <v>25036</v>
      </c>
      <c r="G154" s="124">
        <f t="shared" si="33"/>
        <v>0.20765920000121696</v>
      </c>
      <c r="J154" s="124">
        <f t="shared" si="37"/>
        <v>0.20765920000121696</v>
      </c>
      <c r="O154" s="124">
        <f t="shared" ca="1" si="42"/>
        <v>0.11556320128648381</v>
      </c>
      <c r="P154" s="124">
        <f t="shared" si="40"/>
        <v>0.20773480773422848</v>
      </c>
      <c r="Q154" s="125">
        <f t="shared" si="39"/>
        <v>40255.400199999996</v>
      </c>
      <c r="S154" s="124">
        <f t="shared" si="34"/>
        <v>5.7165292911409747E-9</v>
      </c>
      <c r="T154" s="124">
        <v>1</v>
      </c>
      <c r="U154" s="124">
        <f t="shared" si="41"/>
        <v>5.7165292911409747E-9</v>
      </c>
      <c r="V154" s="124">
        <f t="shared" si="35"/>
        <v>-7.5607733011517908E-5</v>
      </c>
    </row>
    <row r="155" spans="1:22" s="124" customFormat="1">
      <c r="A155" s="83" t="s">
        <v>199</v>
      </c>
      <c r="B155" s="65" t="s">
        <v>35</v>
      </c>
      <c r="C155" s="64">
        <v>55279.465730000004</v>
      </c>
      <c r="D155" s="64">
        <v>2.0000000000000001E-4</v>
      </c>
      <c r="E155" s="124">
        <f t="shared" si="38"/>
        <v>25045.341083174182</v>
      </c>
      <c r="F155" s="26">
        <f t="shared" si="36"/>
        <v>25045</v>
      </c>
      <c r="G155" s="124">
        <f t="shared" si="33"/>
        <v>0.2108040000020992</v>
      </c>
      <c r="N155" s="124">
        <f>+G155</f>
        <v>0.2108040000020992</v>
      </c>
      <c r="O155" s="124">
        <f t="shared" ca="1" si="42"/>
        <v>0.11558037117189399</v>
      </c>
      <c r="P155" s="124">
        <f t="shared" si="40"/>
        <v>0.20788199004271743</v>
      </c>
      <c r="Q155" s="125">
        <f t="shared" si="39"/>
        <v>40260.965730000004</v>
      </c>
      <c r="S155" s="124">
        <f t="shared" si="34"/>
        <v>8.5381422027262622E-6</v>
      </c>
      <c r="T155" s="124">
        <v>1</v>
      </c>
      <c r="U155" s="124">
        <f t="shared" si="41"/>
        <v>8.5381422027262622E-6</v>
      </c>
      <c r="V155" s="124">
        <f t="shared" si="35"/>
        <v>2.9220099593817717E-3</v>
      </c>
    </row>
    <row r="156" spans="1:22" s="124" customFormat="1">
      <c r="A156" s="83" t="s">
        <v>199</v>
      </c>
      <c r="B156" s="65" t="s">
        <v>31</v>
      </c>
      <c r="C156" s="64">
        <v>55280.391089999997</v>
      </c>
      <c r="D156" s="64">
        <v>2.0000000000000001E-4</v>
      </c>
      <c r="E156" s="124">
        <f t="shared" si="38"/>
        <v>25046.83832575996</v>
      </c>
      <c r="F156" s="26">
        <f t="shared" si="36"/>
        <v>25046.5</v>
      </c>
      <c r="G156" s="124">
        <f t="shared" si="33"/>
        <v>0.20909979999851203</v>
      </c>
      <c r="N156" s="124">
        <f>+G156</f>
        <v>0.20909979999851203</v>
      </c>
      <c r="O156" s="124">
        <f t="shared" ca="1" si="42"/>
        <v>0.11558323281946234</v>
      </c>
      <c r="P156" s="124">
        <f t="shared" si="40"/>
        <v>0.2079065254794267</v>
      </c>
      <c r="Q156" s="125">
        <f t="shared" si="39"/>
        <v>40261.891089999997</v>
      </c>
      <c r="S156" s="124">
        <f t="shared" si="34"/>
        <v>1.4239040778983124E-6</v>
      </c>
      <c r="T156" s="124">
        <v>1</v>
      </c>
      <c r="U156" s="124">
        <f t="shared" si="41"/>
        <v>1.4239040778983124E-6</v>
      </c>
      <c r="V156" s="124">
        <f t="shared" si="35"/>
        <v>1.1932745190853244E-3</v>
      </c>
    </row>
    <row r="157" spans="1:22" s="124" customFormat="1">
      <c r="A157" s="86" t="s">
        <v>201</v>
      </c>
      <c r="B157" s="87" t="s">
        <v>31</v>
      </c>
      <c r="C157" s="86">
        <v>55305.423799999997</v>
      </c>
      <c r="D157" s="86">
        <v>8.0000000000000004E-4</v>
      </c>
      <c r="E157" s="124">
        <f t="shared" si="38"/>
        <v>25087.341523920346</v>
      </c>
      <c r="F157" s="26">
        <f t="shared" si="36"/>
        <v>25087</v>
      </c>
      <c r="G157" s="124">
        <f t="shared" si="33"/>
        <v>0.21107639999536332</v>
      </c>
      <c r="J157" s="124">
        <f>+G157</f>
        <v>0.21107639999536332</v>
      </c>
      <c r="O157" s="124">
        <f t="shared" ca="1" si="42"/>
        <v>0.11566049730380804</v>
      </c>
      <c r="P157" s="124">
        <f t="shared" si="40"/>
        <v>0.20856952788237829</v>
      </c>
      <c r="Q157" s="125">
        <f t="shared" si="39"/>
        <v>40286.923799999997</v>
      </c>
      <c r="S157" s="124">
        <f t="shared" si="34"/>
        <v>6.2844077908620356E-6</v>
      </c>
      <c r="T157" s="124">
        <v>1</v>
      </c>
      <c r="U157" s="124">
        <f t="shared" si="41"/>
        <v>6.2844077908620356E-6</v>
      </c>
      <c r="V157" s="124">
        <f t="shared" si="35"/>
        <v>2.5068721129850313E-3</v>
      </c>
    </row>
    <row r="158" spans="1:22" s="124" customFormat="1">
      <c r="A158" s="98" t="s">
        <v>198</v>
      </c>
      <c r="B158" s="99" t="s">
        <v>31</v>
      </c>
      <c r="C158" s="100">
        <v>55340.343200000003</v>
      </c>
      <c r="D158" s="100">
        <v>1.5E-3</v>
      </c>
      <c r="E158" s="124">
        <f t="shared" si="38"/>
        <v>25143.841494472555</v>
      </c>
      <c r="F158" s="26">
        <f t="shared" si="36"/>
        <v>25143.5</v>
      </c>
      <c r="G158" s="124">
        <f t="shared" si="33"/>
        <v>0.21105820000229869</v>
      </c>
      <c r="J158" s="124">
        <f>+G158</f>
        <v>0.21105820000229869</v>
      </c>
      <c r="O158" s="124">
        <f t="shared" ca="1" si="42"/>
        <v>0.11576828602888289</v>
      </c>
      <c r="P158" s="124">
        <f t="shared" si="40"/>
        <v>0.20949621508266036</v>
      </c>
      <c r="Q158" s="125">
        <f t="shared" si="39"/>
        <v>40321.843200000003</v>
      </c>
      <c r="S158" s="124">
        <f t="shared" si="34"/>
        <v>2.4397968891775482E-6</v>
      </c>
      <c r="T158" s="124">
        <v>1</v>
      </c>
      <c r="U158" s="124">
        <f t="shared" si="41"/>
        <v>2.4397968891775482E-6</v>
      </c>
      <c r="V158" s="124">
        <f t="shared" si="35"/>
        <v>1.5619849196383262E-3</v>
      </c>
    </row>
    <row r="159" spans="1:22" s="124" customFormat="1">
      <c r="A159" s="86" t="s">
        <v>202</v>
      </c>
      <c r="B159" s="87" t="s">
        <v>31</v>
      </c>
      <c r="C159" s="86">
        <v>55591.892</v>
      </c>
      <c r="D159" s="86">
        <v>2.9999999999999997E-4</v>
      </c>
      <c r="E159" s="124">
        <f t="shared" si="38"/>
        <v>25550.850200018511</v>
      </c>
      <c r="F159" s="26">
        <f t="shared" si="36"/>
        <v>25550.5</v>
      </c>
      <c r="G159" s="124">
        <f t="shared" si="33"/>
        <v>0.21643860000040149</v>
      </c>
      <c r="J159" s="124">
        <f>+G159</f>
        <v>0.21643860000040149</v>
      </c>
      <c r="O159" s="124">
        <f t="shared" ca="1" si="42"/>
        <v>0.11654474640243101</v>
      </c>
      <c r="P159" s="124">
        <f t="shared" si="40"/>
        <v>0.21623215273683657</v>
      </c>
      <c r="Q159" s="125">
        <f t="shared" si="39"/>
        <v>40573.392</v>
      </c>
      <c r="S159" s="124">
        <f t="shared" si="34"/>
        <v>4.2620472633442875E-8</v>
      </c>
      <c r="T159" s="124">
        <v>1</v>
      </c>
      <c r="U159" s="124">
        <f t="shared" si="41"/>
        <v>4.2620472633442875E-8</v>
      </c>
      <c r="V159" s="124">
        <f t="shared" si="35"/>
        <v>2.0644726356491838E-4</v>
      </c>
    </row>
    <row r="160" spans="1:22" s="124" customFormat="1">
      <c r="A160" s="64" t="s">
        <v>209</v>
      </c>
      <c r="B160" s="65" t="s">
        <v>31</v>
      </c>
      <c r="C160" s="64">
        <v>55625.576699999998</v>
      </c>
      <c r="D160" s="64">
        <v>2.9999999999999997E-4</v>
      </c>
      <c r="E160" s="124">
        <f t="shared" si="38"/>
        <v>25605.352412486642</v>
      </c>
      <c r="F160" s="26">
        <f t="shared" si="36"/>
        <v>25605</v>
      </c>
      <c r="G160" s="124">
        <f t="shared" si="33"/>
        <v>0.21780600000056438</v>
      </c>
      <c r="N160" s="124">
        <f>+G160</f>
        <v>0.21780600000056438</v>
      </c>
      <c r="O160" s="124">
        <f t="shared" ca="1" si="42"/>
        <v>0.11664871959741474</v>
      </c>
      <c r="P160" s="124">
        <f t="shared" si="40"/>
        <v>0.21714220713546295</v>
      </c>
      <c r="Q160" s="125">
        <f t="shared" si="39"/>
        <v>40607.076699999998</v>
      </c>
      <c r="S160" s="124">
        <f t="shared" si="34"/>
        <v>4.40620967759567E-7</v>
      </c>
      <c r="T160" s="124">
        <v>1</v>
      </c>
      <c r="U160" s="124">
        <f t="shared" si="41"/>
        <v>4.40620967759567E-7</v>
      </c>
      <c r="V160" s="124">
        <f t="shared" si="35"/>
        <v>6.6379286510143132E-4</v>
      </c>
    </row>
    <row r="161" spans="1:22" s="124" customFormat="1">
      <c r="A161" s="86" t="s">
        <v>203</v>
      </c>
      <c r="B161" s="87" t="s">
        <v>31</v>
      </c>
      <c r="C161" s="86">
        <v>55632.376199999999</v>
      </c>
      <c r="D161" s="86">
        <v>1E-3</v>
      </c>
      <c r="E161" s="69">
        <f t="shared" si="38"/>
        <v>25616.354077743483</v>
      </c>
      <c r="F161" s="26">
        <f t="shared" si="36"/>
        <v>25616</v>
      </c>
      <c r="G161" s="124">
        <f t="shared" si="33"/>
        <v>0.21883520000119461</v>
      </c>
      <c r="J161" s="124">
        <f>+G161</f>
        <v>0.21883520000119461</v>
      </c>
      <c r="O161" s="124">
        <f t="shared" ca="1" si="42"/>
        <v>0.11666970501291603</v>
      </c>
      <c r="P161" s="124">
        <f t="shared" si="40"/>
        <v>0.2173261189469467</v>
      </c>
      <c r="Q161" s="125">
        <f t="shared" si="39"/>
        <v>40613.876199999999</v>
      </c>
      <c r="S161" s="124">
        <f t="shared" si="34"/>
        <v>2.2773256282899749E-6</v>
      </c>
      <c r="T161" s="124">
        <v>1</v>
      </c>
      <c r="U161" s="124">
        <f t="shared" si="41"/>
        <v>2.2773256282899749E-6</v>
      </c>
      <c r="V161" s="124">
        <f t="shared" si="35"/>
        <v>1.5090810542479072E-3</v>
      </c>
    </row>
    <row r="162" spans="1:22" s="124" customFormat="1">
      <c r="A162" s="83" t="s">
        <v>210</v>
      </c>
      <c r="B162" s="65" t="s">
        <v>31</v>
      </c>
      <c r="C162" s="64">
        <v>55661.4231</v>
      </c>
      <c r="D162" s="64">
        <v>5.0000000000000001E-4</v>
      </c>
      <c r="E162" s="69">
        <f t="shared" si="38"/>
        <v>25663.352279162544</v>
      </c>
      <c r="F162" s="26">
        <f t="shared" si="36"/>
        <v>25663</v>
      </c>
      <c r="G162" s="124">
        <f t="shared" si="33"/>
        <v>0.21772359999886248</v>
      </c>
      <c r="N162" s="124">
        <f>+G162</f>
        <v>0.21772359999886248</v>
      </c>
      <c r="O162" s="124">
        <f t="shared" ca="1" si="42"/>
        <v>0.11675936997005795</v>
      </c>
      <c r="P162" s="124">
        <f t="shared" si="40"/>
        <v>0.21811279834987313</v>
      </c>
      <c r="Q162" s="125">
        <f t="shared" si="39"/>
        <v>40642.9231</v>
      </c>
      <c r="S162" s="124">
        <f t="shared" si="34"/>
        <v>1.5147535642940483E-7</v>
      </c>
      <c r="T162" s="124">
        <v>1</v>
      </c>
      <c r="U162" s="124">
        <f t="shared" si="41"/>
        <v>1.5147535642940483E-7</v>
      </c>
      <c r="V162" s="124">
        <f t="shared" si="35"/>
        <v>-3.8919835101064448E-4</v>
      </c>
    </row>
    <row r="163" spans="1:22" s="124" customFormat="1">
      <c r="A163" s="89" t="s">
        <v>219</v>
      </c>
      <c r="B163" s="104" t="s">
        <v>31</v>
      </c>
      <c r="C163" s="90">
        <v>55661.4231</v>
      </c>
      <c r="D163" s="90">
        <v>5.0000000000000001E-4</v>
      </c>
      <c r="E163" s="69">
        <f t="shared" si="38"/>
        <v>25663.352279162544</v>
      </c>
      <c r="F163" s="26">
        <f t="shared" si="36"/>
        <v>25663</v>
      </c>
      <c r="G163" s="124">
        <f t="shared" si="33"/>
        <v>0.21772359999886248</v>
      </c>
      <c r="N163" s="124">
        <f>+G163</f>
        <v>0.21772359999886248</v>
      </c>
      <c r="O163" s="124">
        <f t="shared" ca="1" si="42"/>
        <v>0.11675936997005795</v>
      </c>
      <c r="P163" s="124">
        <f t="shared" si="40"/>
        <v>0.21811279834987313</v>
      </c>
      <c r="Q163" s="125">
        <f t="shared" si="39"/>
        <v>40642.9231</v>
      </c>
      <c r="S163" s="124">
        <f t="shared" si="34"/>
        <v>1.5147535642940483E-7</v>
      </c>
      <c r="T163" s="124">
        <v>1</v>
      </c>
      <c r="U163" s="124">
        <f t="shared" si="41"/>
        <v>1.5147535642940483E-7</v>
      </c>
      <c r="V163" s="124">
        <f t="shared" si="35"/>
        <v>-3.8919835101064448E-4</v>
      </c>
    </row>
    <row r="164" spans="1:22" s="124" customFormat="1">
      <c r="A164" s="89" t="s">
        <v>220</v>
      </c>
      <c r="B164" s="104" t="s">
        <v>35</v>
      </c>
      <c r="C164" s="90">
        <v>55700.376100000001</v>
      </c>
      <c r="D164" s="90">
        <v>5.9999999999999995E-4</v>
      </c>
      <c r="E164" s="124">
        <f t="shared" si="38"/>
        <v>25726.378658565398</v>
      </c>
      <c r="F164" s="26">
        <f t="shared" si="36"/>
        <v>25726</v>
      </c>
      <c r="G164" s="124">
        <f t="shared" si="33"/>
        <v>0.23402720000012778</v>
      </c>
      <c r="N164" s="124">
        <f>+G164</f>
        <v>0.23402720000012778</v>
      </c>
      <c r="O164" s="124">
        <f t="shared" ca="1" si="42"/>
        <v>0.11687955916792904</v>
      </c>
      <c r="P164" s="124">
        <f t="shared" si="40"/>
        <v>0.21916950636988053</v>
      </c>
      <c r="Q164" s="125">
        <f t="shared" si="39"/>
        <v>40681.876100000001</v>
      </c>
      <c r="S164" s="124">
        <f t="shared" si="34"/>
        <v>2.2075106001028967E-4</v>
      </c>
      <c r="T164" s="124">
        <v>1</v>
      </c>
      <c r="U164" s="124">
        <f t="shared" si="41"/>
        <v>2.2075106001028967E-4</v>
      </c>
      <c r="V164" s="124">
        <f t="shared" si="35"/>
        <v>1.4857693630247248E-2</v>
      </c>
    </row>
    <row r="165" spans="1:22" s="124" customFormat="1">
      <c r="A165" s="64" t="s">
        <v>218</v>
      </c>
      <c r="B165" s="65" t="s">
        <v>35</v>
      </c>
      <c r="C165" s="64">
        <v>55959.947800000002</v>
      </c>
      <c r="D165" s="64">
        <v>5.9999999999999995E-4</v>
      </c>
      <c r="E165" s="69">
        <f t="shared" si="38"/>
        <v>26146.368503928858</v>
      </c>
      <c r="F165" s="26">
        <f t="shared" si="36"/>
        <v>26146</v>
      </c>
      <c r="G165" s="124">
        <f t="shared" si="33"/>
        <v>0.227751200000057</v>
      </c>
      <c r="J165" s="124">
        <f>+G165</f>
        <v>0.227751200000057</v>
      </c>
      <c r="O165" s="124">
        <f t="shared" ca="1" si="42"/>
        <v>0.1176808204870696</v>
      </c>
      <c r="P165" s="124">
        <f t="shared" si="40"/>
        <v>0.2262792957625008</v>
      </c>
      <c r="Q165" s="125">
        <f t="shared" si="39"/>
        <v>40941.447800000002</v>
      </c>
      <c r="S165" s="124">
        <f t="shared" si="34"/>
        <v>2.1665020845358778E-6</v>
      </c>
      <c r="T165" s="124">
        <v>1</v>
      </c>
      <c r="U165" s="124">
        <f t="shared" si="41"/>
        <v>2.1665020845358778E-6</v>
      </c>
      <c r="V165" s="124">
        <f t="shared" si="35"/>
        <v>1.471904237556193E-3</v>
      </c>
    </row>
    <row r="166" spans="1:22" s="124" customFormat="1">
      <c r="A166" s="64" t="s">
        <v>218</v>
      </c>
      <c r="B166" s="65" t="s">
        <v>35</v>
      </c>
      <c r="C166" s="64">
        <v>56018.6659</v>
      </c>
      <c r="D166" s="64">
        <v>1.1000000000000001E-3</v>
      </c>
      <c r="E166" s="69">
        <f t="shared" si="38"/>
        <v>26241.375030984909</v>
      </c>
      <c r="F166" s="26">
        <f t="shared" si="36"/>
        <v>26241</v>
      </c>
      <c r="G166" s="124">
        <f t="shared" si="33"/>
        <v>0.2317851999978302</v>
      </c>
      <c r="N166" s="124">
        <f>+G166</f>
        <v>0.2317851999978302</v>
      </c>
      <c r="O166" s="124">
        <f t="shared" ca="1" si="42"/>
        <v>0.11786205816639901</v>
      </c>
      <c r="P166" s="124">
        <f t="shared" si="40"/>
        <v>0.2279031555662501</v>
      </c>
      <c r="Q166" s="125">
        <f t="shared" si="39"/>
        <v>41000.1659</v>
      </c>
      <c r="S166" s="124">
        <f t="shared" si="34"/>
        <v>1.507026896876211E-5</v>
      </c>
      <c r="T166" s="124">
        <v>1</v>
      </c>
      <c r="U166" s="124">
        <f t="shared" si="41"/>
        <v>1.507026896876211E-5</v>
      </c>
      <c r="V166" s="124">
        <f t="shared" si="35"/>
        <v>3.8820444315801061E-3</v>
      </c>
    </row>
    <row r="167" spans="1:22" s="124" customFormat="1">
      <c r="A167" s="90" t="s">
        <v>221</v>
      </c>
      <c r="B167" s="104" t="s">
        <v>35</v>
      </c>
      <c r="C167" s="90">
        <v>56371.579700000002</v>
      </c>
      <c r="D167" s="90">
        <v>2.0999999999999999E-3</v>
      </c>
      <c r="E167" s="124">
        <f t="shared" si="38"/>
        <v>26812.393413530586</v>
      </c>
      <c r="F167" s="26">
        <f t="shared" si="36"/>
        <v>26812</v>
      </c>
      <c r="G167" s="124">
        <f t="shared" ref="G167:G198" si="43">+C167-(C$7+F167*C$8)</f>
        <v>0.24314640000375221</v>
      </c>
      <c r="J167" s="124">
        <f t="shared" ref="J167:J198" si="44">+G167</f>
        <v>0.24314640000375221</v>
      </c>
      <c r="O167" s="124">
        <f t="shared" ca="1" si="42"/>
        <v>0.11895139200742107</v>
      </c>
      <c r="P167" s="124">
        <f t="shared" si="40"/>
        <v>0.23778538797281207</v>
      </c>
      <c r="Q167" s="125">
        <f t="shared" si="39"/>
        <v>41353.079700000002</v>
      </c>
      <c r="S167" s="124">
        <f t="shared" ref="S167:S198" si="45">+(P167-G167)^2</f>
        <v>2.8740449995884901E-5</v>
      </c>
      <c r="T167" s="124">
        <v>1</v>
      </c>
      <c r="U167" s="124">
        <f t="shared" si="41"/>
        <v>2.8740449995884901E-5</v>
      </c>
      <c r="V167" s="124">
        <f t="shared" ref="V167:V198" si="46">+G167-P167</f>
        <v>5.3610120309401377E-3</v>
      </c>
    </row>
    <row r="168" spans="1:22" s="124" customFormat="1">
      <c r="A168" s="90" t="s">
        <v>221</v>
      </c>
      <c r="B168" s="104" t="s">
        <v>35</v>
      </c>
      <c r="C168" s="90">
        <v>56398.463000000003</v>
      </c>
      <c r="D168" s="90">
        <v>2.0000000000000001E-4</v>
      </c>
      <c r="E168" s="124">
        <f t="shared" si="38"/>
        <v>26855.890886521134</v>
      </c>
      <c r="F168" s="26">
        <f t="shared" si="36"/>
        <v>26855.5</v>
      </c>
      <c r="G168" s="124">
        <f t="shared" si="43"/>
        <v>0.24158460000762716</v>
      </c>
      <c r="J168" s="124">
        <f t="shared" si="44"/>
        <v>0.24158460000762716</v>
      </c>
      <c r="O168" s="124">
        <f t="shared" ca="1" si="42"/>
        <v>0.11903437978690348</v>
      </c>
      <c r="P168" s="124">
        <f t="shared" si="40"/>
        <v>0.23854681169224648</v>
      </c>
      <c r="Q168" s="125">
        <f t="shared" si="39"/>
        <v>41379.963000000003</v>
      </c>
      <c r="S168" s="124">
        <f t="shared" si="45"/>
        <v>9.2281578490633868E-6</v>
      </c>
      <c r="T168" s="124">
        <v>1</v>
      </c>
      <c r="U168" s="124">
        <f t="shared" si="41"/>
        <v>9.2281578490633868E-6</v>
      </c>
      <c r="V168" s="124">
        <f t="shared" si="46"/>
        <v>3.0377883153806795E-3</v>
      </c>
    </row>
    <row r="169" spans="1:22" s="124" customFormat="1">
      <c r="A169" s="8" t="s">
        <v>858</v>
      </c>
      <c r="C169" s="127">
        <v>56689.877999999997</v>
      </c>
      <c r="D169" s="127">
        <v>2.9999999999999997E-4</v>
      </c>
      <c r="E169" s="124">
        <f t="shared" si="38"/>
        <v>27327.403539042924</v>
      </c>
      <c r="F169" s="26">
        <f t="shared" si="36"/>
        <v>27327</v>
      </c>
      <c r="G169" s="124">
        <f t="shared" si="43"/>
        <v>0.24940439999772934</v>
      </c>
      <c r="J169" s="124">
        <f t="shared" si="44"/>
        <v>0.24940439999772934</v>
      </c>
      <c r="O169" s="124">
        <f t="shared" ca="1" si="42"/>
        <v>0.11993389100589105</v>
      </c>
      <c r="P169" s="124">
        <f t="shared" si="40"/>
        <v>0.24687783225938253</v>
      </c>
      <c r="Q169" s="125">
        <f t="shared" si="39"/>
        <v>41671.377999999997</v>
      </c>
      <c r="S169" s="124">
        <f t="shared" si="45"/>
        <v>6.383544536454903E-6</v>
      </c>
      <c r="T169" s="124">
        <v>1</v>
      </c>
      <c r="U169" s="124">
        <f t="shared" si="41"/>
        <v>6.383544536454903E-6</v>
      </c>
      <c r="V169" s="124">
        <f t="shared" si="46"/>
        <v>2.5265677383468077E-3</v>
      </c>
    </row>
    <row r="170" spans="1:22" s="124" customFormat="1">
      <c r="A170" s="11" t="s">
        <v>234</v>
      </c>
      <c r="B170" s="11" t="s">
        <v>31</v>
      </c>
      <c r="C170" s="63">
        <v>26037.034</v>
      </c>
      <c r="D170" s="63" t="s">
        <v>164</v>
      </c>
      <c r="E170" s="124">
        <f t="shared" si="38"/>
        <v>-22269.232810413778</v>
      </c>
      <c r="F170" s="123">
        <f t="shared" ref="F170:F201" si="47">ROUND(2*E170,0)/2</f>
        <v>-22269</v>
      </c>
      <c r="G170" s="124">
        <f t="shared" si="43"/>
        <v>-0.14388680000047316</v>
      </c>
      <c r="J170" s="124">
        <f t="shared" si="44"/>
        <v>-0.14388680000047316</v>
      </c>
      <c r="O170" s="124">
        <f t="shared" ca="1" si="42"/>
        <v>2.5316375805663802E-2</v>
      </c>
      <c r="P170" s="124">
        <f t="shared" si="40"/>
        <v>0.15204840881352341</v>
      </c>
      <c r="Q170" s="125">
        <f t="shared" si="39"/>
        <v>11018.534</v>
      </c>
      <c r="S170" s="124">
        <f t="shared" si="45"/>
        <v>8.7577647815783768E-2</v>
      </c>
      <c r="T170" s="124">
        <v>1</v>
      </c>
      <c r="U170" s="124">
        <f t="shared" si="41"/>
        <v>8.7577647815783768E-2</v>
      </c>
      <c r="V170" s="124">
        <f t="shared" si="46"/>
        <v>-0.2959352088139966</v>
      </c>
    </row>
    <row r="171" spans="1:22" s="124" customFormat="1">
      <c r="A171" s="11" t="s">
        <v>234</v>
      </c>
      <c r="B171" s="11" t="s">
        <v>35</v>
      </c>
      <c r="C171" s="63">
        <v>28548.371999999999</v>
      </c>
      <c r="D171" s="63" t="s">
        <v>164</v>
      </c>
      <c r="E171" s="124">
        <f t="shared" si="38"/>
        <v>-18205.860500276034</v>
      </c>
      <c r="F171" s="123">
        <f t="shared" si="47"/>
        <v>-18206</v>
      </c>
      <c r="G171" s="124">
        <f t="shared" si="43"/>
        <v>8.6216799998510396E-2</v>
      </c>
      <c r="J171" s="124">
        <f t="shared" si="44"/>
        <v>8.6216799998510396E-2</v>
      </c>
      <c r="O171" s="124">
        <f t="shared" ca="1" si="42"/>
        <v>3.3067625185825976E-2</v>
      </c>
      <c r="P171" s="124">
        <f t="shared" si="40"/>
        <v>0.10047633669995415</v>
      </c>
      <c r="Q171" s="125">
        <f t="shared" si="39"/>
        <v>13529.871999999999</v>
      </c>
      <c r="S171" s="124">
        <f t="shared" si="45"/>
        <v>2.0333438693982141E-4</v>
      </c>
      <c r="T171" s="124">
        <v>1</v>
      </c>
      <c r="U171" s="124">
        <f t="shared" si="41"/>
        <v>2.0333438693982141E-4</v>
      </c>
      <c r="V171" s="124">
        <f t="shared" si="46"/>
        <v>-1.4259536701443754E-2</v>
      </c>
    </row>
    <row r="172" spans="1:22" s="124" customFormat="1">
      <c r="A172" s="11" t="s">
        <v>234</v>
      </c>
      <c r="B172" s="11" t="s">
        <v>35</v>
      </c>
      <c r="C172" s="63">
        <v>28572.476999999999</v>
      </c>
      <c r="D172" s="63" t="s">
        <v>164</v>
      </c>
      <c r="E172" s="124">
        <f t="shared" si="38"/>
        <v>-18166.858347027101</v>
      </c>
      <c r="F172" s="123">
        <f t="shared" si="47"/>
        <v>-18167</v>
      </c>
      <c r="G172" s="124">
        <f t="shared" si="43"/>
        <v>8.7547600000107195E-2</v>
      </c>
      <c r="J172" s="124">
        <f t="shared" si="44"/>
        <v>8.7547600000107195E-2</v>
      </c>
      <c r="O172" s="124">
        <f t="shared" ca="1" si="42"/>
        <v>3.3142028022603312E-2</v>
      </c>
      <c r="P172" s="124">
        <f t="shared" si="40"/>
        <v>0.10003262018764439</v>
      </c>
      <c r="Q172" s="125">
        <f t="shared" si="39"/>
        <v>13553.976999999999</v>
      </c>
      <c r="S172" s="124">
        <f t="shared" si="45"/>
        <v>1.5587572908321126E-4</v>
      </c>
      <c r="T172" s="124">
        <v>1</v>
      </c>
      <c r="U172" s="124">
        <f t="shared" si="41"/>
        <v>1.5587572908321126E-4</v>
      </c>
      <c r="V172" s="124">
        <f t="shared" si="46"/>
        <v>-1.2485020187537194E-2</v>
      </c>
    </row>
    <row r="173" spans="1:22" s="124" customFormat="1">
      <c r="A173" s="11" t="s">
        <v>234</v>
      </c>
      <c r="B173" s="11" t="s">
        <v>31</v>
      </c>
      <c r="C173" s="63">
        <v>28582.046999999999</v>
      </c>
      <c r="D173" s="11" t="s">
        <v>164</v>
      </c>
      <c r="E173" s="124">
        <f t="shared" si="38"/>
        <v>-18151.373982513833</v>
      </c>
      <c r="F173" s="123">
        <f t="shared" si="47"/>
        <v>-18151.5</v>
      </c>
      <c r="G173" s="124">
        <f t="shared" si="43"/>
        <v>7.7884199999971315E-2</v>
      </c>
      <c r="J173" s="124">
        <f t="shared" si="44"/>
        <v>7.7884199999971315E-2</v>
      </c>
      <c r="O173" s="124">
        <f t="shared" ca="1" si="42"/>
        <v>3.3171598380809693E-2</v>
      </c>
      <c r="P173" s="124">
        <f t="shared" si="40"/>
        <v>9.9856542278901214E-2</v>
      </c>
      <c r="Q173" s="125">
        <f t="shared" si="39"/>
        <v>13563.546999999999</v>
      </c>
      <c r="S173" s="124">
        <f t="shared" si="45"/>
        <v>4.8278382522245035E-4</v>
      </c>
      <c r="T173" s="124">
        <v>1</v>
      </c>
      <c r="U173" s="124">
        <f t="shared" si="41"/>
        <v>4.8278382522245035E-4</v>
      </c>
      <c r="V173" s="124">
        <f t="shared" si="46"/>
        <v>-2.1972342278929899E-2</v>
      </c>
    </row>
    <row r="174" spans="1:22" s="124" customFormat="1">
      <c r="A174" s="11" t="s">
        <v>234</v>
      </c>
      <c r="B174" s="11" t="s">
        <v>31</v>
      </c>
      <c r="C174" s="63">
        <v>28635.217000000001</v>
      </c>
      <c r="D174" s="11" t="s">
        <v>164</v>
      </c>
      <c r="E174" s="124">
        <f t="shared" si="38"/>
        <v>-18065.344341848169</v>
      </c>
      <c r="F174" s="123">
        <f t="shared" si="47"/>
        <v>-18065.5</v>
      </c>
      <c r="G174" s="124">
        <f t="shared" si="43"/>
        <v>9.620340000037686E-2</v>
      </c>
      <c r="J174" s="124">
        <f t="shared" si="44"/>
        <v>9.620340000037686E-2</v>
      </c>
      <c r="O174" s="124">
        <f t="shared" ca="1" si="42"/>
        <v>3.3335666174728953E-2</v>
      </c>
      <c r="P174" s="124">
        <f t="shared" si="40"/>
        <v>9.8882393791122583E-2</v>
      </c>
      <c r="Q174" s="125">
        <f t="shared" si="39"/>
        <v>13616.717000000001</v>
      </c>
      <c r="S174" s="124">
        <f t="shared" si="45"/>
        <v>7.1770077308541412E-6</v>
      </c>
      <c r="T174" s="124">
        <v>1</v>
      </c>
      <c r="U174" s="124">
        <f t="shared" si="41"/>
        <v>7.1770077308541412E-6</v>
      </c>
      <c r="V174" s="124">
        <f t="shared" si="46"/>
        <v>-2.6789937907457234E-3</v>
      </c>
    </row>
    <row r="175" spans="1:22" s="124" customFormat="1">
      <c r="A175" s="11" t="s">
        <v>234</v>
      </c>
      <c r="B175" s="11" t="s">
        <v>35</v>
      </c>
      <c r="C175" s="63">
        <v>28640.436000000002</v>
      </c>
      <c r="D175" s="11" t="s">
        <v>164</v>
      </c>
      <c r="E175" s="124">
        <f t="shared" si="38"/>
        <v>-18056.899942851851</v>
      </c>
      <c r="F175" s="123">
        <f t="shared" si="47"/>
        <v>-18057</v>
      </c>
      <c r="G175" s="124">
        <f t="shared" si="43"/>
        <v>6.1839600002713269E-2</v>
      </c>
      <c r="J175" s="124">
        <f t="shared" si="44"/>
        <v>6.1839600002713269E-2</v>
      </c>
      <c r="O175" s="124">
        <f t="shared" ca="1" si="42"/>
        <v>3.3351882177616317E-2</v>
      </c>
      <c r="P175" s="124">
        <f t="shared" si="40"/>
        <v>9.8786369323161621E-2</v>
      </c>
      <c r="Q175" s="125">
        <f t="shared" si="39"/>
        <v>13621.936000000002</v>
      </c>
      <c r="S175" s="124">
        <f t="shared" si="45"/>
        <v>1.3650637632184237E-3</v>
      </c>
      <c r="T175" s="124">
        <v>1</v>
      </c>
      <c r="U175" s="124">
        <f t="shared" si="41"/>
        <v>1.3650637632184237E-3</v>
      </c>
      <c r="V175" s="124">
        <f t="shared" si="46"/>
        <v>-3.6946769320448353E-2</v>
      </c>
    </row>
    <row r="176" spans="1:22" s="124" customFormat="1">
      <c r="A176" s="11" t="s">
        <v>234</v>
      </c>
      <c r="B176" s="11" t="s">
        <v>35</v>
      </c>
      <c r="C176" s="63">
        <v>28657.155999999999</v>
      </c>
      <c r="D176" s="11" t="s">
        <v>164</v>
      </c>
      <c r="E176" s="124">
        <f t="shared" si="38"/>
        <v>-18029.846800253963</v>
      </c>
      <c r="F176" s="123">
        <f t="shared" si="47"/>
        <v>-18030</v>
      </c>
      <c r="G176" s="124">
        <f t="shared" si="43"/>
        <v>9.468399999968824E-2</v>
      </c>
      <c r="J176" s="124">
        <f t="shared" si="44"/>
        <v>9.468399999968824E-2</v>
      </c>
      <c r="O176" s="124">
        <f t="shared" ca="1" si="42"/>
        <v>3.3403391833846788E-2</v>
      </c>
      <c r="P176" s="124">
        <f t="shared" si="40"/>
        <v>9.848165787285236E-2</v>
      </c>
      <c r="Q176" s="125">
        <f t="shared" si="39"/>
        <v>13638.655999999999</v>
      </c>
      <c r="S176" s="124">
        <f t="shared" si="45"/>
        <v>1.4422205321605429E-5</v>
      </c>
      <c r="T176" s="124">
        <v>1</v>
      </c>
      <c r="U176" s="124">
        <f t="shared" si="41"/>
        <v>1.4422205321605429E-5</v>
      </c>
      <c r="V176" s="124">
        <f t="shared" si="46"/>
        <v>-3.7976578731641203E-3</v>
      </c>
    </row>
    <row r="177" spans="1:22" s="124" customFormat="1">
      <c r="A177" s="11" t="s">
        <v>234</v>
      </c>
      <c r="B177" s="11" t="s">
        <v>31</v>
      </c>
      <c r="C177" s="63">
        <v>28664.258999999998</v>
      </c>
      <c r="D177" s="11" t="s">
        <v>164</v>
      </c>
      <c r="E177" s="124">
        <f t="shared" si="38"/>
        <v>-18018.354068682624</v>
      </c>
      <c r="F177" s="123">
        <f t="shared" si="47"/>
        <v>-18018.5</v>
      </c>
      <c r="G177" s="124">
        <f t="shared" si="43"/>
        <v>9.0191799998137867E-2</v>
      </c>
      <c r="J177" s="124">
        <f t="shared" si="44"/>
        <v>9.0191799998137867E-2</v>
      </c>
      <c r="O177" s="124">
        <f t="shared" ca="1" si="42"/>
        <v>3.3425331131870871E-2</v>
      </c>
      <c r="P177" s="124">
        <f t="shared" si="40"/>
        <v>9.8352015382479549E-2</v>
      </c>
      <c r="Q177" s="125">
        <f t="shared" si="39"/>
        <v>13645.758999999998</v>
      </c>
      <c r="S177" s="124">
        <f t="shared" si="45"/>
        <v>6.6589115118846661E-5</v>
      </c>
      <c r="T177" s="124">
        <v>1</v>
      </c>
      <c r="U177" s="124">
        <f t="shared" si="41"/>
        <v>6.6589115118846661E-5</v>
      </c>
      <c r="V177" s="124">
        <f t="shared" si="46"/>
        <v>-8.1602153843416819E-3</v>
      </c>
    </row>
    <row r="178" spans="1:22" s="124" customFormat="1">
      <c r="A178" s="11" t="s">
        <v>234</v>
      </c>
      <c r="B178" s="11" t="s">
        <v>35</v>
      </c>
      <c r="C178" s="63">
        <v>28687.437000000002</v>
      </c>
      <c r="D178" s="11" t="s">
        <v>164</v>
      </c>
      <c r="E178" s="124">
        <f t="shared" si="38"/>
        <v>-17980.851811557382</v>
      </c>
      <c r="F178" s="123">
        <f t="shared" si="47"/>
        <v>-17981</v>
      </c>
      <c r="G178" s="124">
        <f t="shared" si="43"/>
        <v>9.1586800004733959E-2</v>
      </c>
      <c r="J178" s="124">
        <f t="shared" si="44"/>
        <v>9.1586800004733959E-2</v>
      </c>
      <c r="O178" s="124">
        <f t="shared" ca="1" si="42"/>
        <v>3.3496872321079854E-2</v>
      </c>
      <c r="P178" s="124">
        <f t="shared" si="40"/>
        <v>9.7929857526728004E-2</v>
      </c>
      <c r="Q178" s="125">
        <f t="shared" si="39"/>
        <v>13668.937000000002</v>
      </c>
      <c r="S178" s="124">
        <f t="shared" si="45"/>
        <v>4.0234378727325225E-5</v>
      </c>
      <c r="T178" s="124">
        <v>1</v>
      </c>
      <c r="U178" s="124">
        <f t="shared" si="41"/>
        <v>4.0234378727325225E-5</v>
      </c>
      <c r="V178" s="124">
        <f t="shared" si="46"/>
        <v>-6.3430575219940444E-3</v>
      </c>
    </row>
    <row r="179" spans="1:22" s="124" customFormat="1">
      <c r="A179" s="11" t="s">
        <v>234</v>
      </c>
      <c r="B179" s="11" t="s">
        <v>35</v>
      </c>
      <c r="C179" s="63">
        <v>29005.123</v>
      </c>
      <c r="D179" s="11" t="s">
        <v>164</v>
      </c>
      <c r="E179" s="124">
        <f t="shared" si="38"/>
        <v>-17466.832394131929</v>
      </c>
      <c r="F179" s="123">
        <f t="shared" si="47"/>
        <v>-17467</v>
      </c>
      <c r="G179" s="124">
        <f t="shared" si="43"/>
        <v>0.10358760000235634</v>
      </c>
      <c r="J179" s="124">
        <f t="shared" si="44"/>
        <v>0.10358760000235634</v>
      </c>
      <c r="O179" s="124">
        <f t="shared" ca="1" si="42"/>
        <v>3.4477463554504255E-2</v>
      </c>
      <c r="P179" s="124">
        <f t="shared" si="40"/>
        <v>9.2234406515379966E-2</v>
      </c>
      <c r="Q179" s="125">
        <f t="shared" si="39"/>
        <v>13986.623</v>
      </c>
      <c r="S179" s="124">
        <f t="shared" si="45"/>
        <v>1.2889500235272274E-4</v>
      </c>
      <c r="T179" s="124">
        <v>1</v>
      </c>
      <c r="U179" s="124">
        <f t="shared" si="41"/>
        <v>1.2889500235272274E-4</v>
      </c>
      <c r="V179" s="124">
        <f t="shared" si="46"/>
        <v>1.1353193486976373E-2</v>
      </c>
    </row>
    <row r="180" spans="1:22" s="124" customFormat="1">
      <c r="A180" s="11" t="s">
        <v>234</v>
      </c>
      <c r="B180" s="11" t="s">
        <v>35</v>
      </c>
      <c r="C180" s="63">
        <v>29676.89</v>
      </c>
      <c r="D180" s="11" t="s">
        <v>164</v>
      </c>
      <c r="E180" s="124">
        <f t="shared" si="38"/>
        <v>-16379.906051813887</v>
      </c>
      <c r="F180" s="123">
        <f t="shared" si="47"/>
        <v>-16380</v>
      </c>
      <c r="G180" s="124">
        <f t="shared" si="43"/>
        <v>5.8064000000740634E-2</v>
      </c>
      <c r="J180" s="124">
        <f t="shared" si="44"/>
        <v>5.8064000000740634E-2</v>
      </c>
      <c r="O180" s="124">
        <f t="shared" ca="1" si="42"/>
        <v>3.655120415904186E-2</v>
      </c>
      <c r="P180" s="124">
        <f t="shared" si="40"/>
        <v>8.074795997425166E-2</v>
      </c>
      <c r="Q180" s="125">
        <f t="shared" si="39"/>
        <v>14658.39</v>
      </c>
      <c r="S180" s="124">
        <f t="shared" si="45"/>
        <v>5.1456204007985034E-4</v>
      </c>
      <c r="T180" s="124">
        <v>1</v>
      </c>
      <c r="U180" s="124">
        <f t="shared" si="41"/>
        <v>5.1456204007985034E-4</v>
      </c>
      <c r="V180" s="124">
        <f t="shared" si="46"/>
        <v>-2.2683959973511025E-2</v>
      </c>
    </row>
    <row r="181" spans="1:22" s="124" customFormat="1">
      <c r="A181" s="11" t="s">
        <v>234</v>
      </c>
      <c r="B181" s="11" t="s">
        <v>31</v>
      </c>
      <c r="C181" s="63">
        <v>29685.262999999999</v>
      </c>
      <c r="D181" s="11" t="s">
        <v>164</v>
      </c>
      <c r="E181" s="124">
        <f t="shared" ref="E181:E212" si="48">+(C181-C$7)/C$8</f>
        <v>-16366.358446372971</v>
      </c>
      <c r="F181" s="123">
        <f t="shared" si="47"/>
        <v>-16366.5</v>
      </c>
      <c r="G181" s="124">
        <f t="shared" si="43"/>
        <v>8.748619999823859E-2</v>
      </c>
      <c r="J181" s="124">
        <f t="shared" si="44"/>
        <v>8.748619999823859E-2</v>
      </c>
      <c r="O181" s="124">
        <f t="shared" ca="1" si="42"/>
        <v>3.6576958987157092E-2</v>
      </c>
      <c r="P181" s="124">
        <f t="shared" si="40"/>
        <v>8.0610069457203753E-2</v>
      </c>
      <c r="Q181" s="125">
        <f t="shared" ref="Q181:Q212" si="49">+C181-15018.5</f>
        <v>14666.762999999999</v>
      </c>
      <c r="S181" s="124">
        <f t="shared" si="45"/>
        <v>4.7281171217352027E-5</v>
      </c>
      <c r="T181" s="124">
        <v>1</v>
      </c>
      <c r="U181" s="124">
        <f t="shared" si="41"/>
        <v>4.7281171217352027E-5</v>
      </c>
      <c r="V181" s="124">
        <f t="shared" si="46"/>
        <v>6.8761305410348361E-3</v>
      </c>
    </row>
    <row r="182" spans="1:22" s="124" customFormat="1">
      <c r="A182" s="11" t="s">
        <v>234</v>
      </c>
      <c r="B182" s="11" t="s">
        <v>31</v>
      </c>
      <c r="C182" s="63">
        <v>30085.112000000001</v>
      </c>
      <c r="D182" s="11" t="s">
        <v>164</v>
      </c>
      <c r="E182" s="124">
        <f t="shared" si="48"/>
        <v>-15719.398397651423</v>
      </c>
      <c r="F182" s="123">
        <f t="shared" si="47"/>
        <v>-15719.5</v>
      </c>
      <c r="G182" s="124">
        <f t="shared" si="43"/>
        <v>6.2794600002234802E-2</v>
      </c>
      <c r="J182" s="124">
        <f t="shared" si="44"/>
        <v>6.2794600002234802E-2</v>
      </c>
      <c r="O182" s="124">
        <f t="shared" ca="1" si="42"/>
        <v>3.7811282971642678E-2</v>
      </c>
      <c r="P182" s="124">
        <f t="shared" si="40"/>
        <v>7.4138613211423274E-2</v>
      </c>
      <c r="Q182" s="125">
        <f t="shared" si="49"/>
        <v>15066.612000000001</v>
      </c>
      <c r="S182" s="124">
        <f t="shared" si="45"/>
        <v>1.2868663569024253E-4</v>
      </c>
      <c r="T182" s="124">
        <v>1</v>
      </c>
      <c r="U182" s="124">
        <f t="shared" si="41"/>
        <v>1.2868663569024253E-4</v>
      </c>
      <c r="V182" s="124">
        <f t="shared" si="46"/>
        <v>-1.1344013209188472E-2</v>
      </c>
    </row>
    <row r="183" spans="1:22" s="124" customFormat="1">
      <c r="A183" s="11" t="s">
        <v>291</v>
      </c>
      <c r="B183" s="11" t="s">
        <v>35</v>
      </c>
      <c r="C183" s="63">
        <v>33453.716999999997</v>
      </c>
      <c r="D183" s="11" t="s">
        <v>164</v>
      </c>
      <c r="E183" s="124">
        <f t="shared" si="48"/>
        <v>-10268.958719363776</v>
      </c>
      <c r="F183" s="123">
        <f t="shared" si="47"/>
        <v>-10269</v>
      </c>
      <c r="G183" s="124">
        <f t="shared" si="43"/>
        <v>2.5513199994747993E-2</v>
      </c>
      <c r="J183" s="124">
        <f t="shared" si="44"/>
        <v>2.5513199994747993E-2</v>
      </c>
      <c r="O183" s="124">
        <f t="shared" ca="1" si="42"/>
        <v>4.8209556352537077E-2</v>
      </c>
      <c r="P183" s="124">
        <f t="shared" si="40"/>
        <v>3.0281600435991173E-2</v>
      </c>
      <c r="Q183" s="125">
        <f t="shared" si="49"/>
        <v>18435.216999999997</v>
      </c>
      <c r="S183" s="124">
        <f t="shared" si="45"/>
        <v>2.2737642768048154E-5</v>
      </c>
      <c r="T183" s="124">
        <v>1</v>
      </c>
      <c r="U183" s="124">
        <f t="shared" si="41"/>
        <v>2.2737642768048154E-5</v>
      </c>
      <c r="V183" s="124">
        <f t="shared" si="46"/>
        <v>-4.7684004412431799E-3</v>
      </c>
    </row>
    <row r="184" spans="1:22" s="124" customFormat="1">
      <c r="A184" s="11" t="s">
        <v>234</v>
      </c>
      <c r="B184" s="11" t="s">
        <v>31</v>
      </c>
      <c r="C184" s="63">
        <v>34089.370000000003</v>
      </c>
      <c r="D184" s="11" t="s">
        <v>164</v>
      </c>
      <c r="E184" s="124">
        <f t="shared" si="48"/>
        <v>-9240.4652234440673</v>
      </c>
      <c r="F184" s="123">
        <f t="shared" si="47"/>
        <v>-9240.5</v>
      </c>
      <c r="G184" s="124">
        <f t="shared" si="43"/>
        <v>2.1493400003237184E-2</v>
      </c>
      <c r="J184" s="124">
        <f t="shared" si="44"/>
        <v>2.1493400003237184E-2</v>
      </c>
      <c r="O184" s="124">
        <f t="shared" ca="1" si="42"/>
        <v>5.0171692701908674E-2</v>
      </c>
      <c r="P184" s="124">
        <f t="shared" ref="P184:P219" si="50">+D$11+D$12*F184+D$13*F184^2</f>
        <v>2.4143286457803757E-2</v>
      </c>
      <c r="Q184" s="125">
        <f t="shared" si="49"/>
        <v>19070.870000000003</v>
      </c>
      <c r="S184" s="124">
        <f t="shared" si="45"/>
        <v>7.0218982220953998E-6</v>
      </c>
      <c r="T184" s="124">
        <v>1</v>
      </c>
      <c r="U184" s="124">
        <f t="shared" ref="U184:U215" si="51">T184*S184</f>
        <v>7.0218982220953998E-6</v>
      </c>
      <c r="V184" s="124">
        <f t="shared" si="46"/>
        <v>-2.6498864545665725E-3</v>
      </c>
    </row>
    <row r="185" spans="1:22" s="124" customFormat="1">
      <c r="A185" s="11" t="s">
        <v>329</v>
      </c>
      <c r="B185" s="11" t="s">
        <v>31</v>
      </c>
      <c r="C185" s="63">
        <v>36288.366000000002</v>
      </c>
      <c r="D185" s="11" t="s">
        <v>164</v>
      </c>
      <c r="E185" s="124">
        <f t="shared" si="48"/>
        <v>-5682.4656803703529</v>
      </c>
      <c r="F185" s="123">
        <f t="shared" si="47"/>
        <v>-5682.5</v>
      </c>
      <c r="G185" s="124">
        <f t="shared" si="43"/>
        <v>2.1210999999311753E-2</v>
      </c>
      <c r="J185" s="124">
        <f t="shared" si="44"/>
        <v>2.1210999999311753E-2</v>
      </c>
      <c r="O185" s="124">
        <f t="shared" ref="O185:O219" ca="1" si="52">+C$11+C$12*$F185</f>
        <v>5.69595207340566E-2</v>
      </c>
      <c r="P185" s="124">
        <f t="shared" si="50"/>
        <v>8.142759210522715E-3</v>
      </c>
      <c r="Q185" s="125">
        <f t="shared" si="49"/>
        <v>21269.866000000002</v>
      </c>
      <c r="S185" s="124">
        <f t="shared" si="45"/>
        <v>1.7077891731376952E-4</v>
      </c>
      <c r="T185" s="124">
        <v>1</v>
      </c>
      <c r="U185" s="124">
        <f t="shared" si="51"/>
        <v>1.7077891731376952E-4</v>
      </c>
      <c r="V185" s="124">
        <f t="shared" si="46"/>
        <v>1.3068240788789038E-2</v>
      </c>
    </row>
    <row r="186" spans="1:22" s="124" customFormat="1">
      <c r="A186" s="11" t="s">
        <v>329</v>
      </c>
      <c r="B186" s="11" t="s">
        <v>35</v>
      </c>
      <c r="C186" s="63">
        <v>36526.631000000001</v>
      </c>
      <c r="D186" s="11" t="s">
        <v>164</v>
      </c>
      <c r="E186" s="124">
        <f t="shared" si="48"/>
        <v>-5296.9503082957981</v>
      </c>
      <c r="F186" s="123">
        <f t="shared" si="47"/>
        <v>-5297</v>
      </c>
      <c r="G186" s="124">
        <f t="shared" si="43"/>
        <v>3.0711600003996864E-2</v>
      </c>
      <c r="J186" s="124">
        <f t="shared" si="44"/>
        <v>3.0711600003996864E-2</v>
      </c>
      <c r="O186" s="124">
        <f t="shared" ca="1" si="52"/>
        <v>5.7694964159124902E-2</v>
      </c>
      <c r="P186" s="124">
        <f t="shared" si="50"/>
        <v>6.8967685755127366E-3</v>
      </c>
      <c r="Q186" s="125">
        <f t="shared" si="49"/>
        <v>21508.131000000001</v>
      </c>
      <c r="S186" s="124">
        <f t="shared" si="45"/>
        <v>5.671461959671154E-4</v>
      </c>
      <c r="T186" s="124">
        <v>1</v>
      </c>
      <c r="U186" s="124">
        <f t="shared" si="51"/>
        <v>5.671461959671154E-4</v>
      </c>
      <c r="V186" s="124">
        <f t="shared" si="46"/>
        <v>2.3814831428484128E-2</v>
      </c>
    </row>
    <row r="187" spans="1:22" s="124" customFormat="1">
      <c r="A187" s="11" t="s">
        <v>329</v>
      </c>
      <c r="B187" s="11" t="s">
        <v>35</v>
      </c>
      <c r="C187" s="63">
        <v>36960.487000000001</v>
      </c>
      <c r="D187" s="11" t="s">
        <v>164</v>
      </c>
      <c r="E187" s="124">
        <f t="shared" si="48"/>
        <v>-4594.966562186306</v>
      </c>
      <c r="F187" s="123">
        <f t="shared" si="47"/>
        <v>-4595</v>
      </c>
      <c r="G187" s="124">
        <f t="shared" si="43"/>
        <v>2.0666000003984664E-2</v>
      </c>
      <c r="J187" s="124">
        <f t="shared" si="44"/>
        <v>2.0666000003984664E-2</v>
      </c>
      <c r="O187" s="124">
        <f t="shared" ca="1" si="52"/>
        <v>5.9034215221116987E-2</v>
      </c>
      <c r="P187" s="124">
        <f t="shared" si="50"/>
        <v>4.8726808571412121E-3</v>
      </c>
      <c r="Q187" s="125">
        <f t="shared" si="49"/>
        <v>21941.987000000001</v>
      </c>
      <c r="S187" s="124">
        <f t="shared" si="45"/>
        <v>2.4942892967405193E-4</v>
      </c>
      <c r="T187" s="124">
        <v>1</v>
      </c>
      <c r="U187" s="124">
        <f t="shared" si="51"/>
        <v>2.4942892967405193E-4</v>
      </c>
      <c r="V187" s="124">
        <f t="shared" si="46"/>
        <v>1.5793319146843451E-2</v>
      </c>
    </row>
    <row r="188" spans="1:22" s="124" customFormat="1">
      <c r="A188" s="11" t="s">
        <v>329</v>
      </c>
      <c r="B188" s="11" t="s">
        <v>31</v>
      </c>
      <c r="C188" s="63">
        <v>37398.356</v>
      </c>
      <c r="D188" s="11" t="s">
        <v>164</v>
      </c>
      <c r="E188" s="124">
        <f t="shared" si="48"/>
        <v>-3886.4897382511372</v>
      </c>
      <c r="F188" s="123">
        <f t="shared" si="47"/>
        <v>-3886.5</v>
      </c>
      <c r="G188" s="124">
        <f t="shared" si="43"/>
        <v>6.3422000021091662E-3</v>
      </c>
      <c r="J188" s="124">
        <f t="shared" si="44"/>
        <v>6.3422000021091662E-3</v>
      </c>
      <c r="O188" s="124">
        <f t="shared" ca="1" si="52"/>
        <v>6.03858667559053E-2</v>
      </c>
      <c r="P188" s="124">
        <f t="shared" si="50"/>
        <v>3.1503990802746284E-3</v>
      </c>
      <c r="Q188" s="125">
        <f t="shared" si="49"/>
        <v>22379.856</v>
      </c>
      <c r="S188" s="124">
        <f t="shared" si="45"/>
        <v>1.0187593124623805E-5</v>
      </c>
      <c r="T188" s="124">
        <v>1</v>
      </c>
      <c r="U188" s="124">
        <f t="shared" si="51"/>
        <v>1.0187593124623805E-5</v>
      </c>
      <c r="V188" s="124">
        <f t="shared" si="46"/>
        <v>3.1918009218345378E-3</v>
      </c>
    </row>
    <row r="189" spans="1:22" s="124" customFormat="1">
      <c r="A189" s="11" t="s">
        <v>329</v>
      </c>
      <c r="B189" s="11" t="s">
        <v>31</v>
      </c>
      <c r="C189" s="63">
        <v>37780.305999999997</v>
      </c>
      <c r="D189" s="11" t="s">
        <v>164</v>
      </c>
      <c r="E189" s="124">
        <f t="shared" si="48"/>
        <v>-3268.4904670032606</v>
      </c>
      <c r="F189" s="123">
        <f t="shared" si="47"/>
        <v>-3268.5</v>
      </c>
      <c r="G189" s="124">
        <f t="shared" si="43"/>
        <v>5.8917999995173886E-3</v>
      </c>
      <c r="J189" s="124">
        <f t="shared" si="44"/>
        <v>5.8917999995173886E-3</v>
      </c>
      <c r="O189" s="124">
        <f t="shared" ca="1" si="52"/>
        <v>6.1564865554069273E-2</v>
      </c>
      <c r="P189" s="124">
        <f t="shared" si="50"/>
        <v>1.9110635729031324E-3</v>
      </c>
      <c r="Q189" s="125">
        <f t="shared" si="49"/>
        <v>22761.805999999997</v>
      </c>
      <c r="S189" s="124">
        <f t="shared" si="45"/>
        <v>1.584626249817364E-5</v>
      </c>
      <c r="T189" s="124">
        <v>1</v>
      </c>
      <c r="U189" s="124">
        <f t="shared" si="51"/>
        <v>1.584626249817364E-5</v>
      </c>
      <c r="V189" s="124">
        <f t="shared" si="46"/>
        <v>3.9807364266142564E-3</v>
      </c>
    </row>
    <row r="190" spans="1:22" s="124" customFormat="1">
      <c r="A190" s="11" t="s">
        <v>329</v>
      </c>
      <c r="B190" s="11" t="s">
        <v>31</v>
      </c>
      <c r="C190" s="63">
        <v>40629.498</v>
      </c>
      <c r="D190" s="11" t="s">
        <v>164</v>
      </c>
      <c r="E190" s="124">
        <f t="shared" si="48"/>
        <v>1341.5333048131943</v>
      </c>
      <c r="F190" s="123">
        <f t="shared" si="47"/>
        <v>1341.5</v>
      </c>
      <c r="G190" s="124">
        <f t="shared" si="43"/>
        <v>2.0583799996529706E-2</v>
      </c>
      <c r="J190" s="124">
        <f t="shared" si="44"/>
        <v>2.0583799996529706E-2</v>
      </c>
      <c r="O190" s="124">
        <f t="shared" ca="1" si="52"/>
        <v>7.0359662414159752E-2</v>
      </c>
      <c r="P190" s="124">
        <f t="shared" si="50"/>
        <v>3.9683103296895449E-4</v>
      </c>
      <c r="Q190" s="125">
        <f t="shared" si="49"/>
        <v>25610.998</v>
      </c>
      <c r="S190" s="124">
        <f t="shared" si="45"/>
        <v>4.0751371593576507E-4</v>
      </c>
      <c r="T190" s="124">
        <v>1</v>
      </c>
      <c r="U190" s="124">
        <f t="shared" si="51"/>
        <v>4.0751371593576507E-4</v>
      </c>
      <c r="V190" s="124">
        <f t="shared" si="46"/>
        <v>2.0186968963560752E-2</v>
      </c>
    </row>
    <row r="191" spans="1:22" s="124" customFormat="1">
      <c r="A191" s="11" t="s">
        <v>329</v>
      </c>
      <c r="B191" s="11" t="s">
        <v>35</v>
      </c>
      <c r="C191" s="63">
        <v>41059.330999999998</v>
      </c>
      <c r="D191" s="11" t="s">
        <v>164</v>
      </c>
      <c r="E191" s="124">
        <f t="shared" si="48"/>
        <v>2037.0077929877975</v>
      </c>
      <c r="F191" s="123">
        <f t="shared" si="47"/>
        <v>2037</v>
      </c>
      <c r="G191" s="124">
        <f t="shared" si="43"/>
        <v>4.8163999963435344E-3</v>
      </c>
      <c r="J191" s="124">
        <f t="shared" si="44"/>
        <v>4.8163999963435344E-3</v>
      </c>
      <c r="O191" s="124">
        <f t="shared" ca="1" si="52"/>
        <v>7.1686513003355615E-2</v>
      </c>
      <c r="P191" s="124">
        <f t="shared" si="50"/>
        <v>1.3519766652328846E-3</v>
      </c>
      <c r="Q191" s="125">
        <f t="shared" si="49"/>
        <v>26040.830999999998</v>
      </c>
      <c r="S191" s="124">
        <f t="shared" si="45"/>
        <v>1.2002229017143811E-5</v>
      </c>
      <c r="T191" s="124">
        <v>1</v>
      </c>
      <c r="U191" s="124">
        <f t="shared" si="51"/>
        <v>1.2002229017143811E-5</v>
      </c>
      <c r="V191" s="124">
        <f t="shared" si="46"/>
        <v>3.4644233311106496E-3</v>
      </c>
    </row>
    <row r="192" spans="1:22" s="124" customFormat="1">
      <c r="A192" s="11" t="s">
        <v>449</v>
      </c>
      <c r="B192" s="11" t="s">
        <v>35</v>
      </c>
      <c r="C192" s="63">
        <v>43232.366000000002</v>
      </c>
      <c r="D192" s="11" t="s">
        <v>164</v>
      </c>
      <c r="E192" s="124">
        <f t="shared" si="48"/>
        <v>5553.0021545433456</v>
      </c>
      <c r="F192" s="123">
        <f t="shared" si="47"/>
        <v>5553</v>
      </c>
      <c r="G192" s="124">
        <f t="shared" si="43"/>
        <v>1.331600004050415E-3</v>
      </c>
      <c r="J192" s="124">
        <f t="shared" si="44"/>
        <v>1.331600004050415E-3</v>
      </c>
      <c r="O192" s="124">
        <f t="shared" ca="1" si="52"/>
        <v>7.8394214903589485E-2</v>
      </c>
      <c r="P192" s="124">
        <f t="shared" si="50"/>
        <v>1.0930266067627755E-2</v>
      </c>
      <c r="Q192" s="125">
        <f t="shared" si="49"/>
        <v>28213.866000000002</v>
      </c>
      <c r="S192" s="124">
        <f t="shared" si="45"/>
        <v>9.2134390200071306E-5</v>
      </c>
      <c r="T192" s="124">
        <v>1</v>
      </c>
      <c r="U192" s="124">
        <f t="shared" si="51"/>
        <v>9.2134390200071306E-5</v>
      </c>
      <c r="V192" s="124">
        <f t="shared" si="46"/>
        <v>-9.5986660635773401E-3</v>
      </c>
    </row>
    <row r="193" spans="1:22" s="124" customFormat="1">
      <c r="A193" s="11" t="s">
        <v>329</v>
      </c>
      <c r="B193" s="11" t="s">
        <v>35</v>
      </c>
      <c r="C193" s="63">
        <v>43931.387000000002</v>
      </c>
      <c r="D193" s="11" t="s">
        <v>164</v>
      </c>
      <c r="E193" s="124">
        <f t="shared" si="48"/>
        <v>6684.0257665003182</v>
      </c>
      <c r="F193" s="123">
        <f t="shared" si="47"/>
        <v>6684</v>
      </c>
      <c r="G193" s="124">
        <f t="shared" si="43"/>
        <v>1.5924800005450379E-2</v>
      </c>
      <c r="J193" s="124">
        <f t="shared" si="44"/>
        <v>1.5924800005450379E-2</v>
      </c>
      <c r="O193" s="124">
        <f t="shared" ca="1" si="52"/>
        <v>8.0551897170132294E-2</v>
      </c>
      <c r="P193" s="124">
        <f t="shared" si="50"/>
        <v>1.5697170628466019E-2</v>
      </c>
      <c r="Q193" s="125">
        <f t="shared" si="49"/>
        <v>28912.887000000002</v>
      </c>
      <c r="S193" s="124">
        <f t="shared" si="45"/>
        <v>5.1815133266288071E-8</v>
      </c>
      <c r="T193" s="124">
        <v>1</v>
      </c>
      <c r="U193" s="124">
        <f t="shared" si="51"/>
        <v>5.1815133266288071E-8</v>
      </c>
      <c r="V193" s="124">
        <f t="shared" si="46"/>
        <v>2.2762937698436042E-4</v>
      </c>
    </row>
    <row r="194" spans="1:22" s="124" customFormat="1">
      <c r="A194" s="11" t="s">
        <v>329</v>
      </c>
      <c r="B194" s="11" t="s">
        <v>31</v>
      </c>
      <c r="C194" s="63">
        <v>45757.394</v>
      </c>
      <c r="D194" s="11" t="s">
        <v>164</v>
      </c>
      <c r="E194" s="124">
        <f t="shared" si="48"/>
        <v>9638.5250341885712</v>
      </c>
      <c r="F194" s="123">
        <f t="shared" si="47"/>
        <v>9638.5</v>
      </c>
      <c r="G194" s="124">
        <f t="shared" si="43"/>
        <v>1.5472200000658631E-2</v>
      </c>
      <c r="J194" s="124">
        <f t="shared" si="44"/>
        <v>1.5472200000658631E-2</v>
      </c>
      <c r="O194" s="124">
        <f t="shared" ca="1" si="52"/>
        <v>8.6188388997277057E-2</v>
      </c>
      <c r="P194" s="124">
        <f t="shared" si="50"/>
        <v>3.2021469764453622E-2</v>
      </c>
      <c r="Q194" s="125">
        <f t="shared" si="49"/>
        <v>30738.894</v>
      </c>
      <c r="S194" s="124">
        <f t="shared" si="45"/>
        <v>2.7387832971485912E-4</v>
      </c>
      <c r="T194" s="124">
        <v>1</v>
      </c>
      <c r="U194" s="124">
        <f t="shared" si="51"/>
        <v>2.7387832971485912E-4</v>
      </c>
      <c r="V194" s="124">
        <f t="shared" si="46"/>
        <v>-1.6549269763794991E-2</v>
      </c>
    </row>
    <row r="195" spans="1:22" s="124" customFormat="1">
      <c r="A195" s="11" t="s">
        <v>553</v>
      </c>
      <c r="B195" s="11" t="s">
        <v>31</v>
      </c>
      <c r="C195" s="63">
        <v>48723.434300000001</v>
      </c>
      <c r="D195" s="11" t="s">
        <v>164</v>
      </c>
      <c r="E195" s="124">
        <f t="shared" si="48"/>
        <v>14437.61063149672</v>
      </c>
      <c r="F195" s="123">
        <f t="shared" si="47"/>
        <v>14437.5</v>
      </c>
      <c r="G195" s="124">
        <f t="shared" si="43"/>
        <v>6.8375000002561137E-2</v>
      </c>
      <c r="J195" s="124">
        <f t="shared" si="44"/>
        <v>6.8375000002561137E-2</v>
      </c>
      <c r="O195" s="124">
        <f t="shared" ca="1" si="52"/>
        <v>9.5343753450980784E-2</v>
      </c>
      <c r="P195" s="124">
        <f t="shared" si="50"/>
        <v>7.0472212847353638E-2</v>
      </c>
      <c r="Q195" s="125">
        <f t="shared" si="49"/>
        <v>33704.934300000001</v>
      </c>
      <c r="S195" s="124">
        <f t="shared" si="45"/>
        <v>4.3983017163626544E-6</v>
      </c>
      <c r="T195" s="124">
        <v>1</v>
      </c>
      <c r="U195" s="124">
        <f t="shared" si="51"/>
        <v>4.3983017163626544E-6</v>
      </c>
      <c r="V195" s="124">
        <f t="shared" si="46"/>
        <v>-2.0972128447925009E-3</v>
      </c>
    </row>
    <row r="196" spans="1:22" s="124" customFormat="1">
      <c r="A196" s="11" t="s">
        <v>553</v>
      </c>
      <c r="B196" s="11" t="s">
        <v>31</v>
      </c>
      <c r="C196" s="63">
        <v>48723.434999999998</v>
      </c>
      <c r="D196" s="11" t="s">
        <v>164</v>
      </c>
      <c r="E196" s="124">
        <f t="shared" si="48"/>
        <v>14437.61176410436</v>
      </c>
      <c r="F196" s="123">
        <f t="shared" si="47"/>
        <v>14437.5</v>
      </c>
      <c r="G196" s="124">
        <f t="shared" si="43"/>
        <v>6.9074999999429565E-2</v>
      </c>
      <c r="J196" s="124">
        <f t="shared" si="44"/>
        <v>6.9074999999429565E-2</v>
      </c>
      <c r="O196" s="124">
        <f t="shared" ca="1" si="52"/>
        <v>9.5343753450980784E-2</v>
      </c>
      <c r="P196" s="124">
        <f t="shared" si="50"/>
        <v>7.0472212847353638E-2</v>
      </c>
      <c r="Q196" s="125">
        <f t="shared" si="49"/>
        <v>33704.934999999998</v>
      </c>
      <c r="S196" s="124">
        <f t="shared" si="45"/>
        <v>1.952203742404099E-6</v>
      </c>
      <c r="T196" s="124">
        <v>1</v>
      </c>
      <c r="U196" s="124">
        <f t="shared" si="51"/>
        <v>1.952203742404099E-6</v>
      </c>
      <c r="V196" s="124">
        <f t="shared" si="46"/>
        <v>-1.3972128479240731E-3</v>
      </c>
    </row>
    <row r="197" spans="1:22" s="124" customFormat="1">
      <c r="A197" s="11" t="s">
        <v>560</v>
      </c>
      <c r="B197" s="11" t="s">
        <v>31</v>
      </c>
      <c r="C197" s="63">
        <v>49399.550999999999</v>
      </c>
      <c r="D197" s="11" t="s">
        <v>164</v>
      </c>
      <c r="E197" s="124">
        <f t="shared" si="48"/>
        <v>15531.574835917512</v>
      </c>
      <c r="F197" s="123">
        <f t="shared" si="47"/>
        <v>15531.5</v>
      </c>
      <c r="G197" s="124">
        <f t="shared" si="43"/>
        <v>4.6251799998572096E-2</v>
      </c>
      <c r="J197" s="124">
        <f t="shared" si="44"/>
        <v>4.6251799998572096E-2</v>
      </c>
      <c r="O197" s="124">
        <f t="shared" ca="1" si="52"/>
        <v>9.7430848410837406E-2</v>
      </c>
      <c r="P197" s="124">
        <f t="shared" si="50"/>
        <v>8.1305521646314313E-2</v>
      </c>
      <c r="Q197" s="125">
        <f t="shared" si="49"/>
        <v>34381.050999999999</v>
      </c>
      <c r="S197" s="124">
        <f t="shared" si="45"/>
        <v>1.2287634013573912E-3</v>
      </c>
      <c r="T197" s="124">
        <v>1</v>
      </c>
      <c r="U197" s="124">
        <f t="shared" si="51"/>
        <v>1.2287634013573912E-3</v>
      </c>
      <c r="V197" s="124">
        <f t="shared" si="46"/>
        <v>-3.5053721647742217E-2</v>
      </c>
    </row>
    <row r="198" spans="1:22" s="124" customFormat="1">
      <c r="A198" s="11" t="s">
        <v>570</v>
      </c>
      <c r="B198" s="11" t="s">
        <v>31</v>
      </c>
      <c r="C198" s="63">
        <v>49422.419000000002</v>
      </c>
      <c r="D198" s="11" t="s">
        <v>164</v>
      </c>
      <c r="E198" s="124">
        <f t="shared" si="48"/>
        <v>15568.575509657263</v>
      </c>
      <c r="F198" s="123">
        <f t="shared" si="47"/>
        <v>15568.5</v>
      </c>
      <c r="G198" s="124">
        <f t="shared" si="43"/>
        <v>4.6668200004205573E-2</v>
      </c>
      <c r="J198" s="124">
        <f t="shared" si="44"/>
        <v>4.6668200004205573E-2</v>
      </c>
      <c r="O198" s="124">
        <f t="shared" ca="1" si="52"/>
        <v>9.7501435717523594E-2</v>
      </c>
      <c r="P198" s="124">
        <f t="shared" si="50"/>
        <v>8.1685336080301887E-2</v>
      </c>
      <c r="Q198" s="125">
        <f t="shared" si="49"/>
        <v>34403.919000000002</v>
      </c>
      <c r="S198" s="124">
        <f t="shared" si="45"/>
        <v>1.2261998189718459E-3</v>
      </c>
      <c r="T198" s="124">
        <v>1</v>
      </c>
      <c r="U198" s="124">
        <f t="shared" si="51"/>
        <v>1.2261998189718459E-3</v>
      </c>
      <c r="V198" s="124">
        <f t="shared" si="46"/>
        <v>-3.5017136076096314E-2</v>
      </c>
    </row>
    <row r="199" spans="1:22" s="124" customFormat="1">
      <c r="A199" s="11" t="s">
        <v>620</v>
      </c>
      <c r="B199" s="11" t="s">
        <v>35</v>
      </c>
      <c r="C199" s="63">
        <v>52325.145600000003</v>
      </c>
      <c r="D199" s="11" t="s">
        <v>164</v>
      </c>
      <c r="E199" s="124">
        <f t="shared" si="48"/>
        <v>20265.218848921148</v>
      </c>
      <c r="F199" s="123">
        <f t="shared" si="47"/>
        <v>20265</v>
      </c>
      <c r="G199" s="124">
        <f t="shared" ref="G199:G219" si="53">+C199-(C$7+F199*C$8)</f>
        <v>0.135258000002068</v>
      </c>
      <c r="J199" s="124">
        <f t="shared" ref="J199:J219" si="54">+G199</f>
        <v>0.135258000002068</v>
      </c>
      <c r="O199" s="124">
        <f t="shared" ca="1" si="52"/>
        <v>0.10646125425405611</v>
      </c>
      <c r="P199" s="124">
        <f t="shared" si="50"/>
        <v>0.13702687147753059</v>
      </c>
      <c r="Q199" s="125">
        <f t="shared" si="49"/>
        <v>37306.645600000003</v>
      </c>
      <c r="S199" s="124">
        <f t="shared" ref="S199:S219" si="55">+(P199-G199)^2</f>
        <v>3.1289062967052043E-6</v>
      </c>
      <c r="T199" s="124">
        <v>1</v>
      </c>
      <c r="U199" s="124">
        <f t="shared" si="51"/>
        <v>3.1289062967052043E-6</v>
      </c>
      <c r="V199" s="124">
        <f t="shared" ref="V199:V219" si="56">+G199-P199</f>
        <v>-1.7688714754625912E-3</v>
      </c>
    </row>
    <row r="200" spans="1:22" s="124" customFormat="1">
      <c r="A200" s="11" t="s">
        <v>620</v>
      </c>
      <c r="B200" s="11" t="s">
        <v>35</v>
      </c>
      <c r="C200" s="63">
        <v>52343.071400000001</v>
      </c>
      <c r="D200" s="11" t="s">
        <v>164</v>
      </c>
      <c r="E200" s="124">
        <f t="shared" si="48"/>
        <v>20294.222989087488</v>
      </c>
      <c r="F200" s="123">
        <f t="shared" si="47"/>
        <v>20294</v>
      </c>
      <c r="G200" s="124">
        <f t="shared" si="53"/>
        <v>0.13781680000101915</v>
      </c>
      <c r="J200" s="124">
        <f t="shared" si="54"/>
        <v>0.13781680000101915</v>
      </c>
      <c r="O200" s="124">
        <f t="shared" ca="1" si="52"/>
        <v>0.10651657944037773</v>
      </c>
      <c r="P200" s="124">
        <f t="shared" si="50"/>
        <v>0.13741255171345435</v>
      </c>
      <c r="Q200" s="125">
        <f t="shared" si="49"/>
        <v>37324.571400000001</v>
      </c>
      <c r="S200" s="124">
        <f t="shared" si="55"/>
        <v>1.6341667799907423E-7</v>
      </c>
      <c r="T200" s="124">
        <v>1</v>
      </c>
      <c r="U200" s="124">
        <f t="shared" si="51"/>
        <v>1.6341667799907423E-7</v>
      </c>
      <c r="V200" s="124">
        <f t="shared" si="56"/>
        <v>4.0424828756480125E-4</v>
      </c>
    </row>
    <row r="201" spans="1:22" s="124" customFormat="1">
      <c r="A201" s="11" t="s">
        <v>620</v>
      </c>
      <c r="B201" s="11" t="s">
        <v>31</v>
      </c>
      <c r="C201" s="63">
        <v>52343.996200000001</v>
      </c>
      <c r="D201" s="11" t="s">
        <v>164</v>
      </c>
      <c r="E201" s="124">
        <f t="shared" si="48"/>
        <v>20295.719325587164</v>
      </c>
      <c r="F201" s="123">
        <f t="shared" si="47"/>
        <v>20295.5</v>
      </c>
      <c r="G201" s="124">
        <f t="shared" si="53"/>
        <v>0.1355526000043028</v>
      </c>
      <c r="J201" s="124">
        <f t="shared" si="54"/>
        <v>0.1355526000043028</v>
      </c>
      <c r="O201" s="124">
        <f t="shared" ca="1" si="52"/>
        <v>0.10651944108794609</v>
      </c>
      <c r="P201" s="124">
        <f t="shared" si="50"/>
        <v>0.13743251536591874</v>
      </c>
      <c r="Q201" s="125">
        <f t="shared" si="49"/>
        <v>37325.496200000001</v>
      </c>
      <c r="S201" s="124">
        <f t="shared" si="55"/>
        <v>3.5340817668395959E-6</v>
      </c>
      <c r="T201" s="124">
        <v>1</v>
      </c>
      <c r="U201" s="124">
        <f t="shared" si="51"/>
        <v>3.5340817668395959E-6</v>
      </c>
      <c r="V201" s="124">
        <f t="shared" si="56"/>
        <v>-1.8799153616159414E-3</v>
      </c>
    </row>
    <row r="202" spans="1:22" s="124" customFormat="1">
      <c r="A202" s="11" t="s">
        <v>633</v>
      </c>
      <c r="B202" s="11" t="s">
        <v>35</v>
      </c>
      <c r="C202" s="63">
        <v>52368.409</v>
      </c>
      <c r="D202" s="11" t="s">
        <v>164</v>
      </c>
      <c r="E202" s="124">
        <f t="shared" si="48"/>
        <v>20335.219502597556</v>
      </c>
      <c r="F202" s="123">
        <f t="shared" ref="F202:F219" si="57">ROUND(2*E202,0)/2</f>
        <v>20335</v>
      </c>
      <c r="G202" s="124">
        <f t="shared" si="53"/>
        <v>0.13566200000059325</v>
      </c>
      <c r="J202" s="124">
        <f t="shared" si="54"/>
        <v>0.13566200000059325</v>
      </c>
      <c r="O202" s="124">
        <f t="shared" ca="1" si="52"/>
        <v>0.10659479780724622</v>
      </c>
      <c r="P202" s="124">
        <f t="shared" si="50"/>
        <v>0.13795874435072167</v>
      </c>
      <c r="Q202" s="125">
        <f t="shared" si="49"/>
        <v>37349.909</v>
      </c>
      <c r="S202" s="124">
        <f t="shared" si="55"/>
        <v>5.2750346098467983E-6</v>
      </c>
      <c r="T202" s="124">
        <v>1</v>
      </c>
      <c r="U202" s="124">
        <f t="shared" si="51"/>
        <v>5.2750346098467983E-6</v>
      </c>
      <c r="V202" s="124">
        <f t="shared" si="56"/>
        <v>-2.2967443501284157E-3</v>
      </c>
    </row>
    <row r="203" spans="1:22" s="124" customFormat="1">
      <c r="A203" s="11" t="s">
        <v>650</v>
      </c>
      <c r="B203" s="11" t="s">
        <v>35</v>
      </c>
      <c r="C203" s="63">
        <v>53009.334300000002</v>
      </c>
      <c r="D203" s="11" t="s">
        <v>164</v>
      </c>
      <c r="E203" s="124">
        <f t="shared" si="48"/>
        <v>21372.24363749566</v>
      </c>
      <c r="F203" s="123">
        <f t="shared" si="57"/>
        <v>21372</v>
      </c>
      <c r="G203" s="124">
        <f t="shared" si="53"/>
        <v>0.1505784000037238</v>
      </c>
      <c r="J203" s="124">
        <f t="shared" si="54"/>
        <v>0.1505784000037238</v>
      </c>
      <c r="O203" s="124">
        <f t="shared" ca="1" si="52"/>
        <v>0.10857315015950518</v>
      </c>
      <c r="P203" s="124">
        <f t="shared" si="50"/>
        <v>0.15213199402524524</v>
      </c>
      <c r="Q203" s="125">
        <f t="shared" si="49"/>
        <v>37990.834300000002</v>
      </c>
      <c r="S203" s="124">
        <f t="shared" si="55"/>
        <v>2.4136543837071693E-6</v>
      </c>
      <c r="T203" s="124">
        <v>1</v>
      </c>
      <c r="U203" s="124">
        <f t="shared" si="51"/>
        <v>2.4136543837071693E-6</v>
      </c>
      <c r="V203" s="124">
        <f t="shared" si="56"/>
        <v>-1.5535940215214428E-3</v>
      </c>
    </row>
    <row r="204" spans="1:22" s="124" customFormat="1">
      <c r="A204" s="11" t="s">
        <v>694</v>
      </c>
      <c r="B204" s="11" t="s">
        <v>35</v>
      </c>
      <c r="C204" s="63">
        <v>53430.2327</v>
      </c>
      <c r="D204" s="11" t="s">
        <v>164</v>
      </c>
      <c r="E204" s="124">
        <f t="shared" si="48"/>
        <v>22053.261845296151</v>
      </c>
      <c r="F204" s="123">
        <f t="shared" si="57"/>
        <v>22053.5</v>
      </c>
      <c r="G204" s="124">
        <f t="shared" si="53"/>
        <v>-0.14718980000179727</v>
      </c>
      <c r="J204" s="124">
        <f t="shared" si="54"/>
        <v>-0.14718980000179727</v>
      </c>
      <c r="O204" s="124">
        <f t="shared" ca="1" si="52"/>
        <v>0.10987329203806304</v>
      </c>
      <c r="P204" s="124">
        <f t="shared" si="50"/>
        <v>0.16182208946316726</v>
      </c>
      <c r="Q204" s="125">
        <f t="shared" si="49"/>
        <v>38411.7327</v>
      </c>
      <c r="S204" s="124">
        <f t="shared" si="55"/>
        <v>9.5488347830707435E-2</v>
      </c>
      <c r="T204" s="124">
        <v>1</v>
      </c>
      <c r="U204" s="124">
        <f t="shared" si="51"/>
        <v>9.5488347830707435E-2</v>
      </c>
      <c r="V204" s="124">
        <f t="shared" si="56"/>
        <v>-0.3090118894649645</v>
      </c>
    </row>
    <row r="205" spans="1:22" s="124" customFormat="1">
      <c r="A205" s="11" t="s">
        <v>726</v>
      </c>
      <c r="B205" s="11" t="s">
        <v>35</v>
      </c>
      <c r="C205" s="63">
        <v>53799.213199999998</v>
      </c>
      <c r="D205" s="11" t="s">
        <v>164</v>
      </c>
      <c r="E205" s="124">
        <f t="shared" si="48"/>
        <v>22650.276323905073</v>
      </c>
      <c r="F205" s="123">
        <f t="shared" si="57"/>
        <v>22650.5</v>
      </c>
      <c r="G205" s="124">
        <f t="shared" si="53"/>
        <v>-0.13824140000360785</v>
      </c>
      <c r="J205" s="124">
        <f t="shared" si="54"/>
        <v>-0.13824140000360785</v>
      </c>
      <c r="O205" s="124">
        <f t="shared" ca="1" si="52"/>
        <v>0.11101222777026998</v>
      </c>
      <c r="P205" s="124">
        <f t="shared" si="50"/>
        <v>0.17055552267016919</v>
      </c>
      <c r="Q205" s="125">
        <f t="shared" si="49"/>
        <v>38780.713199999998</v>
      </c>
      <c r="S205" s="124">
        <f t="shared" si="55"/>
        <v>9.535553945279461E-2</v>
      </c>
      <c r="T205" s="124">
        <v>1</v>
      </c>
      <c r="U205" s="124">
        <f t="shared" si="51"/>
        <v>9.535553945279461E-2</v>
      </c>
      <c r="V205" s="124">
        <f t="shared" si="56"/>
        <v>-0.30879692267377701</v>
      </c>
    </row>
    <row r="206" spans="1:22" s="124" customFormat="1">
      <c r="A206" s="11" t="s">
        <v>780</v>
      </c>
      <c r="B206" s="11" t="s">
        <v>35</v>
      </c>
      <c r="C206" s="63">
        <v>55279.465700000001</v>
      </c>
      <c r="D206" s="11" t="s">
        <v>164</v>
      </c>
      <c r="E206" s="124">
        <f t="shared" si="48"/>
        <v>25045.34103463385</v>
      </c>
      <c r="F206" s="123">
        <f t="shared" si="57"/>
        <v>25045.5</v>
      </c>
      <c r="G206" s="124">
        <f t="shared" si="53"/>
        <v>-9.8247399997489993E-2</v>
      </c>
      <c r="J206" s="124">
        <f t="shared" si="54"/>
        <v>-9.8247399997489993E-2</v>
      </c>
      <c r="O206" s="124">
        <f t="shared" ca="1" si="52"/>
        <v>0.11558132505441676</v>
      </c>
      <c r="P206" s="124">
        <f t="shared" si="50"/>
        <v>0.2078901683612408</v>
      </c>
      <c r="Q206" s="125">
        <f t="shared" si="49"/>
        <v>40260.965700000001</v>
      </c>
      <c r="S206" s="124">
        <f t="shared" si="55"/>
        <v>9.372021076059657E-2</v>
      </c>
      <c r="T206" s="124">
        <v>1</v>
      </c>
      <c r="U206" s="124">
        <f t="shared" si="51"/>
        <v>9.372021076059657E-2</v>
      </c>
      <c r="V206" s="124">
        <f t="shared" si="56"/>
        <v>-0.30613756835873079</v>
      </c>
    </row>
    <row r="207" spans="1:22" s="124" customFormat="1">
      <c r="A207" s="11" t="s">
        <v>780</v>
      </c>
      <c r="B207" s="11" t="s">
        <v>31</v>
      </c>
      <c r="C207" s="63">
        <v>55280.391000000003</v>
      </c>
      <c r="D207" s="11" t="s">
        <v>164</v>
      </c>
      <c r="E207" s="124">
        <f t="shared" si="48"/>
        <v>25046.838180138988</v>
      </c>
      <c r="F207" s="123">
        <f t="shared" si="57"/>
        <v>25047</v>
      </c>
      <c r="G207" s="124">
        <f t="shared" si="53"/>
        <v>-0.10001159999228548</v>
      </c>
      <c r="J207" s="124">
        <f t="shared" si="54"/>
        <v>-0.10001159999228548</v>
      </c>
      <c r="O207" s="124">
        <f t="shared" ca="1" si="52"/>
        <v>0.11558418670198511</v>
      </c>
      <c r="P207" s="124">
        <f t="shared" si="50"/>
        <v>0.20791470427908923</v>
      </c>
      <c r="Q207" s="125">
        <f t="shared" si="49"/>
        <v>40261.891000000003</v>
      </c>
      <c r="S207" s="124">
        <f t="shared" si="55"/>
        <v>9.4818608862227219E-2</v>
      </c>
      <c r="T207" s="124">
        <v>1</v>
      </c>
      <c r="U207" s="124">
        <f t="shared" si="51"/>
        <v>9.4818608862227219E-2</v>
      </c>
      <c r="V207" s="124">
        <f t="shared" si="56"/>
        <v>-0.30792630427137468</v>
      </c>
    </row>
    <row r="208" spans="1:22" s="124" customFormat="1">
      <c r="A208" s="11" t="s">
        <v>808</v>
      </c>
      <c r="B208" s="11" t="s">
        <v>31</v>
      </c>
      <c r="C208" s="63">
        <v>55619.087399999997</v>
      </c>
      <c r="D208" s="11" t="s">
        <v>164</v>
      </c>
      <c r="E208" s="124">
        <f t="shared" si="48"/>
        <v>25594.85265421747</v>
      </c>
      <c r="F208" s="123">
        <f t="shared" si="57"/>
        <v>25595</v>
      </c>
      <c r="G208" s="124">
        <f t="shared" si="53"/>
        <v>-9.1066000000864733E-2</v>
      </c>
      <c r="J208" s="124">
        <f t="shared" si="54"/>
        <v>-9.1066000000864733E-2</v>
      </c>
      <c r="O208" s="124">
        <f t="shared" ca="1" si="52"/>
        <v>0.116629641946959</v>
      </c>
      <c r="P208" s="124">
        <f t="shared" si="50"/>
        <v>0.21697508193905027</v>
      </c>
      <c r="Q208" s="125">
        <f t="shared" si="49"/>
        <v>40600.587399999997</v>
      </c>
      <c r="S208" s="124">
        <f t="shared" si="55"/>
        <v>9.4889308162713418E-2</v>
      </c>
      <c r="T208" s="124">
        <v>1</v>
      </c>
      <c r="U208" s="124">
        <f t="shared" si="51"/>
        <v>9.4889308162713418E-2</v>
      </c>
      <c r="V208" s="124">
        <f t="shared" si="56"/>
        <v>-0.30804108193991497</v>
      </c>
    </row>
    <row r="209" spans="1:22" s="124" customFormat="1">
      <c r="A209" s="11" t="s">
        <v>769</v>
      </c>
      <c r="B209" s="11" t="s">
        <v>35</v>
      </c>
      <c r="C209" s="63">
        <v>55632.377</v>
      </c>
      <c r="D209" s="11" t="s">
        <v>164</v>
      </c>
      <c r="E209" s="124">
        <f t="shared" si="48"/>
        <v>25616.355372152222</v>
      </c>
      <c r="F209" s="123">
        <f t="shared" si="57"/>
        <v>25616.5</v>
      </c>
      <c r="G209" s="124">
        <f t="shared" si="53"/>
        <v>-8.9386200001172256E-2</v>
      </c>
      <c r="J209" s="124">
        <f t="shared" si="54"/>
        <v>-8.9386200001172256E-2</v>
      </c>
      <c r="O209" s="124">
        <f t="shared" ca="1" si="52"/>
        <v>0.11667065889543882</v>
      </c>
      <c r="P209" s="124">
        <f t="shared" si="50"/>
        <v>0.21733448041910816</v>
      </c>
      <c r="Q209" s="125">
        <f t="shared" si="49"/>
        <v>40613.877</v>
      </c>
      <c r="S209" s="124">
        <f t="shared" si="55"/>
        <v>9.4077575797479801E-2</v>
      </c>
      <c r="T209" s="124">
        <v>1</v>
      </c>
      <c r="U209" s="124">
        <f t="shared" si="51"/>
        <v>9.4077575797479801E-2</v>
      </c>
      <c r="V209" s="124">
        <f t="shared" si="56"/>
        <v>-0.30672068042028044</v>
      </c>
    </row>
    <row r="210" spans="1:22" s="124" customFormat="1">
      <c r="A210" s="11" t="s">
        <v>808</v>
      </c>
      <c r="B210" s="11" t="s">
        <v>31</v>
      </c>
      <c r="C210" s="63">
        <v>55632.622000000003</v>
      </c>
      <c r="D210" s="11" t="s">
        <v>164</v>
      </c>
      <c r="E210" s="124">
        <f t="shared" si="48"/>
        <v>25616.751784827851</v>
      </c>
      <c r="F210" s="123">
        <f t="shared" si="57"/>
        <v>25617</v>
      </c>
      <c r="G210" s="124">
        <f t="shared" si="53"/>
        <v>-0.15340759999526199</v>
      </c>
      <c r="J210" s="124">
        <f t="shared" si="54"/>
        <v>-0.15340759999526199</v>
      </c>
      <c r="O210" s="124">
        <f t="shared" ca="1" si="52"/>
        <v>0.11667161277796161</v>
      </c>
      <c r="P210" s="124">
        <f t="shared" si="50"/>
        <v>0.21734284205164936</v>
      </c>
      <c r="Q210" s="125">
        <f t="shared" si="49"/>
        <v>40614.122000000003</v>
      </c>
      <c r="S210" s="124">
        <f t="shared" si="55"/>
        <v>0.13745589027798016</v>
      </c>
      <c r="T210" s="124">
        <v>1</v>
      </c>
      <c r="U210" s="124">
        <f t="shared" si="51"/>
        <v>0.13745589027798016</v>
      </c>
      <c r="V210" s="124">
        <f t="shared" si="56"/>
        <v>-0.37075044204691132</v>
      </c>
    </row>
    <row r="211" spans="1:22" s="124" customFormat="1">
      <c r="A211" s="11" t="s">
        <v>843</v>
      </c>
      <c r="B211" s="11" t="s">
        <v>31</v>
      </c>
      <c r="C211" s="63">
        <v>56001.048499999997</v>
      </c>
      <c r="D211" s="11" t="s">
        <v>164</v>
      </c>
      <c r="E211" s="124">
        <f t="shared" si="48"/>
        <v>26212.869885386575</v>
      </c>
      <c r="F211" s="123">
        <f t="shared" si="57"/>
        <v>26213</v>
      </c>
      <c r="G211" s="124">
        <f t="shared" si="53"/>
        <v>-8.0416400000103749E-2</v>
      </c>
      <c r="J211" s="124">
        <f t="shared" si="54"/>
        <v>-8.0416400000103749E-2</v>
      </c>
      <c r="O211" s="124">
        <f t="shared" ca="1" si="52"/>
        <v>0.11780864074512298</v>
      </c>
      <c r="P211" s="124">
        <f t="shared" si="50"/>
        <v>0.22742394251096895</v>
      </c>
      <c r="Q211" s="125">
        <f t="shared" si="49"/>
        <v>40982.548499999997</v>
      </c>
      <c r="S211" s="124">
        <f t="shared" si="55"/>
        <v>9.4765676477334568E-2</v>
      </c>
      <c r="T211" s="124">
        <v>1</v>
      </c>
      <c r="U211" s="124">
        <f t="shared" si="51"/>
        <v>9.4765676477334568E-2</v>
      </c>
      <c r="V211" s="124">
        <f t="shared" si="56"/>
        <v>-0.30784034251107273</v>
      </c>
    </row>
    <row r="212" spans="1:22" s="124" customFormat="1">
      <c r="A212" s="122" t="s">
        <v>924</v>
      </c>
      <c r="B212" s="122" t="s">
        <v>31</v>
      </c>
      <c r="C212" s="90">
        <v>48359.400999999998</v>
      </c>
      <c r="D212" s="122" t="s">
        <v>152</v>
      </c>
      <c r="E212" s="124">
        <f t="shared" si="48"/>
        <v>13848.600776515799</v>
      </c>
      <c r="F212" s="123">
        <f t="shared" si="57"/>
        <v>13848.5</v>
      </c>
      <c r="G212" s="124">
        <f t="shared" si="53"/>
        <v>6.2284200001158752E-2</v>
      </c>
      <c r="J212" s="124">
        <f t="shared" si="54"/>
        <v>6.2284200001158752E-2</v>
      </c>
      <c r="O212" s="124">
        <f t="shared" ca="1" si="52"/>
        <v>9.4220079839138424E-2</v>
      </c>
      <c r="P212" s="124">
        <f t="shared" si="50"/>
        <v>6.4957619113045567E-2</v>
      </c>
      <c r="Q212" s="125">
        <f t="shared" si="49"/>
        <v>33340.900999999998</v>
      </c>
      <c r="S212" s="124">
        <f t="shared" si="55"/>
        <v>7.14716974780169E-6</v>
      </c>
      <c r="T212" s="124">
        <v>1</v>
      </c>
      <c r="U212" s="124">
        <f t="shared" si="51"/>
        <v>7.14716974780169E-6</v>
      </c>
      <c r="V212" s="124">
        <f t="shared" si="56"/>
        <v>-2.6734191118868156E-3</v>
      </c>
    </row>
    <row r="213" spans="1:22" s="124" customFormat="1">
      <c r="A213" s="122" t="s">
        <v>924</v>
      </c>
      <c r="B213" s="122" t="s">
        <v>31</v>
      </c>
      <c r="C213" s="90">
        <v>48359.401700000002</v>
      </c>
      <c r="D213" s="122" t="s">
        <v>36</v>
      </c>
      <c r="E213" s="124">
        <f t="shared" ref="E213:E219" si="58">+(C213-C$7)/C$8</f>
        <v>13848.60190912345</v>
      </c>
      <c r="F213" s="123">
        <f t="shared" si="57"/>
        <v>13848.5</v>
      </c>
      <c r="G213" s="124">
        <f t="shared" si="53"/>
        <v>6.2984200005303137E-2</v>
      </c>
      <c r="J213" s="124">
        <f t="shared" si="54"/>
        <v>6.2984200005303137E-2</v>
      </c>
      <c r="O213" s="124">
        <f t="shared" ca="1" si="52"/>
        <v>9.4220079839138424E-2</v>
      </c>
      <c r="P213" s="124">
        <f t="shared" si="50"/>
        <v>6.4957619113045567E-2</v>
      </c>
      <c r="Q213" s="125">
        <f t="shared" ref="Q213:Q219" si="59">+C213-15018.5</f>
        <v>33340.901700000002</v>
      </c>
      <c r="S213" s="124">
        <f t="shared" si="55"/>
        <v>3.8943829748029294E-6</v>
      </c>
      <c r="T213" s="124">
        <v>1</v>
      </c>
      <c r="U213" s="124">
        <f t="shared" si="51"/>
        <v>3.8943829748029294E-6</v>
      </c>
      <c r="V213" s="124">
        <f t="shared" si="56"/>
        <v>-1.9734191077424301E-3</v>
      </c>
    </row>
    <row r="214" spans="1:22" s="124" customFormat="1">
      <c r="A214" s="122" t="s">
        <v>926</v>
      </c>
      <c r="B214" s="122" t="s">
        <v>35</v>
      </c>
      <c r="C214" s="90">
        <v>48500.006000000001</v>
      </c>
      <c r="D214" s="122" t="s">
        <v>152</v>
      </c>
      <c r="E214" s="124">
        <f t="shared" si="58"/>
        <v>14076.101202052676</v>
      </c>
      <c r="F214" s="123">
        <f t="shared" si="57"/>
        <v>14076</v>
      </c>
      <c r="G214" s="124">
        <f t="shared" si="53"/>
        <v>6.2547200002882164E-2</v>
      </c>
      <c r="J214" s="124">
        <f t="shared" si="54"/>
        <v>6.2547200002882164E-2</v>
      </c>
      <c r="O214" s="124">
        <f t="shared" ca="1" si="52"/>
        <v>9.4654096387006226E-2</v>
      </c>
      <c r="P214" s="124">
        <f t="shared" si="50"/>
        <v>6.7061239582638141E-2</v>
      </c>
      <c r="Q214" s="125">
        <f t="shared" si="59"/>
        <v>33481.506000000001</v>
      </c>
      <c r="S214" s="124">
        <f t="shared" si="55"/>
        <v>2.0376553327603517E-5</v>
      </c>
      <c r="T214" s="124">
        <v>1</v>
      </c>
      <c r="U214" s="124">
        <f t="shared" si="51"/>
        <v>2.0376553327603517E-5</v>
      </c>
      <c r="V214" s="124">
        <f t="shared" si="56"/>
        <v>-4.5140395797559768E-3</v>
      </c>
    </row>
    <row r="215" spans="1:22" s="124" customFormat="1">
      <c r="A215" s="122" t="s">
        <v>937</v>
      </c>
      <c r="B215" s="122" t="s">
        <v>35</v>
      </c>
      <c r="C215" s="90">
        <v>51275.067999999999</v>
      </c>
      <c r="D215" s="122" t="s">
        <v>931</v>
      </c>
      <c r="E215" s="124">
        <f t="shared" si="58"/>
        <v>18566.181824300842</v>
      </c>
      <c r="F215" s="123">
        <f t="shared" si="57"/>
        <v>18566</v>
      </c>
      <c r="G215" s="124">
        <f t="shared" si="53"/>
        <v>0.1123751999984961</v>
      </c>
      <c r="J215" s="124">
        <f t="shared" si="54"/>
        <v>0.1123751999984961</v>
      </c>
      <c r="O215" s="124">
        <f t="shared" ca="1" si="52"/>
        <v>0.10321996144162798</v>
      </c>
      <c r="P215" s="124">
        <f t="shared" si="50"/>
        <v>0.1153730380274141</v>
      </c>
      <c r="Q215" s="125">
        <f t="shared" si="59"/>
        <v>36256.567999999999</v>
      </c>
      <c r="S215" s="124">
        <f t="shared" si="55"/>
        <v>8.9870328476269339E-6</v>
      </c>
      <c r="T215" s="124">
        <v>1</v>
      </c>
      <c r="U215" s="124">
        <f t="shared" si="51"/>
        <v>8.9870328476269339E-6</v>
      </c>
      <c r="V215" s="124">
        <f t="shared" si="56"/>
        <v>-2.9978380289179957E-3</v>
      </c>
    </row>
    <row r="216" spans="1:22" s="124" customFormat="1">
      <c r="A216" s="122" t="s">
        <v>886</v>
      </c>
      <c r="B216" s="122" t="s">
        <v>35</v>
      </c>
      <c r="C216" s="90">
        <v>54131.728000000003</v>
      </c>
      <c r="D216" s="122" t="s">
        <v>152</v>
      </c>
      <c r="E216" s="124">
        <f t="shared" si="58"/>
        <v>23188.288901674776</v>
      </c>
      <c r="F216" s="123">
        <f t="shared" si="57"/>
        <v>23188.5</v>
      </c>
      <c r="G216" s="124">
        <f t="shared" si="53"/>
        <v>-0.13046779999422142</v>
      </c>
      <c r="J216" s="124">
        <f t="shared" si="54"/>
        <v>-0.13046779999422142</v>
      </c>
      <c r="O216" s="124">
        <f t="shared" ca="1" si="52"/>
        <v>0.11203860536478813</v>
      </c>
      <c r="P216" s="124">
        <f t="shared" si="50"/>
        <v>0.17862171809746888</v>
      </c>
      <c r="Q216" s="125">
        <f t="shared" si="59"/>
        <v>39113.228000000003</v>
      </c>
      <c r="S216" s="124">
        <f t="shared" si="55"/>
        <v>9.5536330194153335E-2</v>
      </c>
      <c r="T216" s="124">
        <v>1</v>
      </c>
      <c r="U216" s="124">
        <f>T216*S216</f>
        <v>9.5536330194153335E-2</v>
      </c>
      <c r="V216" s="124">
        <f t="shared" si="56"/>
        <v>-0.30908951809169027</v>
      </c>
    </row>
    <row r="217" spans="1:22" s="124" customFormat="1">
      <c r="A217" s="122" t="s">
        <v>924</v>
      </c>
      <c r="B217" s="122" t="s">
        <v>31</v>
      </c>
      <c r="C217" s="90">
        <v>54207.44</v>
      </c>
      <c r="D217" s="122" t="e">
        <v>#NAME?</v>
      </c>
      <c r="E217" s="124">
        <f t="shared" si="58"/>
        <v>23310.791744519964</v>
      </c>
      <c r="F217" s="123">
        <f t="shared" si="57"/>
        <v>23311</v>
      </c>
      <c r="G217" s="124">
        <f t="shared" si="53"/>
        <v>-0.12871079999604262</v>
      </c>
      <c r="J217" s="124">
        <f t="shared" si="54"/>
        <v>-0.12871079999604262</v>
      </c>
      <c r="O217" s="124">
        <f t="shared" ca="1" si="52"/>
        <v>0.1122723065828708</v>
      </c>
      <c r="P217" s="124">
        <f t="shared" si="50"/>
        <v>0.18048430486158773</v>
      </c>
      <c r="Q217" s="125">
        <f t="shared" si="59"/>
        <v>39188.94</v>
      </c>
      <c r="S217" s="124">
        <f t="shared" si="55"/>
        <v>9.5601612867921029E-2</v>
      </c>
      <c r="T217" s="124">
        <v>1</v>
      </c>
      <c r="U217" s="124">
        <f>T217*S217</f>
        <v>9.5601612867921029E-2</v>
      </c>
      <c r="V217" s="124">
        <f t="shared" si="56"/>
        <v>-0.30919510485763035</v>
      </c>
    </row>
    <row r="218" spans="1:22" s="124" customFormat="1">
      <c r="A218" s="122" t="s">
        <v>971</v>
      </c>
      <c r="B218" s="122" t="s">
        <v>35</v>
      </c>
      <c r="C218" s="90">
        <v>54216.404000000002</v>
      </c>
      <c r="D218" s="122" t="s">
        <v>152</v>
      </c>
      <c r="E218" s="124">
        <f t="shared" si="58"/>
        <v>23325.295594415147</v>
      </c>
      <c r="F218" s="123">
        <f t="shared" si="57"/>
        <v>23325.5</v>
      </c>
      <c r="G218" s="124">
        <f t="shared" si="53"/>
        <v>-0.12633139999525156</v>
      </c>
      <c r="J218" s="124">
        <f t="shared" si="54"/>
        <v>-0.12633139999525156</v>
      </c>
      <c r="O218" s="124">
        <f t="shared" ca="1" si="52"/>
        <v>0.11229996917603159</v>
      </c>
      <c r="P218" s="124">
        <f t="shared" si="50"/>
        <v>0.18070541150391986</v>
      </c>
      <c r="Q218" s="125">
        <f t="shared" si="59"/>
        <v>39197.904000000002</v>
      </c>
      <c r="S218" s="124">
        <f t="shared" si="55"/>
        <v>9.4271603615577709E-2</v>
      </c>
      <c r="T218" s="124">
        <v>1</v>
      </c>
      <c r="U218" s="124">
        <f>T218*S218</f>
        <v>9.4271603615577709E-2</v>
      </c>
      <c r="V218" s="124">
        <f t="shared" si="56"/>
        <v>-0.30703681149917139</v>
      </c>
    </row>
    <row r="219" spans="1:22" s="124" customFormat="1">
      <c r="A219" s="122" t="s">
        <v>999</v>
      </c>
      <c r="B219" s="122" t="s">
        <v>31</v>
      </c>
      <c r="C219" s="90">
        <v>55280.391100000001</v>
      </c>
      <c r="D219" s="122" t="s">
        <v>132</v>
      </c>
      <c r="E219" s="124">
        <f t="shared" si="58"/>
        <v>25046.838341940074</v>
      </c>
      <c r="F219" s="123">
        <f t="shared" si="57"/>
        <v>25047</v>
      </c>
      <c r="G219" s="124">
        <f t="shared" si="53"/>
        <v>-9.9911599994811695E-2</v>
      </c>
      <c r="J219" s="124">
        <f t="shared" si="54"/>
        <v>-9.9911599994811695E-2</v>
      </c>
      <c r="O219" s="124">
        <f t="shared" ca="1" si="52"/>
        <v>0.11558418670198511</v>
      </c>
      <c r="P219" s="124">
        <f t="shared" si="50"/>
        <v>0.20791470427908923</v>
      </c>
      <c r="Q219" s="125">
        <f t="shared" si="59"/>
        <v>40261.891100000001</v>
      </c>
      <c r="S219" s="124">
        <f t="shared" si="55"/>
        <v>9.4757033602928212E-2</v>
      </c>
      <c r="T219" s="124">
        <v>1</v>
      </c>
      <c r="U219" s="124">
        <f>T219*S219</f>
        <v>9.4757033602928212E-2</v>
      </c>
      <c r="V219" s="124">
        <f t="shared" si="56"/>
        <v>-0.3078263042739009</v>
      </c>
    </row>
    <row r="220" spans="1:22" s="124" customFormat="1">
      <c r="C220" s="127"/>
    </row>
    <row r="221" spans="1:22" s="124" customFormat="1">
      <c r="C221" s="127"/>
    </row>
    <row r="222" spans="1:22" s="124" customFormat="1">
      <c r="C222" s="127"/>
    </row>
    <row r="223" spans="1:22" s="124" customFormat="1">
      <c r="C223" s="127"/>
    </row>
    <row r="224" spans="1:22" s="124" customFormat="1">
      <c r="C224" s="127"/>
    </row>
    <row r="225" spans="3:3" s="124" customFormat="1">
      <c r="C225" s="127"/>
    </row>
    <row r="226" spans="3:3" s="124" customFormat="1">
      <c r="C226" s="127"/>
    </row>
    <row r="227" spans="3:3" s="124" customFormat="1">
      <c r="C227" s="127"/>
    </row>
    <row r="228" spans="3:3" s="124" customFormat="1">
      <c r="C228" s="127"/>
    </row>
    <row r="229" spans="3:3" s="124" customFormat="1">
      <c r="C229" s="127"/>
    </row>
    <row r="230" spans="3:3" s="124" customFormat="1">
      <c r="C230" s="127"/>
    </row>
    <row r="231" spans="3:3" s="124" customFormat="1">
      <c r="C231" s="127"/>
    </row>
    <row r="232" spans="3:3" s="124" customFormat="1">
      <c r="C232" s="127"/>
    </row>
    <row r="233" spans="3:3" s="124" customFormat="1">
      <c r="C233" s="127"/>
    </row>
    <row r="234" spans="3:3" s="124" customFormat="1">
      <c r="C234" s="127"/>
    </row>
    <row r="235" spans="3:3" s="124" customFormat="1">
      <c r="C235" s="127"/>
    </row>
    <row r="236" spans="3:3" s="124" customFormat="1">
      <c r="C236" s="127"/>
    </row>
    <row r="237" spans="3:3" s="124" customFormat="1">
      <c r="C237" s="127"/>
    </row>
    <row r="238" spans="3:3" s="124" customFormat="1">
      <c r="C238" s="127"/>
    </row>
    <row r="239" spans="3:3" s="124" customFormat="1">
      <c r="C239" s="127"/>
    </row>
    <row r="240" spans="3:3" s="124" customFormat="1">
      <c r="C240" s="127"/>
    </row>
    <row r="241" spans="3:3" s="124" customFormat="1">
      <c r="C241" s="127"/>
    </row>
    <row r="242" spans="3:3" s="124" customFormat="1">
      <c r="C242" s="127"/>
    </row>
    <row r="243" spans="3:3" s="124" customFormat="1">
      <c r="C243" s="127"/>
    </row>
    <row r="244" spans="3:3" s="124" customFormat="1">
      <c r="C244" s="127"/>
    </row>
    <row r="245" spans="3:3" s="124" customFormat="1">
      <c r="C245" s="127"/>
    </row>
    <row r="246" spans="3:3" s="124" customFormat="1">
      <c r="C246" s="127"/>
    </row>
    <row r="247" spans="3:3" s="124" customFormat="1">
      <c r="C247" s="127"/>
    </row>
    <row r="248" spans="3:3" s="124" customFormat="1">
      <c r="C248" s="127"/>
    </row>
    <row r="249" spans="3:3" s="124" customFormat="1">
      <c r="C249" s="127"/>
    </row>
    <row r="250" spans="3:3" s="124" customFormat="1">
      <c r="C250" s="127"/>
    </row>
    <row r="251" spans="3:3" s="124" customFormat="1">
      <c r="C251" s="127"/>
    </row>
    <row r="252" spans="3:3" s="124" customFormat="1">
      <c r="C252" s="127"/>
    </row>
    <row r="253" spans="3:3" s="124" customFormat="1">
      <c r="C253" s="127"/>
    </row>
    <row r="254" spans="3:3" s="124" customFormat="1">
      <c r="C254" s="127"/>
    </row>
    <row r="255" spans="3:3" s="124" customFormat="1">
      <c r="C255" s="127"/>
    </row>
    <row r="256" spans="3:3" s="124" customFormat="1">
      <c r="C256" s="127"/>
    </row>
    <row r="257" spans="3:3" s="124" customFormat="1">
      <c r="C257" s="127"/>
    </row>
    <row r="258" spans="3:3" s="124" customFormat="1">
      <c r="C258" s="127"/>
    </row>
    <row r="259" spans="3:3" s="124" customFormat="1">
      <c r="C259" s="127"/>
    </row>
    <row r="260" spans="3:3" s="124" customFormat="1">
      <c r="C260" s="127"/>
    </row>
    <row r="261" spans="3:3" s="124" customFormat="1">
      <c r="C261" s="127"/>
    </row>
    <row r="262" spans="3:3" s="124" customFormat="1">
      <c r="C262" s="127"/>
    </row>
    <row r="263" spans="3:3" s="124" customFormat="1">
      <c r="C263" s="127"/>
    </row>
    <row r="264" spans="3:3" s="124" customFormat="1">
      <c r="C264" s="127"/>
    </row>
    <row r="265" spans="3:3" s="124" customFormat="1">
      <c r="C265" s="127"/>
    </row>
    <row r="266" spans="3:3" s="124" customFormat="1">
      <c r="C266" s="127"/>
    </row>
    <row r="267" spans="3:3" s="124" customFormat="1">
      <c r="C267" s="127"/>
    </row>
    <row r="268" spans="3:3" s="124" customFormat="1">
      <c r="C268" s="127"/>
    </row>
    <row r="269" spans="3:3" s="124" customFormat="1">
      <c r="C269" s="127"/>
    </row>
    <row r="270" spans="3:3" s="124" customFormat="1">
      <c r="C270" s="127"/>
    </row>
    <row r="271" spans="3:3" s="124" customFormat="1">
      <c r="C271" s="127"/>
    </row>
    <row r="272" spans="3:3" s="124" customFormat="1">
      <c r="C272" s="127"/>
    </row>
    <row r="273" spans="3:3" s="124" customFormat="1">
      <c r="C273" s="127"/>
    </row>
    <row r="274" spans="3:3" s="124" customFormat="1">
      <c r="C274" s="127"/>
    </row>
    <row r="275" spans="3:3" s="124" customFormat="1">
      <c r="C275" s="127"/>
    </row>
    <row r="276" spans="3:3" s="124" customFormat="1">
      <c r="C276" s="127"/>
    </row>
    <row r="277" spans="3:3" s="124" customFormat="1">
      <c r="C277" s="127"/>
    </row>
    <row r="278" spans="3:3" s="124" customFormat="1">
      <c r="C278" s="127"/>
    </row>
    <row r="279" spans="3:3" s="124" customFormat="1">
      <c r="C279" s="127"/>
    </row>
    <row r="280" spans="3:3" s="124" customFormat="1">
      <c r="C280" s="127"/>
    </row>
    <row r="281" spans="3:3" s="124" customFormat="1">
      <c r="C281" s="127"/>
    </row>
    <row r="282" spans="3:3" s="124" customFormat="1">
      <c r="C282" s="127"/>
    </row>
    <row r="283" spans="3:3" s="124" customFormat="1">
      <c r="C283" s="127"/>
    </row>
    <row r="284" spans="3:3" s="124" customFormat="1">
      <c r="C284" s="127"/>
    </row>
    <row r="285" spans="3:3" s="124" customFormat="1">
      <c r="C285" s="127"/>
    </row>
    <row r="286" spans="3:3" s="124" customFormat="1">
      <c r="C286" s="127"/>
    </row>
    <row r="287" spans="3:3" s="124" customFormat="1">
      <c r="C287" s="127"/>
    </row>
    <row r="288" spans="3:3" s="124" customFormat="1">
      <c r="C288" s="127"/>
    </row>
    <row r="289" spans="3:3" s="124" customFormat="1">
      <c r="C289" s="127"/>
    </row>
    <row r="290" spans="3:3" s="124" customFormat="1">
      <c r="C290" s="127"/>
    </row>
    <row r="291" spans="3:3" s="124" customFormat="1">
      <c r="C291" s="127"/>
    </row>
    <row r="292" spans="3:3" s="124" customFormat="1">
      <c r="C292" s="127"/>
    </row>
    <row r="293" spans="3:3" s="124" customFormat="1">
      <c r="C293" s="127"/>
    </row>
    <row r="294" spans="3:3" s="124" customFormat="1">
      <c r="C294" s="127"/>
    </row>
    <row r="295" spans="3:3" s="124" customFormat="1">
      <c r="C295" s="127"/>
    </row>
    <row r="296" spans="3:3" s="124" customFormat="1">
      <c r="C296" s="127"/>
    </row>
    <row r="297" spans="3:3" s="124" customFormat="1">
      <c r="C297" s="127"/>
    </row>
    <row r="298" spans="3:3" s="124" customFormat="1">
      <c r="C298" s="127"/>
    </row>
    <row r="299" spans="3:3" s="124" customFormat="1">
      <c r="C299" s="127"/>
    </row>
    <row r="300" spans="3:3" s="124" customFormat="1">
      <c r="C300" s="127"/>
    </row>
    <row r="301" spans="3:3" s="124" customFormat="1">
      <c r="C301" s="127"/>
    </row>
    <row r="302" spans="3:3" s="124" customFormat="1">
      <c r="C302" s="127"/>
    </row>
    <row r="303" spans="3:3" s="124" customFormat="1">
      <c r="C303" s="127"/>
    </row>
    <row r="304" spans="3:3" s="124" customFormat="1">
      <c r="C304" s="127"/>
    </row>
    <row r="305" spans="3:3" s="124" customFormat="1">
      <c r="C305" s="127"/>
    </row>
    <row r="306" spans="3:3" s="124" customFormat="1">
      <c r="C306" s="127"/>
    </row>
    <row r="307" spans="3:3" s="124" customFormat="1">
      <c r="C307" s="127"/>
    </row>
    <row r="308" spans="3:3" s="124" customFormat="1">
      <c r="C308" s="127"/>
    </row>
    <row r="309" spans="3:3" s="124" customFormat="1">
      <c r="C309" s="127"/>
    </row>
    <row r="310" spans="3:3" s="124" customFormat="1">
      <c r="C310" s="127"/>
    </row>
    <row r="311" spans="3:3" s="124" customFormat="1">
      <c r="C311" s="127"/>
    </row>
    <row r="312" spans="3:3" s="124" customFormat="1">
      <c r="C312" s="127"/>
    </row>
    <row r="313" spans="3:3" s="124" customFormat="1">
      <c r="C313" s="127"/>
    </row>
    <row r="314" spans="3:3" s="124" customFormat="1">
      <c r="C314" s="127"/>
    </row>
    <row r="315" spans="3:3" s="124" customFormat="1">
      <c r="C315" s="127"/>
    </row>
    <row r="316" spans="3:3" s="124" customFormat="1">
      <c r="C316" s="127"/>
    </row>
    <row r="317" spans="3:3" s="124" customFormat="1">
      <c r="C317" s="127"/>
    </row>
    <row r="318" spans="3:3" s="124" customFormat="1">
      <c r="C318" s="127"/>
    </row>
    <row r="319" spans="3:3" s="124" customFormat="1">
      <c r="C319" s="127"/>
    </row>
    <row r="320" spans="3:3" s="124" customFormat="1">
      <c r="C320" s="127"/>
    </row>
    <row r="321" spans="3:3" s="124" customFormat="1">
      <c r="C321" s="127"/>
    </row>
    <row r="322" spans="3:3" s="124" customFormat="1">
      <c r="C322" s="127"/>
    </row>
    <row r="323" spans="3:3" s="124" customFormat="1">
      <c r="C323" s="127"/>
    </row>
    <row r="324" spans="3:3" s="124" customFormat="1">
      <c r="C324" s="127"/>
    </row>
    <row r="325" spans="3:3" s="124" customFormat="1">
      <c r="C325" s="127"/>
    </row>
    <row r="326" spans="3:3" s="124" customFormat="1">
      <c r="C326" s="127"/>
    </row>
    <row r="327" spans="3:3" s="124" customFormat="1">
      <c r="C327" s="127"/>
    </row>
    <row r="328" spans="3:3" s="124" customFormat="1">
      <c r="C328" s="127"/>
    </row>
    <row r="329" spans="3:3" s="124" customFormat="1">
      <c r="C329" s="127"/>
    </row>
    <row r="330" spans="3:3" s="124" customFormat="1">
      <c r="C330" s="127"/>
    </row>
    <row r="331" spans="3:3" s="124" customFormat="1">
      <c r="C331" s="127"/>
    </row>
    <row r="332" spans="3:3" s="124" customFormat="1">
      <c r="C332" s="127"/>
    </row>
    <row r="333" spans="3:3" s="124" customFormat="1">
      <c r="C333" s="127"/>
    </row>
    <row r="334" spans="3:3" s="124" customFormat="1">
      <c r="C334" s="127"/>
    </row>
    <row r="335" spans="3:3" s="124" customFormat="1">
      <c r="C335" s="127"/>
    </row>
    <row r="336" spans="3:3" s="124" customFormat="1">
      <c r="C336" s="127"/>
    </row>
    <row r="337" spans="3:3" s="124" customFormat="1">
      <c r="C337" s="127"/>
    </row>
    <row r="338" spans="3:3" s="124" customFormat="1">
      <c r="C338" s="127"/>
    </row>
    <row r="339" spans="3:3" s="124" customFormat="1">
      <c r="C339" s="127"/>
    </row>
    <row r="340" spans="3:3" s="124" customFormat="1">
      <c r="C340" s="127"/>
    </row>
    <row r="341" spans="3:3" s="124" customFormat="1">
      <c r="C341" s="127"/>
    </row>
    <row r="342" spans="3:3" s="124" customFormat="1">
      <c r="C342" s="127"/>
    </row>
    <row r="343" spans="3:3" s="124" customFormat="1">
      <c r="C343" s="127"/>
    </row>
    <row r="344" spans="3:3" s="124" customFormat="1">
      <c r="C344" s="127"/>
    </row>
    <row r="345" spans="3:3" s="124" customFormat="1">
      <c r="C345" s="127"/>
    </row>
    <row r="346" spans="3:3" s="124" customFormat="1">
      <c r="C346" s="127"/>
    </row>
    <row r="347" spans="3:3" s="124" customFormat="1">
      <c r="C347" s="127"/>
    </row>
    <row r="348" spans="3:3" s="124" customFormat="1">
      <c r="C348" s="127"/>
    </row>
    <row r="349" spans="3:3" s="124" customFormat="1">
      <c r="C349" s="127"/>
    </row>
    <row r="350" spans="3:3" s="124" customFormat="1">
      <c r="C350" s="127"/>
    </row>
    <row r="351" spans="3:3" s="124" customFormat="1">
      <c r="C351" s="127"/>
    </row>
    <row r="352" spans="3:3" s="124" customFormat="1">
      <c r="C352" s="127"/>
    </row>
    <row r="353" spans="3:3" s="124" customFormat="1">
      <c r="C353" s="127"/>
    </row>
    <row r="354" spans="3:3" s="124" customFormat="1">
      <c r="C354" s="127"/>
    </row>
    <row r="355" spans="3:3" s="124" customFormat="1">
      <c r="C355" s="127"/>
    </row>
    <row r="356" spans="3:3" s="124" customFormat="1">
      <c r="C356" s="127"/>
    </row>
    <row r="357" spans="3:3" s="124" customFormat="1">
      <c r="C357" s="127"/>
    </row>
    <row r="358" spans="3:3" s="124" customFormat="1">
      <c r="C358" s="127"/>
    </row>
    <row r="359" spans="3:3" s="124" customFormat="1">
      <c r="C359" s="127"/>
    </row>
    <row r="360" spans="3:3" s="124" customFormat="1">
      <c r="C360" s="127"/>
    </row>
    <row r="361" spans="3:3" s="124" customFormat="1">
      <c r="C361" s="127"/>
    </row>
    <row r="362" spans="3:3" s="124" customFormat="1">
      <c r="C362" s="127"/>
    </row>
    <row r="363" spans="3:3" s="124" customFormat="1">
      <c r="C363" s="127"/>
    </row>
    <row r="364" spans="3:3" s="124" customFormat="1">
      <c r="C364" s="127"/>
    </row>
    <row r="365" spans="3:3" s="124" customFormat="1">
      <c r="C365" s="127"/>
    </row>
    <row r="366" spans="3:3" s="124" customFormat="1">
      <c r="C366" s="127"/>
    </row>
    <row r="367" spans="3:3" s="124" customFormat="1">
      <c r="C367" s="127"/>
    </row>
    <row r="368" spans="3:3" s="124" customFormat="1">
      <c r="C368" s="127"/>
    </row>
    <row r="369" spans="3:3" s="124" customFormat="1">
      <c r="C369" s="127"/>
    </row>
    <row r="370" spans="3:3" s="124" customFormat="1">
      <c r="C370" s="127"/>
    </row>
    <row r="371" spans="3:3" s="124" customFormat="1">
      <c r="C371" s="127"/>
    </row>
    <row r="372" spans="3:3" s="124" customFormat="1">
      <c r="C372" s="127"/>
    </row>
    <row r="373" spans="3:3" s="124" customFormat="1">
      <c r="C373" s="127"/>
    </row>
    <row r="374" spans="3:3" s="124" customFormat="1">
      <c r="C374" s="127"/>
    </row>
    <row r="375" spans="3:3" s="124" customFormat="1">
      <c r="C375" s="127"/>
    </row>
    <row r="376" spans="3:3" s="124" customFormat="1">
      <c r="C376" s="127"/>
    </row>
    <row r="377" spans="3:3" s="124" customFormat="1">
      <c r="C377" s="127"/>
    </row>
    <row r="378" spans="3:3" s="124" customFormat="1">
      <c r="C378" s="127"/>
    </row>
    <row r="379" spans="3:3" s="124" customFormat="1">
      <c r="C379" s="127"/>
    </row>
    <row r="380" spans="3:3" s="124" customFormat="1">
      <c r="C380" s="127"/>
    </row>
    <row r="381" spans="3:3" s="124" customFormat="1">
      <c r="C381" s="127"/>
    </row>
    <row r="382" spans="3:3" s="124" customFormat="1">
      <c r="C382" s="127"/>
    </row>
    <row r="383" spans="3:3" s="124" customFormat="1">
      <c r="C383" s="127"/>
    </row>
    <row r="384" spans="3:3" s="124" customFormat="1">
      <c r="C384" s="127"/>
    </row>
    <row r="385" spans="3:3" s="124" customFormat="1">
      <c r="C385" s="127"/>
    </row>
    <row r="386" spans="3:3" s="124" customFormat="1">
      <c r="C386" s="127"/>
    </row>
    <row r="387" spans="3:3" s="124" customFormat="1">
      <c r="C387" s="127"/>
    </row>
    <row r="388" spans="3:3" s="124" customFormat="1">
      <c r="C388" s="127"/>
    </row>
    <row r="389" spans="3:3" s="124" customFormat="1">
      <c r="C389" s="127"/>
    </row>
    <row r="390" spans="3:3" s="124" customFormat="1">
      <c r="C390" s="127"/>
    </row>
    <row r="391" spans="3:3" s="124" customFormat="1">
      <c r="C391" s="127"/>
    </row>
    <row r="392" spans="3:3" s="124" customFormat="1">
      <c r="C392" s="127"/>
    </row>
    <row r="393" spans="3:3" s="124" customFormat="1">
      <c r="C393" s="127"/>
    </row>
    <row r="394" spans="3:3" s="124" customFormat="1">
      <c r="C394" s="127"/>
    </row>
    <row r="395" spans="3:3" s="124" customFormat="1">
      <c r="C395" s="127"/>
    </row>
    <row r="396" spans="3:3" s="124" customFormat="1">
      <c r="C396" s="127"/>
    </row>
    <row r="397" spans="3:3" s="124" customFormat="1">
      <c r="C397" s="127"/>
    </row>
    <row r="398" spans="3:3" s="124" customFormat="1">
      <c r="C398" s="127"/>
    </row>
    <row r="399" spans="3:3" s="124" customFormat="1">
      <c r="C399" s="127"/>
    </row>
    <row r="400" spans="3:3" s="124" customFormat="1">
      <c r="C400" s="127"/>
    </row>
    <row r="401" spans="3:3" s="124" customFormat="1">
      <c r="C401" s="127"/>
    </row>
    <row r="402" spans="3:3" s="124" customFormat="1">
      <c r="C402" s="127"/>
    </row>
    <row r="403" spans="3:3" s="124" customFormat="1">
      <c r="C403" s="127"/>
    </row>
    <row r="404" spans="3:3" s="124" customFormat="1">
      <c r="C404" s="127"/>
    </row>
    <row r="405" spans="3:3" s="124" customFormat="1">
      <c r="C405" s="127"/>
    </row>
    <row r="406" spans="3:3" s="124" customFormat="1">
      <c r="C406" s="127"/>
    </row>
    <row r="407" spans="3:3" s="124" customFormat="1">
      <c r="C407" s="127"/>
    </row>
    <row r="408" spans="3:3" s="124" customFormat="1">
      <c r="C408" s="127"/>
    </row>
    <row r="409" spans="3:3" s="124" customFormat="1">
      <c r="C409" s="127"/>
    </row>
    <row r="410" spans="3:3" s="124" customFormat="1">
      <c r="C410" s="127"/>
    </row>
    <row r="411" spans="3:3" s="124" customFormat="1">
      <c r="C411" s="127"/>
    </row>
    <row r="412" spans="3:3" s="124" customFormat="1">
      <c r="C412" s="127"/>
    </row>
    <row r="413" spans="3:3" s="124" customFormat="1">
      <c r="C413" s="127"/>
    </row>
    <row r="414" spans="3:3" s="124" customFormat="1">
      <c r="C414" s="127"/>
    </row>
    <row r="415" spans="3:3" s="124" customFormat="1">
      <c r="C415" s="127"/>
    </row>
    <row r="416" spans="3:3" s="124" customFormat="1">
      <c r="C416" s="127"/>
    </row>
    <row r="417" spans="3:3" s="124" customFormat="1">
      <c r="C417" s="127"/>
    </row>
    <row r="418" spans="3:3" s="124" customFormat="1">
      <c r="C418" s="127"/>
    </row>
    <row r="419" spans="3:3" s="124" customFormat="1">
      <c r="C419" s="127"/>
    </row>
    <row r="420" spans="3:3" s="124" customFormat="1">
      <c r="C420" s="127"/>
    </row>
    <row r="421" spans="3:3" s="124" customFormat="1">
      <c r="C421" s="127"/>
    </row>
    <row r="422" spans="3:3" s="124" customFormat="1">
      <c r="C422" s="127"/>
    </row>
    <row r="423" spans="3:3" s="124" customFormat="1">
      <c r="C423" s="127"/>
    </row>
    <row r="424" spans="3:3" s="124" customFormat="1">
      <c r="C424" s="127"/>
    </row>
    <row r="425" spans="3:3" s="124" customFormat="1">
      <c r="C425" s="127"/>
    </row>
    <row r="426" spans="3:3" s="124" customFormat="1">
      <c r="C426" s="127"/>
    </row>
    <row r="427" spans="3:3" s="124" customFormat="1">
      <c r="C427" s="127"/>
    </row>
    <row r="428" spans="3:3" s="124" customFormat="1">
      <c r="C428" s="127"/>
    </row>
    <row r="429" spans="3:3" s="124" customFormat="1">
      <c r="C429" s="127"/>
    </row>
    <row r="430" spans="3:3" s="124" customFormat="1">
      <c r="C430" s="127"/>
    </row>
    <row r="431" spans="3:3" s="124" customFormat="1">
      <c r="C431" s="127"/>
    </row>
    <row r="432" spans="3:3" s="124" customFormat="1">
      <c r="C432" s="127"/>
    </row>
    <row r="433" spans="3:3" s="124" customFormat="1">
      <c r="C433" s="127"/>
    </row>
    <row r="434" spans="3:3" s="124" customFormat="1">
      <c r="C434" s="127"/>
    </row>
    <row r="435" spans="3:3" s="124" customFormat="1">
      <c r="C435" s="127"/>
    </row>
    <row r="436" spans="3:3" s="124" customFormat="1">
      <c r="C436" s="127"/>
    </row>
    <row r="437" spans="3:3" s="124" customFormat="1">
      <c r="C437" s="127"/>
    </row>
    <row r="438" spans="3:3" s="124" customFormat="1">
      <c r="C438" s="127"/>
    </row>
    <row r="439" spans="3:3" s="124" customFormat="1">
      <c r="C439" s="127"/>
    </row>
    <row r="440" spans="3:3" s="124" customFormat="1">
      <c r="C440" s="127"/>
    </row>
    <row r="441" spans="3:3" s="124" customFormat="1">
      <c r="C441" s="127"/>
    </row>
    <row r="442" spans="3:3" s="124" customFormat="1">
      <c r="C442" s="127"/>
    </row>
    <row r="443" spans="3:3" s="124" customFormat="1">
      <c r="C443" s="127"/>
    </row>
    <row r="444" spans="3:3" s="124" customFormat="1">
      <c r="C444" s="127"/>
    </row>
    <row r="445" spans="3:3" s="124" customFormat="1">
      <c r="C445" s="127"/>
    </row>
    <row r="446" spans="3:3" s="124" customFormat="1">
      <c r="C446" s="127"/>
    </row>
    <row r="447" spans="3:3" s="124" customFormat="1">
      <c r="C447" s="127"/>
    </row>
    <row r="448" spans="3:3" s="124" customFormat="1">
      <c r="C448" s="127"/>
    </row>
    <row r="449" spans="3:3" s="124" customFormat="1">
      <c r="C449" s="127"/>
    </row>
    <row r="450" spans="3:3" s="124" customFormat="1">
      <c r="C450" s="127"/>
    </row>
    <row r="451" spans="3:3" s="124" customFormat="1">
      <c r="C451" s="127"/>
    </row>
    <row r="452" spans="3:3" s="124" customFormat="1">
      <c r="C452" s="127"/>
    </row>
    <row r="453" spans="3:3" s="124" customFormat="1">
      <c r="C453" s="127"/>
    </row>
    <row r="454" spans="3:3" s="124" customFormat="1">
      <c r="C454" s="127"/>
    </row>
    <row r="455" spans="3:3" s="124" customFormat="1"/>
    <row r="456" spans="3:3" s="124" customFormat="1"/>
    <row r="457" spans="3:3" s="124" customFormat="1"/>
    <row r="458" spans="3:3" s="124" customFormat="1"/>
    <row r="459" spans="3:3" s="124" customFormat="1"/>
    <row r="460" spans="3:3" s="124" customFormat="1"/>
    <row r="461" spans="3:3" s="124" customFormat="1"/>
    <row r="462" spans="3:3" s="124" customFormat="1"/>
    <row r="463" spans="3:3" s="124" customFormat="1"/>
    <row r="464" spans="3:3" s="124" customFormat="1"/>
    <row r="465" s="124" customFormat="1"/>
    <row r="466" s="124" customFormat="1"/>
    <row r="467" s="124" customFormat="1"/>
    <row r="468" s="124" customFormat="1"/>
    <row r="469" s="124" customFormat="1"/>
    <row r="470" s="124" customFormat="1"/>
    <row r="471" s="124" customFormat="1"/>
    <row r="472" s="124" customFormat="1"/>
    <row r="473" s="124" customFormat="1"/>
    <row r="474" s="124" customFormat="1"/>
    <row r="475" s="124" customFormat="1"/>
    <row r="476" s="124" customFormat="1"/>
    <row r="477" s="124" customFormat="1"/>
    <row r="478" s="124" customFormat="1"/>
    <row r="479" s="124" customFormat="1"/>
    <row r="480" s="124" customFormat="1"/>
    <row r="481" s="124" customFormat="1"/>
    <row r="482" s="124" customFormat="1"/>
    <row r="483" s="124" customFormat="1"/>
    <row r="484" s="124" customFormat="1"/>
    <row r="485" s="124" customFormat="1"/>
    <row r="486" s="124" customFormat="1"/>
    <row r="487" s="124" customFormat="1"/>
    <row r="488" s="124" customFormat="1"/>
    <row r="489" s="124" customFormat="1"/>
    <row r="490" s="124" customFormat="1"/>
    <row r="491" s="124" customFormat="1"/>
    <row r="492" s="124" customFormat="1"/>
    <row r="493" s="124" customFormat="1"/>
    <row r="494" s="124" customFormat="1"/>
    <row r="495" s="124" customFormat="1"/>
    <row r="496" s="124" customFormat="1"/>
    <row r="497" s="124" customFormat="1"/>
    <row r="498" s="124" customFormat="1"/>
    <row r="499" s="124" customFormat="1"/>
    <row r="500" s="124" customFormat="1"/>
    <row r="501" s="124" customFormat="1"/>
    <row r="502" s="124" customFormat="1"/>
    <row r="503" s="124" customFormat="1"/>
    <row r="504" s="124" customFormat="1"/>
    <row r="505" s="124" customFormat="1"/>
    <row r="506" s="124" customFormat="1"/>
    <row r="507" s="124" customFormat="1"/>
    <row r="508" s="124" customFormat="1"/>
    <row r="509" s="124" customFormat="1"/>
    <row r="510" s="124" customFormat="1"/>
    <row r="511" s="124" customFormat="1"/>
    <row r="512" s="124" customFormat="1"/>
    <row r="513" s="124" customFormat="1"/>
    <row r="514" s="124" customFormat="1"/>
    <row r="515" s="124" customFormat="1"/>
    <row r="516" s="124" customFormat="1"/>
    <row r="517" s="124" customFormat="1"/>
    <row r="518" s="124" customFormat="1"/>
    <row r="519" s="124" customFormat="1"/>
    <row r="520" s="124" customFormat="1"/>
    <row r="521" s="124" customFormat="1"/>
    <row r="522" s="124" customFormat="1"/>
    <row r="523" s="124" customFormat="1"/>
    <row r="524" s="124" customFormat="1"/>
    <row r="525" s="124" customFormat="1"/>
    <row r="526" s="124" customFormat="1"/>
    <row r="527" s="124" customFormat="1"/>
    <row r="528" s="124" customFormat="1"/>
    <row r="529" s="124" customFormat="1"/>
    <row r="530" s="124" customFormat="1"/>
    <row r="531" s="124" customFormat="1"/>
    <row r="532" s="124" customFormat="1"/>
    <row r="533" s="124" customFormat="1"/>
    <row r="534" s="124" customFormat="1"/>
    <row r="535" s="124" customFormat="1"/>
    <row r="536" s="124" customFormat="1"/>
    <row r="537" s="124" customFormat="1"/>
    <row r="538" s="124" customFormat="1"/>
    <row r="539" s="124" customFormat="1"/>
    <row r="540" s="124" customFormat="1"/>
    <row r="541" s="124" customFormat="1"/>
    <row r="542" s="124" customFormat="1"/>
    <row r="543" s="124" customFormat="1"/>
    <row r="544" s="124" customFormat="1"/>
    <row r="545" s="124" customFormat="1"/>
    <row r="546" s="124" customFormat="1"/>
    <row r="547" s="124" customFormat="1"/>
    <row r="548" s="124" customFormat="1"/>
    <row r="549" s="124" customFormat="1"/>
    <row r="550" s="124" customFormat="1"/>
    <row r="551" s="124" customFormat="1"/>
    <row r="552" s="124" customFormat="1"/>
    <row r="553" s="124" customFormat="1"/>
    <row r="554" s="124" customFormat="1"/>
    <row r="555" s="124" customFormat="1"/>
    <row r="556" s="124" customFormat="1"/>
    <row r="557" s="124" customFormat="1"/>
    <row r="558" s="124" customFormat="1"/>
    <row r="559" s="124" customFormat="1"/>
    <row r="560" s="124" customFormat="1"/>
    <row r="561" s="124" customFormat="1"/>
    <row r="562" s="124" customFormat="1"/>
    <row r="563" s="124" customFormat="1"/>
    <row r="564" s="124" customFormat="1"/>
    <row r="565" s="124" customFormat="1"/>
    <row r="566" s="124" customFormat="1"/>
    <row r="567" s="124" customFormat="1"/>
    <row r="568" s="124" customFormat="1"/>
    <row r="569" s="124" customFormat="1"/>
    <row r="570" s="124" customFormat="1"/>
    <row r="571" s="124" customFormat="1"/>
    <row r="572" s="124" customFormat="1"/>
    <row r="573" s="124" customFormat="1"/>
    <row r="574" s="124" customFormat="1"/>
    <row r="575" s="124" customFormat="1"/>
    <row r="576" s="124" customFormat="1"/>
    <row r="577" s="124" customFormat="1"/>
    <row r="578" s="124" customFormat="1"/>
    <row r="579" s="124" customFormat="1"/>
    <row r="580" s="124" customFormat="1"/>
    <row r="581" s="124" customFormat="1"/>
    <row r="582" s="124" customFormat="1"/>
    <row r="583" s="124" customFormat="1"/>
    <row r="584" s="124" customFormat="1"/>
    <row r="585" s="124" customFormat="1"/>
    <row r="586" s="124" customFormat="1"/>
    <row r="587" s="124" customFormat="1"/>
    <row r="588" s="124" customFormat="1"/>
    <row r="589" s="124" customFormat="1"/>
    <row r="590" s="124" customFormat="1"/>
    <row r="591" s="124" customFormat="1"/>
    <row r="592" s="124" customFormat="1"/>
    <row r="593" s="124" customFormat="1"/>
    <row r="594" s="124" customFormat="1"/>
    <row r="595" s="124" customFormat="1"/>
    <row r="596" s="124" customFormat="1"/>
    <row r="597" s="124" customFormat="1"/>
    <row r="598" s="124" customFormat="1"/>
    <row r="599" s="124" customFormat="1"/>
    <row r="600" s="124" customFormat="1"/>
    <row r="601" s="124" customFormat="1"/>
    <row r="602" s="124" customFormat="1"/>
    <row r="603" s="124" customFormat="1"/>
    <row r="604" s="124" customFormat="1"/>
    <row r="605" s="124" customFormat="1"/>
    <row r="606" s="124" customFormat="1"/>
    <row r="607" s="124" customFormat="1"/>
    <row r="608" s="124" customFormat="1"/>
    <row r="609" s="124" customFormat="1"/>
    <row r="610" s="124" customFormat="1"/>
    <row r="611" s="124" customFormat="1"/>
    <row r="612" s="124" customFormat="1"/>
    <row r="613" s="124" customFormat="1"/>
    <row r="614" s="124" customFormat="1"/>
    <row r="615" s="124" customFormat="1"/>
    <row r="616" s="124" customFormat="1"/>
    <row r="617" s="124" customFormat="1"/>
    <row r="618" s="124" customFormat="1"/>
    <row r="619" s="124" customFormat="1"/>
    <row r="620" s="124" customFormat="1"/>
    <row r="621" s="124" customFormat="1"/>
    <row r="622" s="124" customFormat="1"/>
    <row r="623" s="124" customFormat="1"/>
    <row r="624" s="124" customFormat="1"/>
    <row r="625" s="124" customFormat="1"/>
    <row r="626" s="124" customFormat="1"/>
    <row r="627" s="124" customFormat="1"/>
    <row r="628" s="124" customFormat="1"/>
    <row r="629" s="124" customFormat="1"/>
    <row r="630" s="124" customFormat="1"/>
    <row r="631" s="124" customFormat="1"/>
    <row r="632" s="124" customFormat="1"/>
    <row r="633" s="124" customFormat="1"/>
    <row r="634" s="124" customFormat="1"/>
    <row r="635" s="124" customFormat="1"/>
    <row r="636" s="124" customFormat="1"/>
    <row r="637" s="124" customFormat="1"/>
    <row r="638" s="124" customFormat="1"/>
    <row r="639" s="124" customFormat="1"/>
    <row r="640" s="124" customFormat="1"/>
    <row r="641" s="124" customFormat="1"/>
    <row r="642" s="124" customFormat="1"/>
    <row r="643" s="124" customFormat="1"/>
    <row r="644" s="124" customFormat="1"/>
    <row r="645" s="124" customFormat="1"/>
    <row r="646" s="124" customFormat="1"/>
    <row r="647" s="124" customFormat="1"/>
    <row r="648" s="124" customFormat="1"/>
    <row r="649" s="124" customFormat="1"/>
    <row r="650" s="124" customFormat="1"/>
    <row r="651" s="124" customFormat="1"/>
    <row r="652" s="124" customFormat="1"/>
    <row r="653" s="124" customFormat="1"/>
    <row r="654" s="124" customFormat="1"/>
    <row r="655" s="124" customFormat="1"/>
    <row r="656" s="124" customFormat="1"/>
    <row r="657" s="124" customFormat="1"/>
    <row r="658" s="124" customFormat="1"/>
    <row r="659" s="124" customFormat="1"/>
    <row r="660" s="124" customFormat="1"/>
    <row r="661" s="124" customFormat="1"/>
    <row r="662" s="124" customFormat="1"/>
    <row r="663" s="124" customFormat="1"/>
    <row r="664" s="124" customFormat="1"/>
    <row r="665" s="124" customFormat="1"/>
    <row r="666" s="124" customFormat="1"/>
    <row r="667" s="124" customFormat="1"/>
    <row r="668" s="124" customFormat="1"/>
    <row r="669" s="124" customFormat="1"/>
    <row r="670" s="124" customFormat="1"/>
    <row r="671" s="124" customFormat="1"/>
    <row r="672" s="124" customFormat="1"/>
    <row r="673" s="124" customFormat="1"/>
    <row r="674" s="124" customFormat="1"/>
    <row r="675" s="124" customFormat="1"/>
    <row r="676" s="124" customFormat="1"/>
    <row r="677" s="124" customFormat="1"/>
    <row r="678" s="124" customFormat="1"/>
    <row r="679" s="124" customFormat="1"/>
    <row r="680" s="124" customFormat="1"/>
    <row r="681" s="124" customFormat="1"/>
    <row r="682" s="124" customFormat="1"/>
    <row r="683" s="124" customFormat="1"/>
    <row r="684" s="124" customFormat="1"/>
    <row r="685" s="124" customFormat="1"/>
    <row r="686" s="124" customFormat="1"/>
    <row r="687" s="124" customFormat="1"/>
    <row r="688" s="124" customFormat="1"/>
    <row r="689" s="124" customFormat="1"/>
    <row r="690" s="124" customFormat="1"/>
    <row r="691" s="124" customFormat="1"/>
    <row r="692" s="124" customFormat="1"/>
    <row r="693" s="124" customFormat="1"/>
    <row r="694" s="124" customFormat="1"/>
    <row r="695" s="124" customFormat="1"/>
    <row r="696" s="124" customFormat="1"/>
    <row r="697" s="124" customFormat="1"/>
    <row r="698" s="124" customFormat="1"/>
    <row r="699" s="124" customFormat="1"/>
    <row r="700" s="124" customFormat="1"/>
    <row r="701" s="124" customFormat="1"/>
    <row r="702" s="124" customFormat="1"/>
    <row r="703" s="124" customFormat="1"/>
    <row r="704" s="124" customFormat="1"/>
    <row r="705" s="124" customFormat="1"/>
    <row r="706" s="124" customFormat="1"/>
    <row r="707" s="124" customFormat="1"/>
    <row r="708" s="124" customFormat="1"/>
    <row r="709" s="124" customFormat="1"/>
    <row r="710" s="124" customFormat="1"/>
    <row r="711" s="124" customFormat="1"/>
    <row r="712" s="124" customFormat="1"/>
    <row r="713" s="124" customFormat="1"/>
    <row r="714" s="124" customFormat="1"/>
    <row r="715" s="124" customFormat="1"/>
    <row r="716" s="124" customFormat="1"/>
    <row r="717" s="124" customFormat="1"/>
    <row r="718" s="124" customFormat="1"/>
    <row r="719" s="124" customFormat="1"/>
    <row r="720" s="124" customFormat="1"/>
    <row r="721" s="124" customFormat="1"/>
    <row r="722" s="124" customFormat="1"/>
    <row r="723" s="124" customFormat="1"/>
    <row r="724" s="124" customFormat="1"/>
    <row r="725" s="124" customFormat="1"/>
    <row r="726" s="124" customFormat="1"/>
    <row r="727" s="124" customFormat="1"/>
    <row r="728" s="124" customFormat="1"/>
    <row r="729" s="124" customFormat="1"/>
    <row r="730" s="124" customFormat="1"/>
    <row r="731" s="124" customFormat="1"/>
    <row r="732" s="124" customFormat="1"/>
    <row r="733" s="124" customFormat="1"/>
    <row r="734" s="124" customFormat="1"/>
    <row r="735" s="124" customFormat="1"/>
    <row r="736" s="124" customFormat="1"/>
    <row r="737" s="124" customFormat="1"/>
    <row r="738" s="124" customFormat="1"/>
    <row r="739" s="124" customFormat="1"/>
    <row r="740" s="124" customFormat="1"/>
    <row r="741" s="124" customFormat="1"/>
    <row r="742" s="124" customFormat="1"/>
    <row r="743" s="124" customFormat="1"/>
    <row r="744" s="124" customFormat="1"/>
    <row r="745" s="124" customFormat="1"/>
    <row r="746" s="124" customFormat="1"/>
    <row r="747" s="124" customFormat="1"/>
    <row r="748" s="124" customFormat="1"/>
    <row r="749" s="124" customFormat="1"/>
    <row r="750" s="124" customFormat="1"/>
    <row r="751" s="124" customFormat="1"/>
    <row r="752" s="124" customFormat="1"/>
    <row r="753" s="124" customFormat="1"/>
    <row r="754" s="124" customFormat="1"/>
    <row r="755" s="124" customFormat="1"/>
    <row r="756" s="124" customFormat="1"/>
    <row r="757" s="124" customFormat="1"/>
    <row r="758" s="124" customFormat="1"/>
    <row r="759" s="124" customFormat="1"/>
    <row r="760" s="124" customFormat="1"/>
    <row r="761" s="124" customFormat="1"/>
    <row r="762" s="124" customFormat="1"/>
    <row r="763" s="124" customFormat="1"/>
    <row r="764" s="124" customFormat="1"/>
    <row r="765" s="124" customFormat="1"/>
    <row r="766" s="124" customFormat="1"/>
    <row r="767" s="124" customFormat="1"/>
    <row r="768" s="124" customFormat="1"/>
    <row r="769" s="124" customFormat="1"/>
    <row r="770" s="124" customFormat="1"/>
    <row r="771" s="124" customFormat="1"/>
    <row r="772" s="124" customFormat="1"/>
    <row r="773" s="124" customFormat="1"/>
    <row r="774" s="124" customFormat="1"/>
    <row r="775" s="124" customFormat="1"/>
    <row r="776" s="124" customFormat="1"/>
    <row r="777" s="124" customFormat="1"/>
    <row r="778" s="124" customFormat="1"/>
    <row r="779" s="124" customFormat="1"/>
    <row r="780" s="124" customFormat="1"/>
    <row r="781" s="124" customFormat="1"/>
    <row r="782" s="124" customFormat="1"/>
    <row r="783" s="124" customFormat="1"/>
    <row r="784" s="124" customFormat="1"/>
    <row r="785" s="124" customFormat="1"/>
    <row r="786" s="124" customFormat="1"/>
    <row r="787" s="124" customFormat="1"/>
    <row r="788" s="124" customFormat="1"/>
    <row r="789" s="124" customFormat="1"/>
    <row r="790" s="124" customFormat="1"/>
    <row r="791" s="124" customFormat="1"/>
    <row r="792" s="124" customFormat="1"/>
    <row r="793" s="124" customFormat="1"/>
    <row r="794" s="124" customFormat="1"/>
    <row r="795" s="124" customFormat="1"/>
    <row r="796" s="124" customFormat="1"/>
    <row r="797" s="124" customFormat="1"/>
    <row r="798" s="124" customFormat="1"/>
    <row r="799" s="124" customFormat="1"/>
    <row r="800" s="124" customFormat="1"/>
    <row r="801" s="124" customFormat="1"/>
    <row r="802" s="124" customFormat="1"/>
    <row r="803" s="124" customFormat="1"/>
    <row r="804" s="124" customFormat="1"/>
    <row r="805" s="124" customFormat="1"/>
    <row r="806" s="124" customFormat="1"/>
    <row r="807" s="124" customFormat="1"/>
    <row r="808" s="124" customFormat="1"/>
    <row r="809" s="124" customFormat="1"/>
    <row r="810" s="124" customFormat="1"/>
    <row r="811" s="124" customFormat="1"/>
    <row r="812" s="124" customFormat="1"/>
    <row r="813" s="124" customFormat="1"/>
    <row r="814" s="124" customFormat="1"/>
    <row r="815" s="124" customFormat="1"/>
    <row r="816" s="124" customFormat="1"/>
    <row r="817" s="124" customFormat="1"/>
    <row r="818" s="124" customFormat="1"/>
    <row r="819" s="124" customFormat="1"/>
    <row r="820" s="124" customFormat="1"/>
    <row r="821" s="124" customFormat="1"/>
    <row r="822" s="124" customFormat="1"/>
    <row r="823" s="124" customFormat="1"/>
    <row r="824" s="124" customFormat="1"/>
    <row r="825" s="124" customFormat="1"/>
    <row r="826" s="124" customFormat="1"/>
    <row r="827" s="124" customFormat="1"/>
    <row r="828" s="124" customFormat="1"/>
    <row r="829" s="124" customFormat="1"/>
    <row r="830" s="124" customFormat="1"/>
    <row r="831" s="124" customFormat="1"/>
    <row r="832" s="124" customFormat="1"/>
    <row r="833" s="124" customFormat="1"/>
    <row r="834" s="124" customFormat="1"/>
    <row r="835" s="124" customFormat="1"/>
    <row r="836" s="124" customFormat="1"/>
    <row r="837" s="124" customFormat="1"/>
    <row r="838" s="124" customFormat="1"/>
    <row r="839" s="124" customFormat="1"/>
    <row r="840" s="124" customFormat="1"/>
    <row r="841" s="124" customFormat="1"/>
    <row r="842" s="124" customFormat="1"/>
    <row r="843" s="124" customFormat="1"/>
    <row r="844" s="124" customFormat="1"/>
    <row r="845" s="124" customFormat="1"/>
    <row r="846" s="124" customFormat="1"/>
    <row r="847" s="124" customFormat="1"/>
    <row r="848" s="124" customFormat="1"/>
    <row r="849" s="124" customFormat="1"/>
    <row r="850" s="124" customFormat="1"/>
    <row r="851" s="124" customFormat="1"/>
    <row r="852" s="124" customFormat="1"/>
    <row r="853" s="124" customFormat="1"/>
    <row r="854" s="124" customFormat="1"/>
    <row r="855" s="124" customFormat="1"/>
    <row r="856" s="124" customFormat="1"/>
    <row r="857" s="124" customFormat="1"/>
    <row r="858" s="124" customFormat="1"/>
    <row r="859" s="124" customFormat="1"/>
    <row r="860" s="124" customFormat="1"/>
    <row r="861" s="124" customFormat="1"/>
    <row r="862" s="124" customFormat="1"/>
    <row r="863" s="124" customFormat="1"/>
    <row r="864" s="124" customFormat="1"/>
    <row r="865" s="124" customFormat="1"/>
    <row r="866" s="124" customFormat="1"/>
    <row r="867" s="124" customFormat="1"/>
    <row r="868" s="124" customFormat="1"/>
    <row r="869" s="124" customFormat="1"/>
    <row r="870" s="124" customFormat="1"/>
    <row r="871" s="124" customFormat="1"/>
    <row r="872" s="124" customFormat="1"/>
    <row r="873" s="124" customFormat="1"/>
    <row r="874" s="124" customFormat="1"/>
    <row r="875" s="124" customFormat="1"/>
    <row r="876" s="124" customFormat="1"/>
    <row r="877" s="124" customFormat="1"/>
    <row r="878" s="124" customFormat="1"/>
    <row r="879" s="124" customFormat="1"/>
    <row r="880" s="124" customFormat="1"/>
    <row r="881" s="124" customFormat="1"/>
    <row r="882" s="124" customFormat="1"/>
    <row r="883" s="124" customFormat="1"/>
    <row r="884" s="124" customFormat="1"/>
    <row r="885" s="124" customFormat="1"/>
    <row r="886" s="124" customFormat="1"/>
    <row r="887" s="124" customFormat="1"/>
    <row r="888" s="124" customFormat="1"/>
    <row r="889" s="124" customFormat="1"/>
    <row r="890" s="124" customFormat="1"/>
    <row r="891" s="124" customFormat="1"/>
    <row r="892" s="124" customFormat="1"/>
    <row r="893" s="124" customFormat="1"/>
    <row r="894" s="124" customFormat="1"/>
    <row r="895" s="124" customFormat="1"/>
    <row r="896" s="124" customFormat="1"/>
    <row r="897" s="124" customFormat="1"/>
    <row r="898" s="124" customFormat="1"/>
    <row r="899" s="124" customFormat="1"/>
    <row r="900" s="124" customFormat="1"/>
    <row r="901" s="124" customFormat="1"/>
    <row r="902" s="124" customFormat="1"/>
    <row r="903" s="124" customFormat="1"/>
    <row r="904" s="124" customFormat="1"/>
    <row r="905" s="124" customFormat="1"/>
    <row r="906" s="124" customFormat="1"/>
    <row r="907" s="124" customFormat="1"/>
    <row r="908" s="124" customFormat="1"/>
    <row r="909" s="124" customFormat="1"/>
    <row r="910" s="124" customFormat="1"/>
    <row r="911" s="124" customFormat="1"/>
    <row r="912" s="124" customFormat="1"/>
    <row r="913" s="124" customFormat="1"/>
    <row r="914" s="124" customFormat="1"/>
    <row r="915" s="124" customFormat="1"/>
    <row r="916" s="124" customFormat="1"/>
    <row r="917" s="124" customFormat="1"/>
    <row r="918" s="124" customFormat="1"/>
    <row r="919" s="124" customFormat="1"/>
    <row r="920" s="124" customFormat="1"/>
    <row r="921" s="124" customFormat="1"/>
    <row r="922" s="124" customFormat="1"/>
    <row r="923" s="124" customFormat="1"/>
    <row r="924" s="124" customFormat="1"/>
    <row r="925" s="124" customFormat="1"/>
    <row r="926" s="124" customFormat="1"/>
    <row r="927" s="124" customFormat="1"/>
    <row r="928" s="124" customFormat="1"/>
    <row r="929" s="124" customFormat="1"/>
    <row r="930" s="124" customFormat="1"/>
    <row r="931" s="124" customFormat="1"/>
    <row r="932" s="124" customFormat="1"/>
    <row r="933" s="124" customFormat="1"/>
    <row r="934" s="124" customFormat="1"/>
    <row r="935" s="124" customFormat="1"/>
    <row r="936" s="124" customFormat="1"/>
    <row r="937" s="124" customFormat="1"/>
    <row r="938" s="124" customFormat="1"/>
    <row r="939" s="124" customFormat="1"/>
    <row r="940" s="124" customFormat="1"/>
    <row r="941" s="124" customFormat="1"/>
    <row r="942" s="124" customFormat="1"/>
    <row r="943" s="124" customFormat="1"/>
    <row r="944" s="124" customFormat="1"/>
    <row r="945" s="124" customFormat="1"/>
    <row r="946" s="124" customFormat="1"/>
    <row r="947" s="124" customFormat="1"/>
    <row r="948" s="124" customFormat="1"/>
    <row r="949" s="124" customFormat="1"/>
    <row r="950" s="124" customFormat="1"/>
    <row r="951" s="124" customFormat="1"/>
    <row r="952" s="124" customFormat="1"/>
    <row r="953" s="124" customFormat="1"/>
    <row r="954" s="124" customFormat="1"/>
    <row r="955" s="124" customFormat="1"/>
    <row r="956" s="124" customFormat="1"/>
    <row r="957" s="124" customFormat="1"/>
    <row r="958" s="124" customFormat="1"/>
    <row r="959" s="124" customFormat="1"/>
    <row r="960" s="124" customFormat="1"/>
    <row r="961" s="124" customFormat="1"/>
    <row r="962" s="124" customFormat="1"/>
    <row r="963" s="124" customFormat="1"/>
    <row r="964" s="124" customFormat="1"/>
    <row r="965" s="124" customFormat="1"/>
    <row r="966" s="124" customFormat="1"/>
    <row r="967" s="124" customFormat="1"/>
    <row r="968" s="124" customFormat="1"/>
    <row r="969" s="124" customFormat="1"/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2"/>
  </sheetPr>
  <dimension ref="A1:AB342"/>
  <sheetViews>
    <sheetView workbookViewId="0">
      <selection activeCell="E9" sqref="E9:G9"/>
    </sheetView>
  </sheetViews>
  <sheetFormatPr defaultRowHeight="12.75"/>
  <cols>
    <col min="1" max="1" width="9.140625" style="31"/>
    <col min="2" max="2" width="10.7109375" style="31" customWidth="1"/>
    <col min="3" max="4" width="9.140625" style="31"/>
    <col min="5" max="5" width="10.28515625" style="31" bestFit="1" customWidth="1"/>
    <col min="6" max="6" width="9.140625" style="31"/>
    <col min="7" max="7" width="10.7109375" style="31" customWidth="1"/>
    <col min="8" max="13" width="9.140625" style="31"/>
    <col min="14" max="14" width="12.140625" style="31" customWidth="1"/>
    <col min="15" max="15" width="11" style="31" customWidth="1"/>
    <col min="16" max="16384" width="9.140625" style="31"/>
  </cols>
  <sheetData>
    <row r="1" spans="1:28" ht="18.75" thickBot="1">
      <c r="A1" s="30" t="s">
        <v>83</v>
      </c>
      <c r="D1" s="32" t="s">
        <v>84</v>
      </c>
      <c r="M1" s="33" t="s">
        <v>85</v>
      </c>
      <c r="N1" s="31" t="s">
        <v>86</v>
      </c>
      <c r="O1" s="31">
        <f ca="1">H18*J18-I18*I18</f>
        <v>58343.314178226981</v>
      </c>
      <c r="P1" s="31" t="s">
        <v>179</v>
      </c>
      <c r="U1" s="9" t="s">
        <v>142</v>
      </c>
      <c r="V1" s="60" t="s">
        <v>144</v>
      </c>
      <c r="AA1" s="31">
        <v>1</v>
      </c>
      <c r="AB1" s="31" t="s">
        <v>87</v>
      </c>
    </row>
    <row r="2" spans="1:28">
      <c r="M2" s="33" t="s">
        <v>88</v>
      </c>
      <c r="N2" s="31" t="s">
        <v>89</v>
      </c>
      <c r="O2" s="31">
        <f ca="1">+F18*J18-H18*I18</f>
        <v>12201.20053126986</v>
      </c>
      <c r="P2" s="31" t="s">
        <v>180</v>
      </c>
      <c r="U2" s="31">
        <v>-2.5</v>
      </c>
      <c r="V2" s="31">
        <f t="shared" ref="V2:V22" ca="1" si="0">+E$4+E$5*U2+E$6*U2^2</f>
        <v>0.18882579239276151</v>
      </c>
      <c r="AA2" s="31">
        <v>2</v>
      </c>
      <c r="AB2" s="31" t="s">
        <v>36</v>
      </c>
    </row>
    <row r="3" spans="1:28" ht="13.5" thickBot="1">
      <c r="A3" s="31" t="s">
        <v>90</v>
      </c>
      <c r="B3" s="31" t="s">
        <v>91</v>
      </c>
      <c r="E3" s="34" t="s">
        <v>92</v>
      </c>
      <c r="F3" s="34" t="s">
        <v>93</v>
      </c>
      <c r="G3" s="34" t="s">
        <v>94</v>
      </c>
      <c r="H3" s="34" t="s">
        <v>95</v>
      </c>
      <c r="M3" s="33" t="s">
        <v>96</v>
      </c>
      <c r="N3" s="31" t="s">
        <v>97</v>
      </c>
      <c r="O3" s="31">
        <f ca="1">+F18*I18-H18*H18</f>
        <v>-6362.1575469937961</v>
      </c>
      <c r="P3" s="31" t="s">
        <v>181</v>
      </c>
      <c r="U3" s="31">
        <v>-2.25</v>
      </c>
      <c r="V3" s="31">
        <f t="shared" ca="1" si="0"/>
        <v>0.15132706741498411</v>
      </c>
      <c r="AA3" s="31">
        <v>3</v>
      </c>
      <c r="AB3" s="31" t="s">
        <v>98</v>
      </c>
    </row>
    <row r="4" spans="1:28">
      <c r="A4" s="31" t="s">
        <v>99</v>
      </c>
      <c r="B4" s="31" t="s">
        <v>100</v>
      </c>
      <c r="D4" s="35" t="s">
        <v>101</v>
      </c>
      <c r="E4" s="36">
        <f ca="1">(G18*O1-K18*O2+L18*O3)/O7</f>
        <v>-3.9919981921210856E-3</v>
      </c>
      <c r="F4" s="37">
        <f ca="1">+E7/O7*O18</f>
        <v>9.2305119717559349E-4</v>
      </c>
      <c r="G4" s="38">
        <f>+B18</f>
        <v>1</v>
      </c>
      <c r="H4" s="39">
        <f ca="1">ABS(F4/E4)</f>
        <v>0.23122535450977866</v>
      </c>
      <c r="M4" s="33" t="s">
        <v>102</v>
      </c>
      <c r="N4" s="31" t="s">
        <v>103</v>
      </c>
      <c r="O4" s="31">
        <f ca="1">+C18*J18-H18*H18</f>
        <v>26049.126251146008</v>
      </c>
      <c r="P4" s="31" t="s">
        <v>182</v>
      </c>
      <c r="U4" s="31">
        <v>-2</v>
      </c>
      <c r="V4" s="31">
        <f t="shared" ca="1" si="0"/>
        <v>0.11787655264149316</v>
      </c>
      <c r="AA4" s="31">
        <v>4</v>
      </c>
      <c r="AB4" s="31" t="s">
        <v>104</v>
      </c>
    </row>
    <row r="5" spans="1:28">
      <c r="A5" s="31" t="s">
        <v>105</v>
      </c>
      <c r="B5" s="40">
        <v>40323</v>
      </c>
      <c r="D5" s="41" t="s">
        <v>106</v>
      </c>
      <c r="E5" s="42">
        <f ca="1">+(-G18*O2+K18*O4-L18*O5)/O7</f>
        <v>3.837087851776529E-3</v>
      </c>
      <c r="F5" s="43">
        <f ca="1">P18*E7/O7</f>
        <v>6.2698170610359506E-4</v>
      </c>
      <c r="G5" s="44">
        <f>+B18/A18</f>
        <v>1E-4</v>
      </c>
      <c r="H5" s="39">
        <f ca="1">ABS(F5/E5)</f>
        <v>0.16340040424493005</v>
      </c>
      <c r="M5" s="33" t="s">
        <v>107</v>
      </c>
      <c r="N5" s="31" t="s">
        <v>108</v>
      </c>
      <c r="O5" s="31">
        <f ca="1">+C18*I18-F18*H18</f>
        <v>8319.2672207580836</v>
      </c>
      <c r="P5" s="31" t="s">
        <v>183</v>
      </c>
      <c r="U5" s="31">
        <v>-1.75</v>
      </c>
      <c r="V5" s="31">
        <f t="shared" ca="1" si="0"/>
        <v>8.8474248072288708E-2</v>
      </c>
      <c r="AA5" s="31">
        <v>5</v>
      </c>
      <c r="AB5" s="31" t="s">
        <v>109</v>
      </c>
    </row>
    <row r="6" spans="1:28" ht="13.5" thickBot="1">
      <c r="D6" s="45" t="s">
        <v>110</v>
      </c>
      <c r="E6" s="46">
        <f ca="1">+(G18*O3-K18*O5+L18*O6)/O7</f>
        <v>3.2385681634291827E-2</v>
      </c>
      <c r="F6" s="47">
        <f ca="1">Q18*E7/O7</f>
        <v>2.8828723383173596E-4</v>
      </c>
      <c r="G6" s="48">
        <f>+B18/A18^2</f>
        <v>1E-8</v>
      </c>
      <c r="H6" s="39">
        <f ca="1">ABS(F6/E6)</f>
        <v>8.9016880079028759E-3</v>
      </c>
      <c r="M6" s="49" t="s">
        <v>111</v>
      </c>
      <c r="N6" s="50" t="s">
        <v>112</v>
      </c>
      <c r="O6" s="50">
        <f ca="1">+C18*H18-F18*F18</f>
        <v>5274.1388759265319</v>
      </c>
      <c r="P6" s="31" t="s">
        <v>184</v>
      </c>
      <c r="U6" s="31">
        <v>-1.5</v>
      </c>
      <c r="V6" s="31">
        <f t="shared" ca="1" si="0"/>
        <v>6.312015370737073E-2</v>
      </c>
      <c r="AA6" s="31">
        <v>6</v>
      </c>
      <c r="AB6" s="31" t="s">
        <v>113</v>
      </c>
    </row>
    <row r="7" spans="1:28">
      <c r="D7" s="32" t="s">
        <v>114</v>
      </c>
      <c r="E7" s="51">
        <f ca="1">SQRT(N18/(B15-3))</f>
        <v>3.8872861775008805E-3</v>
      </c>
      <c r="G7" s="52">
        <f>+B22</f>
        <v>8.9460999999573687E-2</v>
      </c>
      <c r="M7" s="33" t="s">
        <v>115</v>
      </c>
      <c r="N7" s="31" t="s">
        <v>116</v>
      </c>
      <c r="O7" s="31">
        <f ca="1">+C18*O1-F18*O2+H18*O3</f>
        <v>920060.76052236906</v>
      </c>
      <c r="U7" s="31">
        <v>-1.25</v>
      </c>
      <c r="V7" s="31">
        <f t="shared" ca="1" si="0"/>
        <v>4.1814269546739231E-2</v>
      </c>
      <c r="AA7" s="31">
        <v>7</v>
      </c>
      <c r="AB7" s="31" t="s">
        <v>117</v>
      </c>
    </row>
    <row r="8" spans="1:28">
      <c r="A8" s="55">
        <v>21</v>
      </c>
      <c r="B8" s="31" t="s">
        <v>122</v>
      </c>
      <c r="C8" s="71">
        <v>21</v>
      </c>
      <c r="D8" s="32" t="s">
        <v>118</v>
      </c>
      <c r="F8" s="72">
        <f ca="1">CORREL(INDIRECT(E12):INDIRECT(E13),INDIRECT(M12):INDIRECT(M13))</f>
        <v>0.99650328916210007</v>
      </c>
      <c r="G8" s="51"/>
      <c r="K8" s="52"/>
      <c r="U8" s="31">
        <v>-1</v>
      </c>
      <c r="V8" s="31">
        <f t="shared" ca="1" si="0"/>
        <v>2.4556595590394213E-2</v>
      </c>
      <c r="AA8" s="31">
        <v>8</v>
      </c>
      <c r="AB8" s="31" t="s">
        <v>119</v>
      </c>
    </row>
    <row r="9" spans="1:28">
      <c r="A9" s="55">
        <f>20+COUNT(A21:A1449)</f>
        <v>124</v>
      </c>
      <c r="B9" s="31" t="s">
        <v>124</v>
      </c>
      <c r="C9" s="71">
        <f>A9</f>
        <v>124</v>
      </c>
      <c r="E9" s="92">
        <f ca="1">E6*G6</f>
        <v>3.238568163429183E-10</v>
      </c>
      <c r="F9" s="53">
        <f ca="1">H6</f>
        <v>8.9016880079028759E-3</v>
      </c>
      <c r="G9" s="54">
        <f ca="1">F8</f>
        <v>0.99650328916210007</v>
      </c>
      <c r="K9" s="52"/>
      <c r="U9" s="31">
        <v>-0.75</v>
      </c>
      <c r="V9" s="31">
        <f t="shared" ca="1" si="0"/>
        <v>1.1347131838335672E-2</v>
      </c>
      <c r="AA9" s="31">
        <v>9</v>
      </c>
      <c r="AB9" s="31" t="s">
        <v>35</v>
      </c>
    </row>
    <row r="10" spans="1:28">
      <c r="A10" s="89" t="s">
        <v>6</v>
      </c>
      <c r="B10" s="90">
        <f>'Active 1'!C8</f>
        <v>0.6180428</v>
      </c>
      <c r="D10" s="31" t="s">
        <v>173</v>
      </c>
      <c r="E10" s="31">
        <f ca="1">2*E9*365.2422/B10</f>
        <v>3.827766494038388E-7</v>
      </c>
      <c r="F10" s="31" t="s">
        <v>174</v>
      </c>
      <c r="U10" s="31">
        <v>-0.5</v>
      </c>
      <c r="V10" s="31">
        <f t="shared" ca="1" si="0"/>
        <v>2.1858782905636066E-3</v>
      </c>
      <c r="AA10" s="31">
        <v>10</v>
      </c>
      <c r="AB10" s="31" t="s">
        <v>120</v>
      </c>
    </row>
    <row r="11" spans="1:28">
      <c r="U11" s="31">
        <v>-0.25</v>
      </c>
      <c r="V11" s="31">
        <f t="shared" ca="1" si="0"/>
        <v>-2.9271650529219791E-3</v>
      </c>
      <c r="AA11" s="31">
        <v>11</v>
      </c>
      <c r="AB11" s="31" t="s">
        <v>121</v>
      </c>
    </row>
    <row r="12" spans="1:28">
      <c r="C12" s="6" t="str">
        <f t="shared" ref="C12:F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U12" s="31">
        <v>0</v>
      </c>
      <c r="V12" s="31">
        <f t="shared" ca="1" si="0"/>
        <v>-3.9919981921210856E-3</v>
      </c>
      <c r="AA12" s="31">
        <v>12</v>
      </c>
      <c r="AB12" s="31" t="s">
        <v>123</v>
      </c>
    </row>
    <row r="13" spans="1:28">
      <c r="C13" s="6" t="str">
        <f t="shared" si="1"/>
        <v>C124</v>
      </c>
      <c r="D13" s="6" t="str">
        <f t="shared" si="1"/>
        <v>D124</v>
      </c>
      <c r="E13" s="6" t="str">
        <f t="shared" si="1"/>
        <v>E124</v>
      </c>
      <c r="F13" s="6" t="str">
        <f t="shared" si="1"/>
        <v>F124</v>
      </c>
      <c r="G13" s="6" t="str">
        <f t="shared" ref="G13:Q13" si="3">G$15&amp;$C9</f>
        <v>G124</v>
      </c>
      <c r="H13" s="6" t="str">
        <f t="shared" si="3"/>
        <v>H124</v>
      </c>
      <c r="I13" s="6" t="str">
        <f t="shared" si="3"/>
        <v>I124</v>
      </c>
      <c r="J13" s="6" t="str">
        <f t="shared" si="3"/>
        <v>J124</v>
      </c>
      <c r="K13" s="6" t="str">
        <f t="shared" si="3"/>
        <v>K124</v>
      </c>
      <c r="L13" s="6" t="str">
        <f t="shared" si="3"/>
        <v>L124</v>
      </c>
      <c r="M13" s="6" t="str">
        <f t="shared" si="3"/>
        <v>M124</v>
      </c>
      <c r="N13" s="6" t="str">
        <f t="shared" si="3"/>
        <v>N124</v>
      </c>
      <c r="O13" s="6" t="str">
        <f t="shared" si="3"/>
        <v>O124</v>
      </c>
      <c r="P13" s="6" t="str">
        <f t="shared" si="3"/>
        <v>P124</v>
      </c>
      <c r="Q13" s="6" t="str">
        <f t="shared" si="3"/>
        <v>Q124</v>
      </c>
      <c r="U13" s="31">
        <v>0.25</v>
      </c>
      <c r="V13" s="31">
        <f t="shared" ca="1" si="0"/>
        <v>-1.0086211270337142E-3</v>
      </c>
      <c r="AA13" s="31">
        <v>13</v>
      </c>
      <c r="AB13" s="31" t="s">
        <v>125</v>
      </c>
    </row>
    <row r="14" spans="1:28">
      <c r="U14" s="31">
        <v>0.5</v>
      </c>
      <c r="V14" s="31">
        <f t="shared" ca="1" si="0"/>
        <v>6.0229661423401356E-3</v>
      </c>
      <c r="AA14" s="31">
        <v>14</v>
      </c>
      <c r="AB14" s="31" t="s">
        <v>126</v>
      </c>
    </row>
    <row r="15" spans="1:28">
      <c r="A15" s="32" t="s">
        <v>130</v>
      </c>
      <c r="B15" s="32">
        <f>C9-C8+1</f>
        <v>104</v>
      </c>
      <c r="C15" s="6" t="str">
        <f t="shared" ref="C15:Q15" si="4">VLOOKUP(C16,$AA1:$AB26,2,FALSE)</f>
        <v>C</v>
      </c>
      <c r="D15" s="6" t="str">
        <f t="shared" si="4"/>
        <v>D</v>
      </c>
      <c r="E15" s="6" t="str">
        <f t="shared" si="4"/>
        <v>E</v>
      </c>
      <c r="F15" s="6" t="str">
        <f t="shared" si="4"/>
        <v>F</v>
      </c>
      <c r="G15" s="6" t="str">
        <f t="shared" si="4"/>
        <v>G</v>
      </c>
      <c r="H15" s="6" t="str">
        <f t="shared" si="4"/>
        <v>H</v>
      </c>
      <c r="I15" s="6" t="str">
        <f t="shared" si="4"/>
        <v>I</v>
      </c>
      <c r="J15" s="6" t="str">
        <f t="shared" si="4"/>
        <v>J</v>
      </c>
      <c r="K15" s="6" t="str">
        <f t="shared" si="4"/>
        <v>K</v>
      </c>
      <c r="L15" s="6" t="str">
        <f t="shared" si="4"/>
        <v>L</v>
      </c>
      <c r="M15" s="6" t="str">
        <f t="shared" si="4"/>
        <v>M</v>
      </c>
      <c r="N15" s="6" t="str">
        <f t="shared" si="4"/>
        <v>N</v>
      </c>
      <c r="O15" s="6" t="str">
        <f t="shared" si="4"/>
        <v>O</v>
      </c>
      <c r="P15" s="6" t="str">
        <f t="shared" si="4"/>
        <v>P</v>
      </c>
      <c r="Q15" s="6" t="str">
        <f t="shared" si="4"/>
        <v>Q</v>
      </c>
      <c r="U15" s="31">
        <v>0.75</v>
      </c>
      <c r="V15" s="31">
        <f t="shared" ca="1" si="0"/>
        <v>1.7102763616000466E-2</v>
      </c>
      <c r="AA15" s="31">
        <v>15</v>
      </c>
      <c r="AB15" s="31" t="s">
        <v>127</v>
      </c>
    </row>
    <row r="16" spans="1:28">
      <c r="A16" s="6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U16" s="31">
        <v>1</v>
      </c>
      <c r="V16" s="31">
        <f t="shared" ca="1" si="0"/>
        <v>3.2230771293947268E-2</v>
      </c>
      <c r="AA16" s="31">
        <v>16</v>
      </c>
      <c r="AB16" s="31" t="s">
        <v>128</v>
      </c>
    </row>
    <row r="17" spans="1:28">
      <c r="A17" s="32" t="s">
        <v>129</v>
      </c>
      <c r="U17" s="31">
        <v>1.25</v>
      </c>
      <c r="V17" s="31">
        <f t="shared" ca="1" si="0"/>
        <v>5.1406989176180549E-2</v>
      </c>
      <c r="AA17" s="31">
        <v>17</v>
      </c>
      <c r="AB17" s="31" t="s">
        <v>131</v>
      </c>
    </row>
    <row r="18" spans="1:28">
      <c r="A18" s="56">
        <v>10000</v>
      </c>
      <c r="B18" s="56">
        <v>1</v>
      </c>
      <c r="C18" s="31">
        <f ca="1">SUM(INDIRECT(C12):INDIRECT(C13))</f>
        <v>74.099999999999994</v>
      </c>
      <c r="D18" s="73">
        <f ca="1">SUM(INDIRECT(D12):INDIRECT(D13))</f>
        <v>127.10405000000002</v>
      </c>
      <c r="E18" s="73">
        <f ca="1">SUM(INDIRECT(E12):INDIRECT(E13))</f>
        <v>10.365186600010929</v>
      </c>
      <c r="F18" s="32">
        <f ca="1">SUM(INDIRECT(F12):INDIRECT(F13))</f>
        <v>127.46909749999999</v>
      </c>
      <c r="G18" s="32">
        <f ca="1">SUM(INDIRECT(G12):INDIRECT(G13))</f>
        <v>9.5997962699993877</v>
      </c>
      <c r="H18" s="32">
        <f ca="1">SUM(INDIRECT(H12):INDIRECT(H13))</f>
        <v>290.45222258287498</v>
      </c>
      <c r="I18" s="32">
        <f ca="1">SUM(INDIRECT(I12):INDIRECT(I13))</f>
        <v>611.9156531749835</v>
      </c>
      <c r="J18" s="32">
        <f ca="1">SUM(INDIRECT(J12):INDIRECT(J13))</f>
        <v>1490.0353556609712</v>
      </c>
      <c r="K18" s="32">
        <f ca="1">SUM(INDIRECT(K12):INDIRECT(K13))</f>
        <v>20.422939818787555</v>
      </c>
      <c r="L18" s="32">
        <f ca="1">SUM(INDIRECT(L12):INDIRECT(L13))</f>
        <v>49.444300023935938</v>
      </c>
      <c r="N18" s="31">
        <f ca="1">SUM(INDIRECT(N12):INDIRECT(N13))</f>
        <v>1.5262103764047299E-3</v>
      </c>
      <c r="O18" s="31">
        <f ca="1">SQRT(SUM(INDIRECT(O12):INDIRECT(O13)))</f>
        <v>218472.00018097134</v>
      </c>
      <c r="P18" s="31">
        <f ca="1">SQRT(SUM(INDIRECT(P12):INDIRECT(P13)))</f>
        <v>148396.91214145385</v>
      </c>
      <c r="Q18" s="31">
        <f ca="1">SQRT(SUM(INDIRECT(Q12):INDIRECT(Q13)))</f>
        <v>68233.147624505436</v>
      </c>
      <c r="U18" s="31">
        <v>1.5</v>
      </c>
      <c r="V18" s="31">
        <f t="shared" ca="1" si="0"/>
        <v>7.4631417262700325E-2</v>
      </c>
      <c r="AA18" s="31">
        <v>18</v>
      </c>
      <c r="AB18" s="31" t="s">
        <v>132</v>
      </c>
    </row>
    <row r="19" spans="1:28">
      <c r="A19" s="57" t="s">
        <v>133</v>
      </c>
      <c r="F19" s="58" t="s">
        <v>134</v>
      </c>
      <c r="G19" s="58" t="s">
        <v>135</v>
      </c>
      <c r="H19" s="58" t="s">
        <v>136</v>
      </c>
      <c r="I19" s="58" t="s">
        <v>137</v>
      </c>
      <c r="J19" s="58" t="s">
        <v>138</v>
      </c>
      <c r="K19" s="58" t="s">
        <v>139</v>
      </c>
      <c r="L19" s="58" t="s">
        <v>140</v>
      </c>
      <c r="M19" s="59"/>
      <c r="N19" s="59"/>
      <c r="O19" s="59"/>
      <c r="P19" s="59"/>
      <c r="Q19" s="59"/>
      <c r="U19" s="31">
        <v>1.75</v>
      </c>
      <c r="V19" s="31">
        <f t="shared" ca="1" si="0"/>
        <v>0.10190405555350655</v>
      </c>
      <c r="AA19" s="31">
        <v>19</v>
      </c>
      <c r="AB19" s="31" t="s">
        <v>141</v>
      </c>
    </row>
    <row r="20" spans="1:28" ht="15" thickBot="1">
      <c r="A20" s="9" t="s">
        <v>142</v>
      </c>
      <c r="B20" s="9" t="s">
        <v>143</v>
      </c>
      <c r="C20" s="9" t="s">
        <v>175</v>
      </c>
      <c r="D20" s="9" t="s">
        <v>142</v>
      </c>
      <c r="E20" s="9" t="s">
        <v>143</v>
      </c>
      <c r="F20" s="9" t="s">
        <v>176</v>
      </c>
      <c r="G20" s="9" t="s">
        <v>177</v>
      </c>
      <c r="H20" s="9" t="s">
        <v>185</v>
      </c>
      <c r="I20" s="9" t="s">
        <v>186</v>
      </c>
      <c r="J20" s="9" t="s">
        <v>187</v>
      </c>
      <c r="K20" s="9" t="s">
        <v>178</v>
      </c>
      <c r="L20" s="9" t="s">
        <v>188</v>
      </c>
      <c r="M20" s="60" t="s">
        <v>144</v>
      </c>
      <c r="N20" s="9" t="s">
        <v>145</v>
      </c>
      <c r="O20" s="9" t="s">
        <v>146</v>
      </c>
      <c r="P20" s="9" t="s">
        <v>147</v>
      </c>
      <c r="Q20" s="9" t="s">
        <v>148</v>
      </c>
      <c r="R20" s="34" t="s">
        <v>149</v>
      </c>
      <c r="U20" s="31">
        <v>2</v>
      </c>
      <c r="V20" s="31">
        <f t="shared" ca="1" si="0"/>
        <v>0.13322490404859927</v>
      </c>
      <c r="AA20" s="31">
        <v>20</v>
      </c>
      <c r="AB20" s="31" t="s">
        <v>150</v>
      </c>
    </row>
    <row r="21" spans="1:28">
      <c r="A21" s="61">
        <v>-24068.5</v>
      </c>
      <c r="B21" s="61">
        <v>0.16313179999997374</v>
      </c>
      <c r="C21" s="74">
        <v>1</v>
      </c>
      <c r="D21" s="62">
        <f t="shared" ref="D21:D84" si="5">A21/A$18</f>
        <v>-2.4068499999999999</v>
      </c>
      <c r="E21" s="62">
        <f t="shared" ref="E21:E84" si="6">B21/B$18</f>
        <v>0.16313179999997374</v>
      </c>
      <c r="F21" s="55">
        <f t="shared" ref="F21:F84" si="7">$C21*D21</f>
        <v>-2.4068499999999999</v>
      </c>
      <c r="G21" s="55">
        <f t="shared" ref="G21:G84" si="8">$C21*E21</f>
        <v>0.16313179999997374</v>
      </c>
      <c r="H21" s="55">
        <f t="shared" ref="H21:H84" si="9">C21*D21*D21</f>
        <v>5.7929269224999995</v>
      </c>
      <c r="I21" s="55">
        <f t="shared" ref="I21:I84" si="10">C21*D21*D21*D21</f>
        <v>-13.942706163419123</v>
      </c>
      <c r="J21" s="55">
        <f t="shared" ref="J21:J84" si="11">C21*D21*D21*D21*D21</f>
        <v>33.558002329425314</v>
      </c>
      <c r="K21" s="55">
        <f t="shared" ref="K21:K84" si="12">C21*E21*D21</f>
        <v>-0.39263377282993678</v>
      </c>
      <c r="L21" s="55">
        <f t="shared" ref="L21:L84" si="13">C21*E21*D21*D21</f>
        <v>0.94501059613573335</v>
      </c>
      <c r="M21" s="55">
        <f t="shared" ref="M21:M84" ca="1" si="14">+E$4+E$5*D21+E$6*D21^2</f>
        <v>0.17438059395463348</v>
      </c>
      <c r="N21" s="55">
        <f t="shared" ref="N21:N84" ca="1" si="15">C21*(M21-E21)^2</f>
        <v>1.2653536543438967E-4</v>
      </c>
      <c r="O21" s="63">
        <f t="shared" ref="O21:O84" ca="1" si="16">(C21*O$1-O$2*F21+O$3*H21)^2</f>
        <v>2586155753.8159318</v>
      </c>
      <c r="P21" s="55">
        <f t="shared" ref="P21:P84" ca="1" si="17">(-C21*O$2+O$4*F21-O$5*H21)^2</f>
        <v>15151258169.109943</v>
      </c>
      <c r="Q21" s="55">
        <f t="shared" ref="Q21:Q84" ca="1" si="18">+(C21*O$3-F21*O$5+H21*O$6)^2</f>
        <v>1954857621.2610197</v>
      </c>
      <c r="R21" s="31">
        <f t="shared" ref="R21:R84" ca="1" si="19">+E21-M21</f>
        <v>-1.1248793954659747E-2</v>
      </c>
      <c r="U21" s="31">
        <v>2.25</v>
      </c>
      <c r="V21" s="31">
        <f t="shared" ca="1" si="0"/>
        <v>0.1685939627479785</v>
      </c>
      <c r="AA21" s="31">
        <v>21</v>
      </c>
      <c r="AB21" s="31" t="s">
        <v>151</v>
      </c>
    </row>
    <row r="22" spans="1:28">
      <c r="A22" s="61">
        <v>-17557.5</v>
      </c>
      <c r="B22" s="61">
        <v>8.9460999999573687E-2</v>
      </c>
      <c r="C22" s="61">
        <v>0.05</v>
      </c>
      <c r="D22" s="62">
        <f t="shared" si="5"/>
        <v>-1.7557499999999999</v>
      </c>
      <c r="E22" s="62">
        <f t="shared" si="6"/>
        <v>8.9460999999573687E-2</v>
      </c>
      <c r="F22" s="55">
        <f t="shared" si="7"/>
        <v>-8.7787500000000004E-2</v>
      </c>
      <c r="G22" s="55">
        <f t="shared" si="8"/>
        <v>4.4730499999786847E-3</v>
      </c>
      <c r="H22" s="55">
        <f t="shared" si="9"/>
        <v>0.154132903125</v>
      </c>
      <c r="I22" s="55">
        <f t="shared" si="10"/>
        <v>-0.27061884466171876</v>
      </c>
      <c r="J22" s="55">
        <f t="shared" si="11"/>
        <v>0.47513903651481271</v>
      </c>
      <c r="K22" s="55">
        <f t="shared" si="12"/>
        <v>-7.853557537462575E-3</v>
      </c>
      <c r="L22" s="55">
        <f t="shared" si="13"/>
        <v>1.3788883646399916E-2</v>
      </c>
      <c r="M22" s="55">
        <f t="shared" ca="1" si="14"/>
        <v>8.9105017411630127E-2</v>
      </c>
      <c r="N22" s="55">
        <f t="shared" ca="1" si="15"/>
        <v>6.3361801459497085E-9</v>
      </c>
      <c r="O22" s="63">
        <f t="shared" ca="1" si="16"/>
        <v>9046023.4138286002</v>
      </c>
      <c r="P22" s="55">
        <f t="shared" ca="1" si="17"/>
        <v>17465048.203202195</v>
      </c>
      <c r="Q22" s="55">
        <f t="shared" ca="1" si="18"/>
        <v>1500963.4381277564</v>
      </c>
      <c r="R22" s="31">
        <f t="shared" ca="1" si="19"/>
        <v>3.5598258794355964E-4</v>
      </c>
      <c r="U22" s="31">
        <v>2.5</v>
      </c>
      <c r="V22" s="31">
        <f t="shared" ca="1" si="0"/>
        <v>0.20801123165164415</v>
      </c>
      <c r="AA22" s="31">
        <v>22</v>
      </c>
      <c r="AB22" s="31" t="s">
        <v>152</v>
      </c>
    </row>
    <row r="23" spans="1:28">
      <c r="A23" s="61">
        <v>-15720</v>
      </c>
      <c r="B23" s="61">
        <v>6.2815999997837935E-2</v>
      </c>
      <c r="C23" s="61">
        <v>0.1</v>
      </c>
      <c r="D23" s="62">
        <f t="shared" si="5"/>
        <v>-1.5720000000000001</v>
      </c>
      <c r="E23" s="62">
        <f t="shared" si="6"/>
        <v>6.2815999997837935E-2</v>
      </c>
      <c r="F23" s="55">
        <f t="shared" si="7"/>
        <v>-0.15720000000000001</v>
      </c>
      <c r="G23" s="55">
        <f t="shared" si="8"/>
        <v>6.2815999997837936E-3</v>
      </c>
      <c r="H23" s="55">
        <f t="shared" si="9"/>
        <v>0.24711840000000002</v>
      </c>
      <c r="I23" s="55">
        <f t="shared" si="10"/>
        <v>-0.38847012480000004</v>
      </c>
      <c r="J23" s="55">
        <f t="shared" si="11"/>
        <v>0.61067503618560004</v>
      </c>
      <c r="K23" s="55">
        <f t="shared" si="12"/>
        <v>-9.8746751996601247E-3</v>
      </c>
      <c r="L23" s="55">
        <f t="shared" si="13"/>
        <v>1.5522989413865717E-2</v>
      </c>
      <c r="M23" s="55">
        <f t="shared" ca="1" si="14"/>
        <v>7.000707798864203E-2</v>
      </c>
      <c r="N23" s="55">
        <f t="shared" ca="1" si="15"/>
        <v>5.1711602669827075E-6</v>
      </c>
      <c r="O23" s="63">
        <f t="shared" ca="1" si="16"/>
        <v>38194302.818227202</v>
      </c>
      <c r="P23" s="55">
        <f t="shared" ca="1" si="17"/>
        <v>54329970.811655797</v>
      </c>
      <c r="Q23" s="55">
        <f t="shared" ca="1" si="18"/>
        <v>3900268.7686959198</v>
      </c>
      <c r="R23" s="31">
        <f t="shared" ca="1" si="19"/>
        <v>-7.1910779908040956E-3</v>
      </c>
      <c r="AA23" s="31">
        <v>23</v>
      </c>
      <c r="AB23" s="31" t="s">
        <v>153</v>
      </c>
    </row>
    <row r="24" spans="1:28">
      <c r="A24" s="61">
        <v>-10994</v>
      </c>
      <c r="B24" s="61">
        <v>2.9543199998443015E-2</v>
      </c>
      <c r="C24" s="61">
        <v>0.1</v>
      </c>
      <c r="D24" s="62">
        <f t="shared" si="5"/>
        <v>-1.0993999999999999</v>
      </c>
      <c r="E24" s="62">
        <f t="shared" si="6"/>
        <v>2.9543199998443015E-2</v>
      </c>
      <c r="F24" s="55">
        <f t="shared" si="7"/>
        <v>-0.10994</v>
      </c>
      <c r="G24" s="55">
        <f t="shared" si="8"/>
        <v>2.9543199998443015E-3</v>
      </c>
      <c r="H24" s="55">
        <f t="shared" si="9"/>
        <v>0.12086803599999998</v>
      </c>
      <c r="I24" s="55">
        <f t="shared" si="10"/>
        <v>-0.13288231877839998</v>
      </c>
      <c r="J24" s="55">
        <f t="shared" si="11"/>
        <v>0.14609082126497294</v>
      </c>
      <c r="K24" s="55">
        <f t="shared" si="12"/>
        <v>-3.2479794078288248E-3</v>
      </c>
      <c r="L24" s="55">
        <f t="shared" si="13"/>
        <v>3.5708285609670097E-3</v>
      </c>
      <c r="M24" s="55">
        <f t="shared" ca="1" si="14"/>
        <v>3.0933444760217026E-2</v>
      </c>
      <c r="N24" s="55">
        <f t="shared" ca="1" si="15"/>
        <v>1.9327804976400761E-7</v>
      </c>
      <c r="O24" s="63">
        <f t="shared" ca="1" si="16"/>
        <v>41046444.49645254</v>
      </c>
      <c r="P24" s="55">
        <f t="shared" ca="1" si="17"/>
        <v>25902954.093609016</v>
      </c>
      <c r="Q24" s="55">
        <f t="shared" ca="1" si="18"/>
        <v>838834.8758205052</v>
      </c>
      <c r="R24" s="31">
        <f t="shared" ca="1" si="19"/>
        <v>-1.3902447617740107E-3</v>
      </c>
      <c r="AA24" s="31">
        <v>24</v>
      </c>
      <c r="AB24" s="31" t="s">
        <v>142</v>
      </c>
    </row>
    <row r="25" spans="1:28">
      <c r="A25" s="61">
        <v>-10476.5</v>
      </c>
      <c r="B25" s="61">
        <v>2.7394199998525437E-2</v>
      </c>
      <c r="C25" s="61">
        <v>0.1</v>
      </c>
      <c r="D25" s="62">
        <f t="shared" si="5"/>
        <v>-1.04765</v>
      </c>
      <c r="E25" s="62">
        <f t="shared" si="6"/>
        <v>2.7394199998525437E-2</v>
      </c>
      <c r="F25" s="55">
        <f t="shared" si="7"/>
        <v>-0.104765</v>
      </c>
      <c r="G25" s="55">
        <f t="shared" si="8"/>
        <v>2.739419999852544E-3</v>
      </c>
      <c r="H25" s="55">
        <f t="shared" si="9"/>
        <v>0.10975705225</v>
      </c>
      <c r="I25" s="55">
        <f t="shared" si="10"/>
        <v>-0.11498697578971249</v>
      </c>
      <c r="J25" s="55">
        <f t="shared" si="11"/>
        <v>0.1204661051860923</v>
      </c>
      <c r="K25" s="55">
        <f t="shared" si="12"/>
        <v>-2.8699533628455177E-3</v>
      </c>
      <c r="L25" s="55">
        <f t="shared" si="13"/>
        <v>3.0067066405851067E-3</v>
      </c>
      <c r="M25" s="55">
        <f t="shared" ca="1" si="14"/>
        <v>2.7533646232833563E-2</v>
      </c>
      <c r="N25" s="55">
        <f t="shared" ca="1" si="15"/>
        <v>1.9445252262716887E-9</v>
      </c>
      <c r="O25" s="63">
        <f t="shared" ca="1" si="16"/>
        <v>41143225.672666021</v>
      </c>
      <c r="P25" s="55">
        <f t="shared" ca="1" si="17"/>
        <v>23641523.800345581</v>
      </c>
      <c r="Q25" s="55">
        <f t="shared" ca="1" si="18"/>
        <v>662964.32408341207</v>
      </c>
      <c r="R25" s="31">
        <f t="shared" ca="1" si="19"/>
        <v>-1.3944623430812639E-4</v>
      </c>
      <c r="AA25" s="31">
        <v>25</v>
      </c>
      <c r="AB25" s="31" t="s">
        <v>143</v>
      </c>
    </row>
    <row r="26" spans="1:28">
      <c r="A26" s="61">
        <v>-10269</v>
      </c>
      <c r="B26" s="61">
        <v>2.5413199997274205E-2</v>
      </c>
      <c r="C26" s="61">
        <v>0.05</v>
      </c>
      <c r="D26" s="62">
        <f t="shared" si="5"/>
        <v>-1.0268999999999999</v>
      </c>
      <c r="E26" s="62">
        <f t="shared" si="6"/>
        <v>2.5413199997274205E-2</v>
      </c>
      <c r="F26" s="55">
        <f t="shared" si="7"/>
        <v>-5.1345000000000002E-2</v>
      </c>
      <c r="G26" s="55">
        <f t="shared" si="8"/>
        <v>1.2706599998637104E-3</v>
      </c>
      <c r="H26" s="55">
        <f t="shared" si="9"/>
        <v>5.2726180499999997E-2</v>
      </c>
      <c r="I26" s="55">
        <f t="shared" si="10"/>
        <v>-5.4144514755449992E-2</v>
      </c>
      <c r="J26" s="55">
        <f t="shared" si="11"/>
        <v>5.5601002202371595E-2</v>
      </c>
      <c r="K26" s="55">
        <f t="shared" si="12"/>
        <v>-1.3048407538600441E-3</v>
      </c>
      <c r="L26" s="55">
        <f t="shared" si="13"/>
        <v>1.3399409701388791E-3</v>
      </c>
      <c r="M26" s="55">
        <f t="shared" ca="1" si="14"/>
        <v>2.6219162202193714E-2</v>
      </c>
      <c r="N26" s="55">
        <f t="shared" ca="1" si="15"/>
        <v>3.2478753787935816E-8</v>
      </c>
      <c r="O26" s="63">
        <f t="shared" ca="1" si="16"/>
        <v>10292445.11039638</v>
      </c>
      <c r="P26" s="55">
        <f t="shared" ca="1" si="17"/>
        <v>5693929.4368683621</v>
      </c>
      <c r="Q26" s="55">
        <f t="shared" ca="1" si="18"/>
        <v>149869.71158071823</v>
      </c>
      <c r="R26" s="31">
        <f t="shared" ca="1" si="19"/>
        <v>-8.0596220491950879E-4</v>
      </c>
      <c r="AA26" s="31">
        <v>26</v>
      </c>
      <c r="AB26" s="31" t="s">
        <v>172</v>
      </c>
    </row>
    <row r="27" spans="1:28">
      <c r="A27" s="61">
        <v>-9759.5</v>
      </c>
      <c r="B27" s="61">
        <v>3.2206600000790786E-2</v>
      </c>
      <c r="C27" s="61">
        <v>0.05</v>
      </c>
      <c r="D27" s="62">
        <f t="shared" si="5"/>
        <v>-0.97594999999999998</v>
      </c>
      <c r="E27" s="62">
        <f t="shared" si="6"/>
        <v>3.2206600000790786E-2</v>
      </c>
      <c r="F27" s="55">
        <f t="shared" si="7"/>
        <v>-4.8797500000000001E-2</v>
      </c>
      <c r="G27" s="55">
        <f t="shared" si="8"/>
        <v>1.6103300000395394E-3</v>
      </c>
      <c r="H27" s="55">
        <f t="shared" si="9"/>
        <v>4.7623920124999997E-2</v>
      </c>
      <c r="I27" s="55">
        <f t="shared" si="10"/>
        <v>-4.6478564845993747E-2</v>
      </c>
      <c r="J27" s="55">
        <f t="shared" si="11"/>
        <v>4.5360755361447597E-2</v>
      </c>
      <c r="K27" s="55">
        <f t="shared" si="12"/>
        <v>-1.5716015635385886E-3</v>
      </c>
      <c r="L27" s="55">
        <f t="shared" si="13"/>
        <v>1.5338045459354856E-3</v>
      </c>
      <c r="M27" s="55">
        <f t="shared" ca="1" si="14"/>
        <v>2.3109858225841478E-2</v>
      </c>
      <c r="N27" s="55">
        <f t="shared" ca="1" si="15"/>
        <v>4.1375355460053945E-6</v>
      </c>
      <c r="O27" s="63">
        <f t="shared" ca="1" si="16"/>
        <v>10301294.06679832</v>
      </c>
      <c r="P27" s="55">
        <f t="shared" ca="1" si="17"/>
        <v>5186497.8443984557</v>
      </c>
      <c r="Q27" s="55">
        <f t="shared" ca="1" si="18"/>
        <v>114939.1259670181</v>
      </c>
      <c r="R27" s="31">
        <f t="shared" ca="1" si="19"/>
        <v>9.0967417749493081E-3</v>
      </c>
    </row>
    <row r="28" spans="1:28">
      <c r="A28" s="61">
        <v>-9318</v>
      </c>
      <c r="B28" s="61">
        <v>2.7510400002938695E-2</v>
      </c>
      <c r="C28" s="61">
        <v>0.05</v>
      </c>
      <c r="D28" s="62">
        <f t="shared" si="5"/>
        <v>-0.93179999999999996</v>
      </c>
      <c r="E28" s="62">
        <f t="shared" si="6"/>
        <v>2.7510400002938695E-2</v>
      </c>
      <c r="F28" s="55">
        <f t="shared" si="7"/>
        <v>-4.6589999999999999E-2</v>
      </c>
      <c r="G28" s="55">
        <f t="shared" si="8"/>
        <v>1.3755200001469348E-3</v>
      </c>
      <c r="H28" s="55">
        <f t="shared" si="9"/>
        <v>4.3412561999999995E-2</v>
      </c>
      <c r="I28" s="55">
        <f t="shared" si="10"/>
        <v>-4.0451825271599996E-2</v>
      </c>
      <c r="J28" s="55">
        <f t="shared" si="11"/>
        <v>3.7693010788076874E-2</v>
      </c>
      <c r="K28" s="55">
        <f t="shared" si="12"/>
        <v>-1.2817095361369137E-3</v>
      </c>
      <c r="L28" s="55">
        <f t="shared" si="13"/>
        <v>1.1942969457723761E-3</v>
      </c>
      <c r="M28" s="55">
        <f t="shared" ca="1" si="14"/>
        <v>2.0551511584812648E-2</v>
      </c>
      <c r="N28" s="55">
        <f t="shared" ca="1" si="15"/>
        <v>2.4213064007964426E-6</v>
      </c>
      <c r="O28" s="63">
        <f t="shared" ca="1" si="16"/>
        <v>10300390.104926104</v>
      </c>
      <c r="P28" s="55">
        <f t="shared" ca="1" si="17"/>
        <v>4773567.4364933381</v>
      </c>
      <c r="Q28" s="55">
        <f t="shared" ca="1" si="18"/>
        <v>89072.798491779264</v>
      </c>
      <c r="R28" s="31">
        <f t="shared" ca="1" si="19"/>
        <v>6.9588884181260476E-3</v>
      </c>
    </row>
    <row r="29" spans="1:28">
      <c r="A29" s="61">
        <v>-8611</v>
      </c>
      <c r="B29" s="61">
        <v>2.305079999496229E-2</v>
      </c>
      <c r="C29" s="61">
        <v>1</v>
      </c>
      <c r="D29" s="62">
        <f t="shared" si="5"/>
        <v>-0.86109999999999998</v>
      </c>
      <c r="E29" s="62">
        <f t="shared" si="6"/>
        <v>2.305079999496229E-2</v>
      </c>
      <c r="F29" s="55">
        <f t="shared" si="7"/>
        <v>-0.86109999999999998</v>
      </c>
      <c r="G29" s="55">
        <f t="shared" si="8"/>
        <v>2.305079999496229E-2</v>
      </c>
      <c r="H29" s="55">
        <f t="shared" si="9"/>
        <v>0.74149321000000001</v>
      </c>
      <c r="I29" s="55">
        <f t="shared" si="10"/>
        <v>-0.63849980313099997</v>
      </c>
      <c r="J29" s="55">
        <f t="shared" si="11"/>
        <v>0.54981218047610403</v>
      </c>
      <c r="K29" s="55">
        <f t="shared" si="12"/>
        <v>-1.9849043875662026E-2</v>
      </c>
      <c r="L29" s="55">
        <f t="shared" si="13"/>
        <v>1.7092011681332571E-2</v>
      </c>
      <c r="M29" s="55">
        <f t="shared" ca="1" si="14"/>
        <v>1.6717648491763236E-2</v>
      </c>
      <c r="N29" s="55">
        <f t="shared" ca="1" si="15"/>
        <v>4.0108807962472435E-5</v>
      </c>
      <c r="O29" s="63">
        <f t="shared" ca="1" si="16"/>
        <v>4112948226.4138417</v>
      </c>
      <c r="P29" s="55">
        <f t="shared" ca="1" si="17"/>
        <v>1664703918.0975122</v>
      </c>
      <c r="Q29" s="55">
        <f t="shared" ca="1" si="18"/>
        <v>22205786.575738229</v>
      </c>
      <c r="R29" s="31">
        <f t="shared" ca="1" si="19"/>
        <v>6.333151503199054E-3</v>
      </c>
    </row>
    <row r="30" spans="1:28">
      <c r="A30" s="61">
        <v>-8598</v>
      </c>
      <c r="B30" s="61">
        <v>2.3994399998628069E-2</v>
      </c>
      <c r="C30" s="61">
        <v>1</v>
      </c>
      <c r="D30" s="62">
        <f t="shared" si="5"/>
        <v>-0.85980000000000001</v>
      </c>
      <c r="E30" s="62">
        <f t="shared" si="6"/>
        <v>2.3994399998628069E-2</v>
      </c>
      <c r="F30" s="55">
        <f t="shared" si="7"/>
        <v>-0.85980000000000001</v>
      </c>
      <c r="G30" s="55">
        <f t="shared" si="8"/>
        <v>2.3994399998628069E-2</v>
      </c>
      <c r="H30" s="55">
        <f t="shared" si="9"/>
        <v>0.73925604</v>
      </c>
      <c r="I30" s="55">
        <f t="shared" si="10"/>
        <v>-0.635612343192</v>
      </c>
      <c r="J30" s="55">
        <f t="shared" si="11"/>
        <v>0.54649949267648157</v>
      </c>
      <c r="K30" s="55">
        <f t="shared" si="12"/>
        <v>-2.0630385118820413E-2</v>
      </c>
      <c r="L30" s="55">
        <f t="shared" si="13"/>
        <v>1.7738005125161792E-2</v>
      </c>
      <c r="M30" s="55">
        <f t="shared" ca="1" si="14"/>
        <v>1.6650184430588758E-2</v>
      </c>
      <c r="N30" s="55">
        <f t="shared" ca="1" si="15"/>
        <v>5.393750230983098E-5</v>
      </c>
      <c r="O30" s="63">
        <f t="shared" ca="1" si="16"/>
        <v>4112739371.7173562</v>
      </c>
      <c r="P30" s="55">
        <f t="shared" ca="1" si="17"/>
        <v>1660424590.4644189</v>
      </c>
      <c r="Q30" s="55">
        <f t="shared" ca="1" si="18"/>
        <v>21993168.183985777</v>
      </c>
      <c r="R30" s="31">
        <f t="shared" ca="1" si="19"/>
        <v>7.3442155680393112E-3</v>
      </c>
    </row>
    <row r="31" spans="1:28">
      <c r="A31" s="61">
        <v>-8598</v>
      </c>
      <c r="B31" s="61">
        <v>2.3994399998628069E-2</v>
      </c>
      <c r="C31" s="61">
        <v>0.05</v>
      </c>
      <c r="D31" s="62">
        <f t="shared" si="5"/>
        <v>-0.85980000000000001</v>
      </c>
      <c r="E31" s="62">
        <f t="shared" si="6"/>
        <v>2.3994399998628069E-2</v>
      </c>
      <c r="F31" s="55">
        <f t="shared" si="7"/>
        <v>-4.299E-2</v>
      </c>
      <c r="G31" s="55">
        <f t="shared" si="8"/>
        <v>1.1997199999314034E-3</v>
      </c>
      <c r="H31" s="55">
        <f t="shared" si="9"/>
        <v>3.6962802000000003E-2</v>
      </c>
      <c r="I31" s="55">
        <f t="shared" si="10"/>
        <v>-3.1780617159600004E-2</v>
      </c>
      <c r="J31" s="55">
        <f t="shared" si="11"/>
        <v>2.7324974633824085E-2</v>
      </c>
      <c r="K31" s="55">
        <f t="shared" si="12"/>
        <v>-1.0315192559410206E-3</v>
      </c>
      <c r="L31" s="55">
        <f t="shared" si="13"/>
        <v>8.8690025625808955E-4</v>
      </c>
      <c r="M31" s="55">
        <f t="shared" ca="1" si="14"/>
        <v>1.6650184430588758E-2</v>
      </c>
      <c r="N31" s="55">
        <f t="shared" ca="1" si="15"/>
        <v>2.6968751154915493E-6</v>
      </c>
      <c r="O31" s="63">
        <f t="shared" ca="1" si="16"/>
        <v>10281848.429293394</v>
      </c>
      <c r="P31" s="55">
        <f t="shared" ca="1" si="17"/>
        <v>4151061.4761610474</v>
      </c>
      <c r="Q31" s="55">
        <f t="shared" ca="1" si="18"/>
        <v>54982.920459964451</v>
      </c>
      <c r="R31" s="31">
        <f t="shared" ca="1" si="19"/>
        <v>7.3442155680393112E-3</v>
      </c>
    </row>
    <row r="32" spans="1:28">
      <c r="A32" s="61">
        <v>-7986.5</v>
      </c>
      <c r="B32" s="61">
        <v>2.2522200000821613E-2</v>
      </c>
      <c r="C32" s="61">
        <v>1</v>
      </c>
      <c r="D32" s="62">
        <f t="shared" si="5"/>
        <v>-0.79864999999999997</v>
      </c>
      <c r="E32" s="62">
        <f t="shared" si="6"/>
        <v>2.2522200000821613E-2</v>
      </c>
      <c r="F32" s="55">
        <f t="shared" si="7"/>
        <v>-0.79864999999999997</v>
      </c>
      <c r="G32" s="55">
        <f t="shared" si="8"/>
        <v>2.2522200000821613E-2</v>
      </c>
      <c r="H32" s="55">
        <f t="shared" si="9"/>
        <v>0.63784182249999999</v>
      </c>
      <c r="I32" s="55">
        <f t="shared" si="10"/>
        <v>-0.50941237153962493</v>
      </c>
      <c r="J32" s="55">
        <f t="shared" si="11"/>
        <v>0.40684219053012144</v>
      </c>
      <c r="K32" s="55">
        <f t="shared" si="12"/>
        <v>-1.7987355030656179E-2</v>
      </c>
      <c r="L32" s="55">
        <f t="shared" si="13"/>
        <v>1.4365601095233558E-2</v>
      </c>
      <c r="M32" s="55">
        <f t="shared" ca="1" si="14"/>
        <v>1.3600453791579066E-2</v>
      </c>
      <c r="N32" s="55">
        <f t="shared" ca="1" si="15"/>
        <v>7.9597555422133745E-5</v>
      </c>
      <c r="O32" s="63">
        <f t="shared" ca="1" si="16"/>
        <v>4099809245.8981948</v>
      </c>
      <c r="P32" s="55">
        <f t="shared" ca="1" si="17"/>
        <v>1467787259.3375921</v>
      </c>
      <c r="Q32" s="55">
        <f t="shared" ca="1" si="18"/>
        <v>13293983.748519739</v>
      </c>
      <c r="R32" s="31">
        <f t="shared" ca="1" si="19"/>
        <v>8.9217462092425464E-3</v>
      </c>
    </row>
    <row r="33" spans="1:18">
      <c r="A33" s="61">
        <v>-6353.5</v>
      </c>
      <c r="B33" s="61">
        <v>1.6929799996432848E-2</v>
      </c>
      <c r="C33" s="61">
        <v>0.05</v>
      </c>
      <c r="D33" s="62">
        <f t="shared" si="5"/>
        <v>-0.63534999999999997</v>
      </c>
      <c r="E33" s="62">
        <f t="shared" si="6"/>
        <v>1.6929799996432848E-2</v>
      </c>
      <c r="F33" s="55">
        <f t="shared" si="7"/>
        <v>-3.1767499999999997E-2</v>
      </c>
      <c r="G33" s="55">
        <f t="shared" si="8"/>
        <v>8.4648999982164244E-4</v>
      </c>
      <c r="H33" s="55">
        <f t="shared" si="9"/>
        <v>2.0183481124999996E-2</v>
      </c>
      <c r="I33" s="55">
        <f t="shared" si="10"/>
        <v>-1.2823574732768748E-2</v>
      </c>
      <c r="J33" s="55">
        <f t="shared" si="11"/>
        <v>8.147458206464623E-3</v>
      </c>
      <c r="K33" s="55">
        <f t="shared" si="12"/>
        <v>-5.3781742138668054E-4</v>
      </c>
      <c r="L33" s="55">
        <f t="shared" si="13"/>
        <v>3.4170229867802745E-4</v>
      </c>
      <c r="M33" s="55">
        <f t="shared" ca="1" si="14"/>
        <v>6.6432239209724591E-3</v>
      </c>
      <c r="N33" s="55">
        <f t="shared" ca="1" si="15"/>
        <v>5.290682367811705E-6</v>
      </c>
      <c r="O33" s="63">
        <f t="shared" ca="1" si="16"/>
        <v>10089242.902224313</v>
      </c>
      <c r="P33" s="55">
        <f t="shared" ca="1" si="17"/>
        <v>2577589.848299176</v>
      </c>
      <c r="Q33" s="55">
        <f t="shared" ca="1" si="18"/>
        <v>2769.3828931966668</v>
      </c>
      <c r="R33" s="31">
        <f t="shared" ca="1" si="19"/>
        <v>1.028657607546039E-2</v>
      </c>
    </row>
    <row r="34" spans="1:18">
      <c r="A34" s="61">
        <v>-5682.5</v>
      </c>
      <c r="B34" s="61">
        <v>2.1410999994259328E-2</v>
      </c>
      <c r="C34" s="61">
        <v>0.05</v>
      </c>
      <c r="D34" s="62">
        <f t="shared" si="5"/>
        <v>-0.56825000000000003</v>
      </c>
      <c r="E34" s="62">
        <f t="shared" si="6"/>
        <v>2.1410999994259328E-2</v>
      </c>
      <c r="F34" s="55">
        <f t="shared" si="7"/>
        <v>-2.8412500000000004E-2</v>
      </c>
      <c r="G34" s="55">
        <f t="shared" si="8"/>
        <v>1.0705499997129663E-3</v>
      </c>
      <c r="H34" s="55">
        <f t="shared" si="9"/>
        <v>1.6145403125000003E-2</v>
      </c>
      <c r="I34" s="55">
        <f t="shared" si="10"/>
        <v>-9.1746253257812514E-3</v>
      </c>
      <c r="J34" s="55">
        <f t="shared" si="11"/>
        <v>5.2134808413751964E-3</v>
      </c>
      <c r="K34" s="55">
        <f t="shared" si="12"/>
        <v>-6.083400373368932E-4</v>
      </c>
      <c r="L34" s="55">
        <f t="shared" si="13"/>
        <v>3.4568922621668958E-4</v>
      </c>
      <c r="M34" s="55">
        <f t="shared" ca="1" si="14"/>
        <v>4.2851743453779113E-3</v>
      </c>
      <c r="N34" s="55">
        <f t="shared" ca="1" si="15"/>
        <v>1.4664695207794233E-5</v>
      </c>
      <c r="O34" s="63">
        <f t="shared" ca="1" si="16"/>
        <v>9992633.6327505726</v>
      </c>
      <c r="P34" s="55">
        <f t="shared" ca="1" si="17"/>
        <v>2203736.5362514188</v>
      </c>
      <c r="Q34" s="55">
        <f t="shared" ca="1" si="18"/>
        <v>11.671794762192235</v>
      </c>
      <c r="R34" s="31">
        <f t="shared" ca="1" si="19"/>
        <v>1.7125825648881418E-2</v>
      </c>
    </row>
    <row r="35" spans="1:18">
      <c r="A35" s="61">
        <v>-5297</v>
      </c>
      <c r="B35" s="61">
        <v>3.0911600006220397E-2</v>
      </c>
      <c r="C35" s="61">
        <v>0.05</v>
      </c>
      <c r="D35" s="62">
        <f t="shared" si="5"/>
        <v>-0.52969999999999995</v>
      </c>
      <c r="E35" s="62">
        <f t="shared" si="6"/>
        <v>3.0911600006220397E-2</v>
      </c>
      <c r="F35" s="55">
        <f t="shared" si="7"/>
        <v>-2.6484999999999998E-2</v>
      </c>
      <c r="G35" s="55">
        <f t="shared" si="8"/>
        <v>1.5455800003110198E-3</v>
      </c>
      <c r="H35" s="55">
        <f t="shared" si="9"/>
        <v>1.4029104499999997E-2</v>
      </c>
      <c r="I35" s="55">
        <f t="shared" si="10"/>
        <v>-7.4312166536499979E-3</v>
      </c>
      <c r="J35" s="55">
        <f t="shared" si="11"/>
        <v>3.9363154614384032E-3</v>
      </c>
      <c r="K35" s="55">
        <f t="shared" si="12"/>
        <v>-8.1869372616474715E-4</v>
      </c>
      <c r="L35" s="55">
        <f t="shared" si="13"/>
        <v>4.3366206674946655E-4</v>
      </c>
      <c r="M35" s="55">
        <f t="shared" ca="1" si="14"/>
        <v>3.0623386118171017E-3</v>
      </c>
      <c r="N35" s="55">
        <f t="shared" ca="1" si="15"/>
        <v>3.8779068010690086E-5</v>
      </c>
      <c r="O35" s="63">
        <f t="shared" ca="1" si="16"/>
        <v>9929173.6527920887</v>
      </c>
      <c r="P35" s="55">
        <f t="shared" ca="1" si="17"/>
        <v>2006990.735319996</v>
      </c>
      <c r="Q35" s="55">
        <f t="shared" ca="1" si="18"/>
        <v>565.51881835949507</v>
      </c>
      <c r="R35" s="31">
        <f t="shared" ca="1" si="19"/>
        <v>2.7849261394403295E-2</v>
      </c>
    </row>
    <row r="36" spans="1:18">
      <c r="A36" s="61">
        <v>-4595</v>
      </c>
      <c r="B36" s="61">
        <v>2.0265999999537598E-2</v>
      </c>
      <c r="C36" s="61">
        <v>0.05</v>
      </c>
      <c r="D36" s="62">
        <f t="shared" si="5"/>
        <v>-0.45950000000000002</v>
      </c>
      <c r="E36" s="62">
        <f t="shared" si="6"/>
        <v>2.0265999999537598E-2</v>
      </c>
      <c r="F36" s="55">
        <f t="shared" si="7"/>
        <v>-2.2975000000000002E-2</v>
      </c>
      <c r="G36" s="55">
        <f t="shared" si="8"/>
        <v>1.01329999997688E-3</v>
      </c>
      <c r="H36" s="55">
        <f t="shared" si="9"/>
        <v>1.0557012500000001E-2</v>
      </c>
      <c r="I36" s="55">
        <f t="shared" si="10"/>
        <v>-4.8509472437500006E-3</v>
      </c>
      <c r="J36" s="55">
        <f t="shared" si="11"/>
        <v>2.2290102585031252E-3</v>
      </c>
      <c r="K36" s="55">
        <f t="shared" si="12"/>
        <v>-4.656113499893764E-4</v>
      </c>
      <c r="L36" s="55">
        <f t="shared" si="13"/>
        <v>2.1394841532011846E-4</v>
      </c>
      <c r="M36" s="55">
        <f t="shared" ca="1" si="14"/>
        <v>1.0827808566723851E-3</v>
      </c>
      <c r="N36" s="55">
        <f t="shared" ca="1" si="15"/>
        <v>1.839979483415952E-5</v>
      </c>
      <c r="O36" s="63">
        <f t="shared" ca="1" si="16"/>
        <v>9798921.5482091792</v>
      </c>
      <c r="P36" s="55">
        <f t="shared" ca="1" si="17"/>
        <v>1680563.0175520536</v>
      </c>
      <c r="Q36" s="55">
        <f t="shared" ca="1" si="18"/>
        <v>5082.7721128128487</v>
      </c>
      <c r="R36" s="31">
        <f t="shared" ca="1" si="19"/>
        <v>1.9183219142865214E-2</v>
      </c>
    </row>
    <row r="37" spans="1:18">
      <c r="A37" s="61">
        <v>-3886.5</v>
      </c>
      <c r="B37" s="61">
        <v>5.8422000001883134E-3</v>
      </c>
      <c r="C37" s="61">
        <v>0.05</v>
      </c>
      <c r="D37" s="62">
        <f t="shared" si="5"/>
        <v>-0.38865</v>
      </c>
      <c r="E37" s="62">
        <f t="shared" si="6"/>
        <v>5.8422000001883134E-3</v>
      </c>
      <c r="F37" s="55">
        <f t="shared" si="7"/>
        <v>-1.9432500000000002E-2</v>
      </c>
      <c r="G37" s="55">
        <f t="shared" si="8"/>
        <v>2.9211000000941569E-4</v>
      </c>
      <c r="H37" s="55">
        <f t="shared" si="9"/>
        <v>7.5524411250000008E-3</v>
      </c>
      <c r="I37" s="55">
        <f t="shared" si="10"/>
        <v>-2.9352562432312505E-3</v>
      </c>
      <c r="J37" s="55">
        <f t="shared" si="11"/>
        <v>1.1407873389318254E-3</v>
      </c>
      <c r="K37" s="55">
        <f t="shared" si="12"/>
        <v>-1.1352855150365941E-4</v>
      </c>
      <c r="L37" s="55">
        <f t="shared" si="13"/>
        <v>4.4122871541897227E-5</v>
      </c>
      <c r="M37" s="55">
        <f t="shared" ca="1" si="14"/>
        <v>-5.9146330899437823E-4</v>
      </c>
      <c r="N37" s="55">
        <f t="shared" ca="1" si="15"/>
        <v>2.0696011787961791E-6</v>
      </c>
      <c r="O37" s="63">
        <f t="shared" ca="1" si="16"/>
        <v>9648576.0863377862</v>
      </c>
      <c r="P37" s="55">
        <f t="shared" ca="1" si="17"/>
        <v>1390254.2853355077</v>
      </c>
      <c r="Q37" s="55">
        <f t="shared" ca="1" si="18"/>
        <v>13598.14718249265</v>
      </c>
      <c r="R37" s="31">
        <f t="shared" ca="1" si="19"/>
        <v>6.4336633091826917E-3</v>
      </c>
    </row>
    <row r="38" spans="1:18">
      <c r="A38" s="61">
        <v>-3304</v>
      </c>
      <c r="B38" s="61">
        <v>8.4112000040477142E-3</v>
      </c>
      <c r="C38" s="61">
        <v>0.05</v>
      </c>
      <c r="D38" s="62">
        <f t="shared" si="5"/>
        <v>-0.33040000000000003</v>
      </c>
      <c r="E38" s="62">
        <f t="shared" si="6"/>
        <v>8.4112000040477142E-3</v>
      </c>
      <c r="F38" s="55">
        <f t="shared" si="7"/>
        <v>-1.6520000000000003E-2</v>
      </c>
      <c r="G38" s="55">
        <f t="shared" si="8"/>
        <v>4.2056000020238574E-4</v>
      </c>
      <c r="H38" s="55">
        <f t="shared" si="9"/>
        <v>5.4582080000000017E-3</v>
      </c>
      <c r="I38" s="55">
        <f t="shared" si="10"/>
        <v>-1.8033919232000007E-3</v>
      </c>
      <c r="J38" s="55">
        <f t="shared" si="11"/>
        <v>5.9584069142528024E-4</v>
      </c>
      <c r="K38" s="55">
        <f t="shared" si="12"/>
        <v>-1.3895302406686827E-4</v>
      </c>
      <c r="L38" s="55">
        <f t="shared" si="13"/>
        <v>4.5910079151693283E-5</v>
      </c>
      <c r="M38" s="55">
        <f t="shared" ca="1" si="14"/>
        <v>-1.7244162867131557E-3</v>
      </c>
      <c r="N38" s="55">
        <f t="shared" ca="1" si="15"/>
        <v>5.1365358796768574E-6</v>
      </c>
      <c r="O38" s="63">
        <f t="shared" ca="1" si="16"/>
        <v>9511077.9733132534</v>
      </c>
      <c r="P38" s="55">
        <f t="shared" ca="1" si="17"/>
        <v>1178961.386207086</v>
      </c>
      <c r="Q38" s="55">
        <f t="shared" ca="1" si="18"/>
        <v>23069.428642830422</v>
      </c>
      <c r="R38" s="31">
        <f t="shared" ca="1" si="19"/>
        <v>1.013561629076087E-2</v>
      </c>
    </row>
    <row r="39" spans="1:18">
      <c r="A39" s="61">
        <v>-3268.5</v>
      </c>
      <c r="B39" s="61">
        <v>5.5917999998200685E-3</v>
      </c>
      <c r="C39" s="61">
        <v>0.05</v>
      </c>
      <c r="D39" s="62">
        <f t="shared" si="5"/>
        <v>-0.32684999999999997</v>
      </c>
      <c r="E39" s="62">
        <f t="shared" si="6"/>
        <v>5.5917999998200685E-3</v>
      </c>
      <c r="F39" s="55">
        <f t="shared" si="7"/>
        <v>-1.6342499999999999E-2</v>
      </c>
      <c r="G39" s="55">
        <f t="shared" si="8"/>
        <v>2.7958999999100342E-4</v>
      </c>
      <c r="H39" s="55">
        <f t="shared" si="9"/>
        <v>5.341546124999999E-3</v>
      </c>
      <c r="I39" s="55">
        <f t="shared" si="10"/>
        <v>-1.7458843509562496E-3</v>
      </c>
      <c r="J39" s="55">
        <f t="shared" si="11"/>
        <v>5.7064230011005009E-4</v>
      </c>
      <c r="K39" s="55">
        <f t="shared" si="12"/>
        <v>-9.1383991497059465E-5</v>
      </c>
      <c r="L39" s="55">
        <f t="shared" si="13"/>
        <v>2.9868857620813883E-5</v>
      </c>
      <c r="M39" s="55">
        <f t="shared" ca="1" si="14"/>
        <v>-1.786358111691541E-3</v>
      </c>
      <c r="N39" s="55">
        <f t="shared" ca="1" si="15"/>
        <v>2.7218608559232284E-6</v>
      </c>
      <c r="O39" s="63">
        <f t="shared" ca="1" si="16"/>
        <v>9502299.8916716613</v>
      </c>
      <c r="P39" s="55">
        <f t="shared" ca="1" si="17"/>
        <v>1166844.1856032186</v>
      </c>
      <c r="Q39" s="55">
        <f t="shared" ca="1" si="18"/>
        <v>23709.285064845419</v>
      </c>
      <c r="R39" s="31">
        <f t="shared" ca="1" si="19"/>
        <v>7.37815811151161E-3</v>
      </c>
    </row>
    <row r="40" spans="1:18">
      <c r="A40" s="61">
        <v>-1528.5</v>
      </c>
      <c r="B40" s="61">
        <v>-1.3801999957649969E-3</v>
      </c>
      <c r="C40" s="61">
        <v>0.05</v>
      </c>
      <c r="D40" s="62">
        <f t="shared" si="5"/>
        <v>-0.15285000000000001</v>
      </c>
      <c r="E40" s="62">
        <f t="shared" si="6"/>
        <v>-1.3801999957649969E-3</v>
      </c>
      <c r="F40" s="55">
        <f t="shared" si="7"/>
        <v>-7.6425000000000009E-3</v>
      </c>
      <c r="G40" s="55">
        <f t="shared" si="8"/>
        <v>-6.9009999788249846E-5</v>
      </c>
      <c r="H40" s="55">
        <f t="shared" si="9"/>
        <v>1.1681561250000002E-3</v>
      </c>
      <c r="I40" s="55">
        <f t="shared" si="10"/>
        <v>-1.7855266370625004E-4</v>
      </c>
      <c r="J40" s="55">
        <f t="shared" si="11"/>
        <v>2.7291774647500321E-5</v>
      </c>
      <c r="K40" s="55">
        <f t="shared" si="12"/>
        <v>1.054817846763399E-5</v>
      </c>
      <c r="L40" s="55">
        <f t="shared" si="13"/>
        <v>-1.6122890787778555E-6</v>
      </c>
      <c r="M40" s="55">
        <f t="shared" ca="1" si="14"/>
        <v>-3.8218664229971678E-3</v>
      </c>
      <c r="N40" s="55">
        <f t="shared" ca="1" si="15"/>
        <v>2.9808674709363573E-7</v>
      </c>
      <c r="O40" s="63">
        <f t="shared" ca="1" si="16"/>
        <v>9017897.2326793559</v>
      </c>
      <c r="P40" s="55">
        <f t="shared" ca="1" si="17"/>
        <v>670529.53273002419</v>
      </c>
      <c r="Q40" s="55">
        <f t="shared" ca="1" si="18"/>
        <v>61686.097137831013</v>
      </c>
      <c r="R40" s="31">
        <f t="shared" ca="1" si="19"/>
        <v>2.441666427232171E-3</v>
      </c>
    </row>
    <row r="41" spans="1:18">
      <c r="A41" s="61">
        <v>1341.5</v>
      </c>
      <c r="B41" s="61">
        <v>2.0083799994608853E-2</v>
      </c>
      <c r="C41" s="61">
        <v>0.05</v>
      </c>
      <c r="D41" s="62">
        <f t="shared" si="5"/>
        <v>0.13414999999999999</v>
      </c>
      <c r="E41" s="62">
        <f t="shared" si="6"/>
        <v>2.0083799994608853E-2</v>
      </c>
      <c r="F41" s="55">
        <f t="shared" si="7"/>
        <v>6.7074999999999999E-3</v>
      </c>
      <c r="G41" s="55">
        <f t="shared" si="8"/>
        <v>1.0041899997304427E-3</v>
      </c>
      <c r="H41" s="55">
        <f t="shared" si="9"/>
        <v>8.9981112499999997E-4</v>
      </c>
      <c r="I41" s="55">
        <f t="shared" si="10"/>
        <v>1.2070966241874999E-4</v>
      </c>
      <c r="J41" s="55">
        <f t="shared" si="11"/>
        <v>1.619320121347531E-5</v>
      </c>
      <c r="K41" s="55">
        <f t="shared" si="12"/>
        <v>1.3471208846383887E-4</v>
      </c>
      <c r="L41" s="55">
        <f t="shared" si="13"/>
        <v>1.8071626667423984E-5</v>
      </c>
      <c r="M41" s="55">
        <f t="shared" ca="1" si="14"/>
        <v>-2.8944329243003847E-3</v>
      </c>
      <c r="N41" s="55">
        <f t="shared" ca="1" si="15"/>
        <v>2.6399959403782211E-5</v>
      </c>
      <c r="O41" s="63">
        <f t="shared" ca="1" si="16"/>
        <v>8006644.1746067079</v>
      </c>
      <c r="P41" s="55">
        <f t="shared" ca="1" si="17"/>
        <v>196090.68728820805</v>
      </c>
      <c r="Q41" s="55">
        <f t="shared" ca="1" si="18"/>
        <v>136281.78822329617</v>
      </c>
      <c r="R41" s="31">
        <f t="shared" ca="1" si="19"/>
        <v>2.2978232918909238E-2</v>
      </c>
    </row>
    <row r="42" spans="1:18">
      <c r="A42" s="61">
        <v>1413</v>
      </c>
      <c r="B42" s="61">
        <v>-8.7640000128885731E-4</v>
      </c>
      <c r="C42" s="61">
        <v>0.05</v>
      </c>
      <c r="D42" s="62">
        <f t="shared" si="5"/>
        <v>0.14130000000000001</v>
      </c>
      <c r="E42" s="62">
        <f t="shared" si="6"/>
        <v>-8.7640000128885731E-4</v>
      </c>
      <c r="F42" s="55">
        <f t="shared" si="7"/>
        <v>7.065000000000001E-3</v>
      </c>
      <c r="G42" s="55">
        <f t="shared" si="8"/>
        <v>-4.3820000064442867E-5</v>
      </c>
      <c r="H42" s="55">
        <f t="shared" si="9"/>
        <v>9.9828450000000028E-4</v>
      </c>
      <c r="I42" s="55">
        <f t="shared" si="10"/>
        <v>1.4105759985000004E-4</v>
      </c>
      <c r="J42" s="55">
        <f t="shared" si="11"/>
        <v>1.9931438858805005E-5</v>
      </c>
      <c r="K42" s="55">
        <f t="shared" si="12"/>
        <v>-6.1917660091057779E-6</v>
      </c>
      <c r="L42" s="55">
        <f t="shared" si="13"/>
        <v>-8.7489653708664651E-7</v>
      </c>
      <c r="M42" s="55">
        <f t="shared" ca="1" si="14"/>
        <v>-2.8032151987160978E-3</v>
      </c>
      <c r="N42" s="55">
        <f t="shared" ca="1" si="15"/>
        <v>1.856308402518288E-7</v>
      </c>
      <c r="O42" s="63">
        <f t="shared" ca="1" si="16"/>
        <v>7978438.50877243</v>
      </c>
      <c r="P42" s="55">
        <f t="shared" ca="1" si="17"/>
        <v>188640.76390954477</v>
      </c>
      <c r="Q42" s="55">
        <f t="shared" ca="1" si="18"/>
        <v>138100.24203676236</v>
      </c>
      <c r="R42" s="31">
        <f t="shared" ca="1" si="19"/>
        <v>1.9268151974272405E-3</v>
      </c>
    </row>
    <row r="43" spans="1:18">
      <c r="A43" s="61">
        <v>2037</v>
      </c>
      <c r="B43" s="61">
        <v>4.6164000013959594E-3</v>
      </c>
      <c r="C43" s="61">
        <v>0.05</v>
      </c>
      <c r="D43" s="62">
        <f t="shared" si="5"/>
        <v>0.20369999999999999</v>
      </c>
      <c r="E43" s="62">
        <f t="shared" si="6"/>
        <v>4.6164000013959594E-3</v>
      </c>
      <c r="F43" s="55">
        <f t="shared" si="7"/>
        <v>1.0185E-2</v>
      </c>
      <c r="G43" s="55">
        <f t="shared" si="8"/>
        <v>2.3082000006979797E-4</v>
      </c>
      <c r="H43" s="55">
        <f t="shared" si="9"/>
        <v>2.0746845E-3</v>
      </c>
      <c r="I43" s="55">
        <f t="shared" si="10"/>
        <v>4.2261323264999997E-4</v>
      </c>
      <c r="J43" s="55">
        <f t="shared" si="11"/>
        <v>8.6086315490804992E-5</v>
      </c>
      <c r="K43" s="55">
        <f t="shared" si="12"/>
        <v>4.7018034014217844E-5</v>
      </c>
      <c r="L43" s="55">
        <f t="shared" si="13"/>
        <v>9.5775735286961739E-6</v>
      </c>
      <c r="M43" s="55">
        <f t="shared" ca="1" si="14"/>
        <v>-1.866581962542208E-3</v>
      </c>
      <c r="N43" s="55">
        <f t="shared" ca="1" si="15"/>
        <v>2.101452757237379E-6</v>
      </c>
      <c r="O43" s="63">
        <f t="shared" ca="1" si="16"/>
        <v>7726715.4776937086</v>
      </c>
      <c r="P43" s="55">
        <f t="shared" ca="1" si="17"/>
        <v>131050.90013651062</v>
      </c>
      <c r="Q43" s="55">
        <f t="shared" ca="1" si="18"/>
        <v>153583.60333463218</v>
      </c>
      <c r="R43" s="31">
        <f t="shared" ca="1" si="19"/>
        <v>6.4829819639381676E-3</v>
      </c>
    </row>
    <row r="44" spans="1:18">
      <c r="A44" s="61">
        <v>3183</v>
      </c>
      <c r="B44" s="61">
        <v>2.7676000026986003E-3</v>
      </c>
      <c r="C44" s="61">
        <v>1</v>
      </c>
      <c r="D44" s="62">
        <f t="shared" si="5"/>
        <v>0.31830000000000003</v>
      </c>
      <c r="E44" s="62">
        <f t="shared" si="6"/>
        <v>2.7676000026986003E-3</v>
      </c>
      <c r="F44" s="55">
        <f t="shared" si="7"/>
        <v>0.31830000000000003</v>
      </c>
      <c r="G44" s="55">
        <f t="shared" si="8"/>
        <v>2.7676000026986003E-3</v>
      </c>
      <c r="H44" s="55">
        <f t="shared" si="9"/>
        <v>0.10131489000000002</v>
      </c>
      <c r="I44" s="55">
        <f t="shared" si="10"/>
        <v>3.2248529487000008E-2</v>
      </c>
      <c r="J44" s="55">
        <f t="shared" si="11"/>
        <v>1.0264706935712103E-2</v>
      </c>
      <c r="K44" s="55">
        <f t="shared" si="12"/>
        <v>8.8092708085896459E-4</v>
      </c>
      <c r="L44" s="55">
        <f t="shared" si="13"/>
        <v>2.8039908983740848E-4</v>
      </c>
      <c r="M44" s="55">
        <f t="shared" ca="1" si="14"/>
        <v>5.1049864345268075E-4</v>
      </c>
      <c r="N44" s="55">
        <f t="shared" ca="1" si="15"/>
        <v>5.0945065459097774E-6</v>
      </c>
      <c r="O44" s="63">
        <f t="shared" ca="1" si="16"/>
        <v>2896063993.1935582</v>
      </c>
      <c r="P44" s="55">
        <f t="shared" ca="1" si="17"/>
        <v>22587485.157537088</v>
      </c>
      <c r="Q44" s="55">
        <f t="shared" ca="1" si="18"/>
        <v>71839719.672364503</v>
      </c>
      <c r="R44" s="31">
        <f t="shared" ca="1" si="19"/>
        <v>2.2571013592459195E-3</v>
      </c>
    </row>
    <row r="45" spans="1:18">
      <c r="A45" s="61">
        <v>5537</v>
      </c>
      <c r="B45" s="61">
        <v>9.0163999993819743E-3</v>
      </c>
      <c r="C45" s="61">
        <v>0.1</v>
      </c>
      <c r="D45" s="62">
        <f t="shared" si="5"/>
        <v>0.55369999999999997</v>
      </c>
      <c r="E45" s="62">
        <f t="shared" si="6"/>
        <v>9.0163999993819743E-3</v>
      </c>
      <c r="F45" s="55">
        <f t="shared" si="7"/>
        <v>5.5370000000000003E-2</v>
      </c>
      <c r="G45" s="55">
        <f t="shared" si="8"/>
        <v>9.0163999993819743E-4</v>
      </c>
      <c r="H45" s="55">
        <f t="shared" si="9"/>
        <v>3.0658369000000001E-2</v>
      </c>
      <c r="I45" s="55">
        <f t="shared" si="10"/>
        <v>1.6975538915300001E-2</v>
      </c>
      <c r="J45" s="55">
        <f t="shared" si="11"/>
        <v>9.3993558974016095E-3</v>
      </c>
      <c r="K45" s="55">
        <f t="shared" si="12"/>
        <v>4.9923806796577986E-4</v>
      </c>
      <c r="L45" s="55">
        <f t="shared" si="13"/>
        <v>2.764281182326523E-4</v>
      </c>
      <c r="M45" s="55">
        <f t="shared" ca="1" si="14"/>
        <v>8.0615191300139957E-3</v>
      </c>
      <c r="N45" s="55">
        <f t="shared" ca="1" si="15"/>
        <v>9.1179747468494673E-8</v>
      </c>
      <c r="O45" s="63">
        <f t="shared" ca="1" si="16"/>
        <v>24638293.573317647</v>
      </c>
      <c r="P45" s="55">
        <f t="shared" ca="1" si="17"/>
        <v>1078.1435861101165</v>
      </c>
      <c r="Q45" s="55">
        <f t="shared" ca="1" si="18"/>
        <v>874518.77343371697</v>
      </c>
      <c r="R45" s="31">
        <f t="shared" ca="1" si="19"/>
        <v>9.5488086936797861E-4</v>
      </c>
    </row>
    <row r="46" spans="1:18">
      <c r="A46" s="61">
        <v>5553</v>
      </c>
      <c r="B46" s="61">
        <v>3.3160000020870939E-4</v>
      </c>
      <c r="C46" s="61">
        <v>0.1</v>
      </c>
      <c r="D46" s="62">
        <f t="shared" si="5"/>
        <v>0.55530000000000002</v>
      </c>
      <c r="E46" s="62">
        <f t="shared" si="6"/>
        <v>3.3160000020870939E-4</v>
      </c>
      <c r="F46" s="55">
        <f t="shared" si="7"/>
        <v>5.5530000000000003E-2</v>
      </c>
      <c r="G46" s="55">
        <f t="shared" si="8"/>
        <v>3.316000002087094E-5</v>
      </c>
      <c r="H46" s="55">
        <f t="shared" si="9"/>
        <v>3.0835809000000002E-2</v>
      </c>
      <c r="I46" s="55">
        <f t="shared" si="10"/>
        <v>1.7123124737700002E-2</v>
      </c>
      <c r="J46" s="55">
        <f t="shared" si="11"/>
        <v>9.5084711668448115E-3</v>
      </c>
      <c r="K46" s="55">
        <f t="shared" si="12"/>
        <v>1.8413748011589634E-5</v>
      </c>
      <c r="L46" s="55">
        <f t="shared" si="13"/>
        <v>1.0225154270835725E-5</v>
      </c>
      <c r="M46" s="55">
        <f t="shared" ca="1" si="14"/>
        <v>8.125123624068727E-3</v>
      </c>
      <c r="N46" s="55">
        <f t="shared" ca="1" si="15"/>
        <v>6.0739010475664182E-6</v>
      </c>
      <c r="O46" s="63">
        <f t="shared" ca="1" si="16"/>
        <v>24607715.83559715</v>
      </c>
      <c r="P46" s="55">
        <f t="shared" ca="1" si="17"/>
        <v>908.62501210018911</v>
      </c>
      <c r="Q46" s="55">
        <f t="shared" ca="1" si="18"/>
        <v>875258.15178479103</v>
      </c>
      <c r="R46" s="31">
        <f t="shared" ca="1" si="19"/>
        <v>-7.7935236238600176E-3</v>
      </c>
    </row>
    <row r="47" spans="1:18">
      <c r="A47" s="61">
        <v>6684</v>
      </c>
      <c r="B47" s="61">
        <v>1.6224800005147699E-2</v>
      </c>
      <c r="C47" s="61">
        <v>0.05</v>
      </c>
      <c r="D47" s="62">
        <f t="shared" si="5"/>
        <v>0.66839999999999999</v>
      </c>
      <c r="E47" s="62">
        <f t="shared" si="6"/>
        <v>1.6224800005147699E-2</v>
      </c>
      <c r="F47" s="55">
        <f t="shared" si="7"/>
        <v>3.3419999999999998E-2</v>
      </c>
      <c r="G47" s="55">
        <f t="shared" si="8"/>
        <v>8.1124000025738501E-4</v>
      </c>
      <c r="H47" s="55">
        <f t="shared" si="9"/>
        <v>2.2337928E-2</v>
      </c>
      <c r="I47" s="55">
        <f t="shared" si="10"/>
        <v>1.49306710752E-2</v>
      </c>
      <c r="J47" s="55">
        <f t="shared" si="11"/>
        <v>9.9796605466636809E-3</v>
      </c>
      <c r="K47" s="55">
        <f t="shared" si="12"/>
        <v>5.4223281617203612E-4</v>
      </c>
      <c r="L47" s="55">
        <f t="shared" si="13"/>
        <v>3.6242841432938892E-4</v>
      </c>
      <c r="M47" s="55">
        <f t="shared" ca="1" si="14"/>
        <v>1.3041291819561008E-2</v>
      </c>
      <c r="N47" s="55">
        <f t="shared" ca="1" si="15"/>
        <v>5.067362183848735E-7</v>
      </c>
      <c r="O47" s="63">
        <f t="shared" ca="1" si="16"/>
        <v>5604034.3412812129</v>
      </c>
      <c r="P47" s="55">
        <f t="shared" ca="1" si="17"/>
        <v>5575.098252485981</v>
      </c>
      <c r="Q47" s="55">
        <f t="shared" ca="1" si="18"/>
        <v>228794.28271560371</v>
      </c>
      <c r="R47" s="31">
        <f t="shared" ca="1" si="19"/>
        <v>3.1835081855866917E-3</v>
      </c>
    </row>
    <row r="48" spans="1:18">
      <c r="A48" s="61">
        <v>7287.5</v>
      </c>
      <c r="B48" s="61">
        <v>2.7095000004919712E-2</v>
      </c>
      <c r="C48" s="61">
        <v>1</v>
      </c>
      <c r="D48" s="62">
        <f t="shared" si="5"/>
        <v>0.72875000000000001</v>
      </c>
      <c r="E48" s="62">
        <f t="shared" si="6"/>
        <v>2.7095000004919712E-2</v>
      </c>
      <c r="F48" s="55">
        <f t="shared" si="7"/>
        <v>0.72875000000000001</v>
      </c>
      <c r="G48" s="55">
        <f t="shared" si="8"/>
        <v>2.7095000004919712E-2</v>
      </c>
      <c r="H48" s="55">
        <f t="shared" si="9"/>
        <v>0.53107656250000002</v>
      </c>
      <c r="I48" s="55">
        <f t="shared" si="10"/>
        <v>0.38702204492187503</v>
      </c>
      <c r="J48" s="55">
        <f t="shared" si="11"/>
        <v>0.28204231523681644</v>
      </c>
      <c r="K48" s="55">
        <f t="shared" si="12"/>
        <v>1.9745481253585238E-2</v>
      </c>
      <c r="L48" s="55">
        <f t="shared" si="13"/>
        <v>1.4389519463550243E-2</v>
      </c>
      <c r="M48" s="55">
        <f t="shared" ca="1" si="14"/>
        <v>1.6003556056420148E-2</v>
      </c>
      <c r="N48" s="55">
        <f t="shared" ca="1" si="15"/>
        <v>1.2302012886270758E-4</v>
      </c>
      <c r="O48" s="63">
        <f t="shared" ca="1" si="16"/>
        <v>2122711794.7491531</v>
      </c>
      <c r="P48" s="55">
        <f t="shared" ca="1" si="17"/>
        <v>5588176.3262115913</v>
      </c>
      <c r="Q48" s="55">
        <f t="shared" ca="1" si="18"/>
        <v>92618527.120549053</v>
      </c>
      <c r="R48" s="31">
        <f t="shared" ca="1" si="19"/>
        <v>1.1091443948499563E-2</v>
      </c>
    </row>
    <row r="49" spans="1:18">
      <c r="A49" s="61">
        <v>7828</v>
      </c>
      <c r="B49" s="61">
        <v>2.0061600000190083E-2</v>
      </c>
      <c r="C49" s="61">
        <v>1</v>
      </c>
      <c r="D49" s="62">
        <f t="shared" si="5"/>
        <v>0.78280000000000005</v>
      </c>
      <c r="E49" s="62">
        <f t="shared" si="6"/>
        <v>2.0061600000190083E-2</v>
      </c>
      <c r="F49" s="55">
        <f t="shared" si="7"/>
        <v>0.78280000000000005</v>
      </c>
      <c r="G49" s="55">
        <f t="shared" si="8"/>
        <v>2.0061600000190083E-2</v>
      </c>
      <c r="H49" s="55">
        <f t="shared" si="9"/>
        <v>0.61277584000000007</v>
      </c>
      <c r="I49" s="55">
        <f t="shared" si="10"/>
        <v>0.47968092755200009</v>
      </c>
      <c r="J49" s="55">
        <f t="shared" si="11"/>
        <v>0.37549423008770572</v>
      </c>
      <c r="K49" s="55">
        <f t="shared" si="12"/>
        <v>1.5704220480148797E-2</v>
      </c>
      <c r="L49" s="55">
        <f t="shared" si="13"/>
        <v>1.2293263791860479E-2</v>
      </c>
      <c r="M49" s="55">
        <f t="shared" ca="1" si="14"/>
        <v>1.8856837445675331E-2</v>
      </c>
      <c r="N49" s="55">
        <f t="shared" ca="1" si="15"/>
        <v>1.4514528127609099E-6</v>
      </c>
      <c r="O49" s="63">
        <f t="shared" ca="1" si="16"/>
        <v>2015438729.9369779</v>
      </c>
      <c r="P49" s="55">
        <f t="shared" ca="1" si="17"/>
        <v>9561759.8314915597</v>
      </c>
      <c r="Q49" s="55">
        <f t="shared" ca="1" si="18"/>
        <v>92980024.952936739</v>
      </c>
      <c r="R49" s="31">
        <f t="shared" ca="1" si="19"/>
        <v>1.2047625545147517E-3</v>
      </c>
    </row>
    <row r="50" spans="1:18">
      <c r="A50" s="61">
        <v>8447.5</v>
      </c>
      <c r="B50" s="61">
        <v>1.9446999998763204E-2</v>
      </c>
      <c r="C50" s="61">
        <v>0.1</v>
      </c>
      <c r="D50" s="62">
        <f t="shared" si="5"/>
        <v>0.84475</v>
      </c>
      <c r="E50" s="62">
        <f t="shared" si="6"/>
        <v>1.9446999998763204E-2</v>
      </c>
      <c r="F50" s="55">
        <f t="shared" si="7"/>
        <v>8.4475000000000008E-2</v>
      </c>
      <c r="G50" s="55">
        <f t="shared" si="8"/>
        <v>1.9446999998763204E-3</v>
      </c>
      <c r="H50" s="55">
        <f t="shared" si="9"/>
        <v>7.1360256250000004E-2</v>
      </c>
      <c r="I50" s="55">
        <f t="shared" si="10"/>
        <v>6.02815764671875E-2</v>
      </c>
      <c r="J50" s="55">
        <f t="shared" si="11"/>
        <v>5.0922861720656638E-2</v>
      </c>
      <c r="K50" s="55">
        <f t="shared" si="12"/>
        <v>1.6427853248955216E-3</v>
      </c>
      <c r="L50" s="55">
        <f t="shared" si="13"/>
        <v>1.3877429032054919E-3</v>
      </c>
      <c r="M50" s="55">
        <f t="shared" ca="1" si="14"/>
        <v>2.2359887173206972E-2</v>
      </c>
      <c r="N50" s="55">
        <f t="shared" ca="1" si="15"/>
        <v>8.4849116910389987E-7</v>
      </c>
      <c r="O50" s="63">
        <f t="shared" ca="1" si="16"/>
        <v>18919279.48480032</v>
      </c>
      <c r="P50" s="55">
        <f t="shared" ca="1" si="17"/>
        <v>149548.37231252092</v>
      </c>
      <c r="Q50" s="55">
        <f t="shared" ca="1" si="18"/>
        <v>926641.02148794092</v>
      </c>
      <c r="R50" s="31">
        <f t="shared" ca="1" si="19"/>
        <v>-2.9128871744437679E-3</v>
      </c>
    </row>
    <row r="51" spans="1:18">
      <c r="A51" s="61">
        <v>8449.5</v>
      </c>
      <c r="B51" s="61">
        <v>1.4361400004418101E-2</v>
      </c>
      <c r="C51" s="61">
        <v>0.1</v>
      </c>
      <c r="D51" s="62">
        <f t="shared" si="5"/>
        <v>0.84494999999999998</v>
      </c>
      <c r="E51" s="62">
        <f t="shared" si="6"/>
        <v>1.4361400004418101E-2</v>
      </c>
      <c r="F51" s="55">
        <f t="shared" si="7"/>
        <v>8.4495000000000001E-2</v>
      </c>
      <c r="G51" s="55">
        <f t="shared" si="8"/>
        <v>1.4361400004418102E-3</v>
      </c>
      <c r="H51" s="55">
        <f t="shared" si="9"/>
        <v>7.1394050249999993E-2</v>
      </c>
      <c r="I51" s="55">
        <f t="shared" si="10"/>
        <v>6.0324402758737496E-2</v>
      </c>
      <c r="J51" s="55">
        <f t="shared" si="11"/>
        <v>5.0971104110995244E-2</v>
      </c>
      <c r="K51" s="55">
        <f t="shared" si="12"/>
        <v>1.2134664933733076E-3</v>
      </c>
      <c r="L51" s="55">
        <f t="shared" si="13"/>
        <v>1.0253185135757762E-3</v>
      </c>
      <c r="M51" s="55">
        <f t="shared" ca="1" si="14"/>
        <v>2.237159900802882E-2</v>
      </c>
      <c r="N51" s="55">
        <f t="shared" ca="1" si="15"/>
        <v>6.4163288077446155E-6</v>
      </c>
      <c r="O51" s="63">
        <f t="shared" ca="1" si="16"/>
        <v>18915286.502523966</v>
      </c>
      <c r="P51" s="55">
        <f t="shared" ca="1" si="17"/>
        <v>149733.93014851649</v>
      </c>
      <c r="Q51" s="55">
        <f t="shared" ca="1" si="18"/>
        <v>926618.20959669549</v>
      </c>
      <c r="R51" s="31">
        <f t="shared" ca="1" si="19"/>
        <v>-8.0101990036107185E-3</v>
      </c>
    </row>
    <row r="52" spans="1:18">
      <c r="A52" s="61">
        <v>8512.5</v>
      </c>
      <c r="B52" s="61">
        <v>9.0650000056484714E-3</v>
      </c>
      <c r="C52" s="61">
        <v>1</v>
      </c>
      <c r="D52" s="62">
        <f t="shared" si="5"/>
        <v>0.85124999999999995</v>
      </c>
      <c r="E52" s="62">
        <f t="shared" si="6"/>
        <v>9.0650000056484714E-3</v>
      </c>
      <c r="F52" s="55">
        <f t="shared" si="7"/>
        <v>0.85124999999999995</v>
      </c>
      <c r="G52" s="55">
        <f t="shared" si="8"/>
        <v>9.0650000056484714E-3</v>
      </c>
      <c r="H52" s="55">
        <f t="shared" si="9"/>
        <v>0.7246265624999999</v>
      </c>
      <c r="I52" s="55">
        <f t="shared" si="10"/>
        <v>0.61683836132812486</v>
      </c>
      <c r="J52" s="55">
        <f t="shared" si="11"/>
        <v>0.52508365508056631</v>
      </c>
      <c r="K52" s="55">
        <f t="shared" si="12"/>
        <v>7.7165812548082606E-3</v>
      </c>
      <c r="L52" s="55">
        <f t="shared" si="13"/>
        <v>6.5687397931555314E-3</v>
      </c>
      <c r="M52" s="55">
        <f t="shared" ca="1" si="14"/>
        <v>2.274184799857995E-2</v>
      </c>
      <c r="N52" s="55">
        <f t="shared" ca="1" si="15"/>
        <v>1.8705617102175381E-4</v>
      </c>
      <c r="O52" s="63">
        <f t="shared" ca="1" si="16"/>
        <v>1878949740.6544423</v>
      </c>
      <c r="P52" s="55">
        <f t="shared" ca="1" si="17"/>
        <v>15561101.330072753</v>
      </c>
      <c r="Q52" s="55">
        <f t="shared" ca="1" si="18"/>
        <v>92585821.520868108</v>
      </c>
      <c r="R52" s="31">
        <f t="shared" ca="1" si="19"/>
        <v>-1.3676847992931479E-2</v>
      </c>
    </row>
    <row r="53" spans="1:18">
      <c r="A53" s="61">
        <v>8541.5</v>
      </c>
      <c r="B53" s="61">
        <v>1.6423799999756739E-2</v>
      </c>
      <c r="C53" s="61">
        <v>1</v>
      </c>
      <c r="D53" s="62">
        <f t="shared" si="5"/>
        <v>0.85414999999999996</v>
      </c>
      <c r="E53" s="62">
        <f t="shared" si="6"/>
        <v>1.6423799999756739E-2</v>
      </c>
      <c r="F53" s="55">
        <f t="shared" si="7"/>
        <v>0.85414999999999996</v>
      </c>
      <c r="G53" s="55">
        <f t="shared" si="8"/>
        <v>1.6423799999756739E-2</v>
      </c>
      <c r="H53" s="55">
        <f t="shared" si="9"/>
        <v>0.72957222249999998</v>
      </c>
      <c r="I53" s="55">
        <f t="shared" si="10"/>
        <v>0.623164113848375</v>
      </c>
      <c r="J53" s="55">
        <f t="shared" si="11"/>
        <v>0.5322756278435895</v>
      </c>
      <c r="K53" s="55">
        <f t="shared" si="12"/>
        <v>1.4028388769792217E-2</v>
      </c>
      <c r="L53" s="55">
        <f t="shared" si="13"/>
        <v>1.1982348267718022E-2</v>
      </c>
      <c r="M53" s="55">
        <f t="shared" ca="1" si="14"/>
        <v>2.2913144123581555E-2</v>
      </c>
      <c r="N53" s="55">
        <f t="shared" ca="1" si="15"/>
        <v>4.2111587157419667E-5</v>
      </c>
      <c r="O53" s="63">
        <f t="shared" ca="1" si="16"/>
        <v>1873158860.7578192</v>
      </c>
      <c r="P53" s="55">
        <f t="shared" ca="1" si="17"/>
        <v>15833669.582472596</v>
      </c>
      <c r="Q53" s="55">
        <f t="shared" ca="1" si="18"/>
        <v>92548140.719406873</v>
      </c>
      <c r="R53" s="31">
        <f t="shared" ca="1" si="19"/>
        <v>-6.489344123824816E-3</v>
      </c>
    </row>
    <row r="54" spans="1:18">
      <c r="A54" s="61">
        <v>9070.5</v>
      </c>
      <c r="B54" s="61">
        <v>2.9782600002363324E-2</v>
      </c>
      <c r="C54" s="61">
        <v>0.1</v>
      </c>
      <c r="D54" s="62">
        <f t="shared" si="5"/>
        <v>0.90705000000000002</v>
      </c>
      <c r="E54" s="62">
        <f t="shared" si="6"/>
        <v>2.9782600002363324E-2</v>
      </c>
      <c r="F54" s="55">
        <f t="shared" si="7"/>
        <v>9.0705000000000008E-2</v>
      </c>
      <c r="G54" s="55">
        <f t="shared" si="8"/>
        <v>2.9782600002363326E-3</v>
      </c>
      <c r="H54" s="55">
        <f t="shared" si="9"/>
        <v>8.2273970250000009E-2</v>
      </c>
      <c r="I54" s="55">
        <f t="shared" si="10"/>
        <v>7.4626604715262515E-2</v>
      </c>
      <c r="J54" s="55">
        <f t="shared" si="11"/>
        <v>6.7690061806978868E-2</v>
      </c>
      <c r="K54" s="55">
        <f t="shared" si="12"/>
        <v>2.7014307332143654E-3</v>
      </c>
      <c r="L54" s="55">
        <f t="shared" si="13"/>
        <v>2.4503327465620903E-3</v>
      </c>
      <c r="M54" s="55">
        <f t="shared" ca="1" si="14"/>
        <v>2.6133418416889789E-2</v>
      </c>
      <c r="N54" s="55">
        <f t="shared" ca="1" si="15"/>
        <v>1.3316526243759147E-6</v>
      </c>
      <c r="O54" s="63">
        <f t="shared" ca="1" si="16"/>
        <v>17675142.61371633</v>
      </c>
      <c r="P54" s="55">
        <f t="shared" ca="1" si="17"/>
        <v>209953.47125535752</v>
      </c>
      <c r="Q54" s="55">
        <f t="shared" ca="1" si="18"/>
        <v>915639.51125583868</v>
      </c>
      <c r="R54" s="31">
        <f t="shared" ca="1" si="19"/>
        <v>3.6491815854735356E-3</v>
      </c>
    </row>
    <row r="55" spans="1:18">
      <c r="A55" s="61">
        <v>9070.5</v>
      </c>
      <c r="B55" s="61">
        <v>3.3782600003178231E-2</v>
      </c>
      <c r="C55" s="61">
        <v>0.1</v>
      </c>
      <c r="D55" s="62">
        <f t="shared" si="5"/>
        <v>0.90705000000000002</v>
      </c>
      <c r="E55" s="62">
        <f t="shared" si="6"/>
        <v>3.3782600003178231E-2</v>
      </c>
      <c r="F55" s="55">
        <f t="shared" si="7"/>
        <v>9.0705000000000008E-2</v>
      </c>
      <c r="G55" s="55">
        <f t="shared" si="8"/>
        <v>3.3782600003178231E-3</v>
      </c>
      <c r="H55" s="55">
        <f t="shared" si="9"/>
        <v>8.2273970250000009E-2</v>
      </c>
      <c r="I55" s="55">
        <f t="shared" si="10"/>
        <v>7.4626604715262515E-2</v>
      </c>
      <c r="J55" s="55">
        <f t="shared" si="11"/>
        <v>6.7690061806978868E-2</v>
      </c>
      <c r="K55" s="55">
        <f t="shared" si="12"/>
        <v>3.0642507332882814E-3</v>
      </c>
      <c r="L55" s="55">
        <f t="shared" si="13"/>
        <v>2.7794286276291357E-3</v>
      </c>
      <c r="M55" s="55">
        <f t="shared" ca="1" si="14"/>
        <v>2.6133418416889789E-2</v>
      </c>
      <c r="N55" s="55">
        <f t="shared" ca="1" si="15"/>
        <v>5.8509978940014185E-6</v>
      </c>
      <c r="O55" s="63">
        <f t="shared" ca="1" si="16"/>
        <v>17675142.61371633</v>
      </c>
      <c r="P55" s="55">
        <f t="shared" ca="1" si="17"/>
        <v>209953.47125535752</v>
      </c>
      <c r="Q55" s="55">
        <f t="shared" ca="1" si="18"/>
        <v>915639.51125583868</v>
      </c>
      <c r="R55" s="31">
        <f t="shared" ca="1" si="19"/>
        <v>7.6491815862884428E-3</v>
      </c>
    </row>
    <row r="56" spans="1:18">
      <c r="A56" s="61">
        <v>9569</v>
      </c>
      <c r="B56" s="61">
        <v>5.2446800000325311E-2</v>
      </c>
      <c r="C56" s="61">
        <v>0.1</v>
      </c>
      <c r="D56" s="62">
        <f t="shared" si="5"/>
        <v>0.95689999999999997</v>
      </c>
      <c r="E56" s="62">
        <f t="shared" si="6"/>
        <v>5.2446800000325311E-2</v>
      </c>
      <c r="F56" s="55">
        <f t="shared" si="7"/>
        <v>9.5689999999999997E-2</v>
      </c>
      <c r="G56" s="55">
        <f t="shared" si="8"/>
        <v>5.2446800000325311E-3</v>
      </c>
      <c r="H56" s="55">
        <f t="shared" si="9"/>
        <v>9.1565760999999996E-2</v>
      </c>
      <c r="I56" s="55">
        <f t="shared" si="10"/>
        <v>8.7619276700899987E-2</v>
      </c>
      <c r="J56" s="55">
        <f t="shared" si="11"/>
        <v>8.38428858750912E-2</v>
      </c>
      <c r="K56" s="55">
        <f t="shared" si="12"/>
        <v>5.0186342920311286E-3</v>
      </c>
      <c r="L56" s="55">
        <f t="shared" si="13"/>
        <v>4.8023311540445869E-3</v>
      </c>
      <c r="M56" s="55">
        <f t="shared" ca="1" si="14"/>
        <v>2.933390701672042E-2</v>
      </c>
      <c r="N56" s="55">
        <f t="shared" ca="1" si="15"/>
        <v>5.3420582207157227E-5</v>
      </c>
      <c r="O56" s="63">
        <f t="shared" ca="1" si="16"/>
        <v>16681038.772255968</v>
      </c>
      <c r="P56" s="55">
        <f t="shared" ca="1" si="17"/>
        <v>260876.59871283203</v>
      </c>
      <c r="Q56" s="55">
        <f t="shared" ca="1" si="18"/>
        <v>901276.6158645805</v>
      </c>
      <c r="R56" s="31">
        <f t="shared" ca="1" si="19"/>
        <v>2.3112892983604891E-2</v>
      </c>
    </row>
    <row r="57" spans="1:18">
      <c r="A57" s="61">
        <v>9638.5</v>
      </c>
      <c r="B57" s="61">
        <v>1.5772200000355951E-2</v>
      </c>
      <c r="C57" s="61">
        <v>0.05</v>
      </c>
      <c r="D57" s="62">
        <f t="shared" si="5"/>
        <v>0.96384999999999998</v>
      </c>
      <c r="E57" s="62">
        <f t="shared" si="6"/>
        <v>1.5772200000355951E-2</v>
      </c>
      <c r="F57" s="55">
        <f t="shared" si="7"/>
        <v>4.8192499999999999E-2</v>
      </c>
      <c r="G57" s="55">
        <f t="shared" si="8"/>
        <v>7.8861000001779764E-4</v>
      </c>
      <c r="H57" s="55">
        <f t="shared" si="9"/>
        <v>4.6450341124999996E-2</v>
      </c>
      <c r="I57" s="55">
        <f t="shared" si="10"/>
        <v>4.4771161293331245E-2</v>
      </c>
      <c r="J57" s="55">
        <f t="shared" si="11"/>
        <v>4.3152683812577322E-2</v>
      </c>
      <c r="K57" s="55">
        <f t="shared" si="12"/>
        <v>7.6010174851715419E-4</v>
      </c>
      <c r="L57" s="55">
        <f t="shared" si="13"/>
        <v>7.3262407030825908E-4</v>
      </c>
      <c r="M57" s="55">
        <f t="shared" ca="1" si="14"/>
        <v>2.9792898123383777E-2</v>
      </c>
      <c r="N57" s="55">
        <f t="shared" ca="1" si="15"/>
        <v>9.8289987928538008E-6</v>
      </c>
      <c r="O57" s="63">
        <f t="shared" ca="1" si="16"/>
        <v>4135671.1666376269</v>
      </c>
      <c r="P57" s="55">
        <f t="shared" ca="1" si="17"/>
        <v>67018.693884460517</v>
      </c>
      <c r="Q57" s="55">
        <f t="shared" ca="1" si="18"/>
        <v>224722.08744803167</v>
      </c>
      <c r="R57" s="31">
        <f t="shared" ca="1" si="19"/>
        <v>-1.4020698123027826E-2</v>
      </c>
    </row>
    <row r="58" spans="1:18">
      <c r="A58" s="61">
        <v>9658</v>
      </c>
      <c r="B58" s="61">
        <v>2.9637599996931385E-2</v>
      </c>
      <c r="C58" s="61">
        <v>0.05</v>
      </c>
      <c r="D58" s="62">
        <f t="shared" si="5"/>
        <v>0.96579999999999999</v>
      </c>
      <c r="E58" s="62">
        <f t="shared" si="6"/>
        <v>2.9637599996931385E-2</v>
      </c>
      <c r="F58" s="55">
        <f t="shared" si="7"/>
        <v>4.829E-2</v>
      </c>
      <c r="G58" s="55">
        <f t="shared" si="8"/>
        <v>1.4818799998465694E-3</v>
      </c>
      <c r="H58" s="55">
        <f t="shared" si="9"/>
        <v>4.6638482000000002E-2</v>
      </c>
      <c r="I58" s="55">
        <f t="shared" si="10"/>
        <v>4.50434459156E-2</v>
      </c>
      <c r="J58" s="55">
        <f t="shared" si="11"/>
        <v>4.3502960065286478E-2</v>
      </c>
      <c r="K58" s="55">
        <f t="shared" si="12"/>
        <v>1.4311997038518166E-3</v>
      </c>
      <c r="L58" s="55">
        <f t="shared" si="13"/>
        <v>1.3822526739800845E-3</v>
      </c>
      <c r="M58" s="55">
        <f t="shared" ca="1" si="14"/>
        <v>2.9922241854297683E-2</v>
      </c>
      <c r="N58" s="55">
        <f t="shared" ca="1" si="15"/>
        <v>4.0510493482468016E-9</v>
      </c>
      <c r="O58" s="63">
        <f t="shared" ca="1" si="16"/>
        <v>4125969.9203951769</v>
      </c>
      <c r="P58" s="55">
        <f t="shared" ca="1" si="17"/>
        <v>67524.249732125973</v>
      </c>
      <c r="Q58" s="55">
        <f t="shared" ca="1" si="18"/>
        <v>224550.37003513667</v>
      </c>
      <c r="R58" s="31">
        <f t="shared" ca="1" si="19"/>
        <v>-2.8464185736629816E-4</v>
      </c>
    </row>
    <row r="59" spans="1:18">
      <c r="A59" s="61">
        <v>9666</v>
      </c>
      <c r="B59" s="61">
        <v>2.9295200001797639E-2</v>
      </c>
      <c r="C59" s="61">
        <v>0.05</v>
      </c>
      <c r="D59" s="62">
        <f t="shared" si="5"/>
        <v>0.96660000000000001</v>
      </c>
      <c r="E59" s="62">
        <f t="shared" si="6"/>
        <v>2.9295200001797639E-2</v>
      </c>
      <c r="F59" s="55">
        <f t="shared" si="7"/>
        <v>4.8330000000000005E-2</v>
      </c>
      <c r="G59" s="55">
        <f t="shared" si="8"/>
        <v>1.4647600000898819E-3</v>
      </c>
      <c r="H59" s="55">
        <f t="shared" si="9"/>
        <v>4.6715778000000006E-2</v>
      </c>
      <c r="I59" s="55">
        <f t="shared" si="10"/>
        <v>4.5155471014800004E-2</v>
      </c>
      <c r="J59" s="55">
        <f t="shared" si="11"/>
        <v>4.3647278282905683E-2</v>
      </c>
      <c r="K59" s="55">
        <f t="shared" si="12"/>
        <v>1.41583701608688E-3</v>
      </c>
      <c r="L59" s="55">
        <f t="shared" si="13"/>
        <v>1.3685480597495781E-3</v>
      </c>
      <c r="M59" s="55">
        <f t="shared" ca="1" si="14"/>
        <v>2.997537719753119E-2</v>
      </c>
      <c r="N59" s="55">
        <f t="shared" ca="1" si="15"/>
        <v>2.31320508797979E-8</v>
      </c>
      <c r="O59" s="63">
        <f t="shared" ca="1" si="16"/>
        <v>4121990.3756527305</v>
      </c>
      <c r="P59" s="55">
        <f t="shared" ca="1" si="17"/>
        <v>67731.730476869183</v>
      </c>
      <c r="Q59" s="55">
        <f t="shared" ca="1" si="18"/>
        <v>224479.39110528684</v>
      </c>
      <c r="R59" s="31">
        <f t="shared" ca="1" si="19"/>
        <v>-6.8017719573355145E-4</v>
      </c>
    </row>
    <row r="60" spans="1:18">
      <c r="A60" s="61">
        <v>10227.5</v>
      </c>
      <c r="B60" s="61">
        <v>3.2263000000966713E-2</v>
      </c>
      <c r="C60" s="61">
        <v>1</v>
      </c>
      <c r="D60" s="62">
        <f t="shared" si="5"/>
        <v>1.02275</v>
      </c>
      <c r="E60" s="62">
        <f t="shared" si="6"/>
        <v>3.2263000000966713E-2</v>
      </c>
      <c r="F60" s="55">
        <f t="shared" si="7"/>
        <v>1.02275</v>
      </c>
      <c r="G60" s="55">
        <f t="shared" si="8"/>
        <v>3.2263000000966713E-2</v>
      </c>
      <c r="H60" s="55">
        <f t="shared" si="9"/>
        <v>1.0460175625000001</v>
      </c>
      <c r="I60" s="55">
        <f t="shared" si="10"/>
        <v>1.0698144620468752</v>
      </c>
      <c r="J60" s="55">
        <f t="shared" si="11"/>
        <v>1.0941527410584417</v>
      </c>
      <c r="K60" s="55">
        <f t="shared" si="12"/>
        <v>3.299698325098871E-2</v>
      </c>
      <c r="L60" s="55">
        <f t="shared" si="13"/>
        <v>3.3747664619948707E-2</v>
      </c>
      <c r="M60" s="55">
        <f t="shared" ca="1" si="14"/>
        <v>3.3808375171286313E-2</v>
      </c>
      <c r="N60" s="55">
        <f t="shared" ca="1" si="15"/>
        <v>2.3881844170403336E-6</v>
      </c>
      <c r="O60" s="63">
        <f t="shared" ca="1" si="16"/>
        <v>1537393344.2472699</v>
      </c>
      <c r="P60" s="55">
        <f t="shared" ca="1" si="17"/>
        <v>32929736.351091452</v>
      </c>
      <c r="Q60" s="55">
        <f t="shared" ca="1" si="18"/>
        <v>87494438.840654686</v>
      </c>
      <c r="R60" s="31">
        <f t="shared" ca="1" si="19"/>
        <v>-1.5453751703196003E-3</v>
      </c>
    </row>
    <row r="61" spans="1:18">
      <c r="A61" s="61">
        <v>11510.5</v>
      </c>
      <c r="B61" s="61">
        <v>3.2350600005884189E-2</v>
      </c>
      <c r="C61" s="61">
        <v>0.1</v>
      </c>
      <c r="D61" s="62">
        <f t="shared" si="5"/>
        <v>1.1510499999999999</v>
      </c>
      <c r="E61" s="62">
        <f t="shared" si="6"/>
        <v>3.2350600005884189E-2</v>
      </c>
      <c r="F61" s="55">
        <f t="shared" si="7"/>
        <v>0.115105</v>
      </c>
      <c r="G61" s="55">
        <f t="shared" si="8"/>
        <v>3.2350600005884192E-3</v>
      </c>
      <c r="H61" s="55">
        <f t="shared" si="9"/>
        <v>0.13249161024999997</v>
      </c>
      <c r="I61" s="55">
        <f t="shared" si="10"/>
        <v>0.15250446797826245</v>
      </c>
      <c r="J61" s="55">
        <f t="shared" si="11"/>
        <v>0.17554026786637897</v>
      </c>
      <c r="K61" s="55">
        <f t="shared" si="12"/>
        <v>3.7237158136772994E-3</v>
      </c>
      <c r="L61" s="55">
        <f t="shared" si="13"/>
        <v>4.286183087333255E-3</v>
      </c>
      <c r="M61" s="55">
        <f t="shared" ca="1" si="14"/>
        <v>4.3332992867378038E-2</v>
      </c>
      <c r="N61" s="55">
        <f t="shared" ca="1" si="15"/>
        <v>1.2061295296419106E-5</v>
      </c>
      <c r="O61" s="63">
        <f t="shared" ca="1" si="16"/>
        <v>12866423.602122506</v>
      </c>
      <c r="P61" s="55">
        <f t="shared" ca="1" si="17"/>
        <v>457018.60769519559</v>
      </c>
      <c r="Q61" s="55">
        <f t="shared" ca="1" si="18"/>
        <v>801071.28253460489</v>
      </c>
      <c r="R61" s="31">
        <f t="shared" ca="1" si="19"/>
        <v>-1.0982392861493849E-2</v>
      </c>
    </row>
    <row r="62" spans="1:18">
      <c r="A62" s="61">
        <v>12038</v>
      </c>
      <c r="B62" s="61">
        <v>4.8473599999852013E-2</v>
      </c>
      <c r="C62" s="61">
        <v>1</v>
      </c>
      <c r="D62" s="62">
        <f t="shared" si="5"/>
        <v>1.2038</v>
      </c>
      <c r="E62" s="62">
        <f t="shared" si="6"/>
        <v>4.8473599999852013E-2</v>
      </c>
      <c r="F62" s="55">
        <f t="shared" si="7"/>
        <v>1.2038</v>
      </c>
      <c r="G62" s="55">
        <f t="shared" si="8"/>
        <v>4.8473599999852013E-2</v>
      </c>
      <c r="H62" s="55">
        <f t="shared" si="9"/>
        <v>1.4491344399999999</v>
      </c>
      <c r="I62" s="55">
        <f t="shared" si="10"/>
        <v>1.744468038872</v>
      </c>
      <c r="J62" s="55">
        <f t="shared" si="11"/>
        <v>2.0999906251941134</v>
      </c>
      <c r="K62" s="55">
        <f t="shared" si="12"/>
        <v>5.835251967982185E-2</v>
      </c>
      <c r="L62" s="55">
        <f t="shared" si="13"/>
        <v>7.0244763190569548E-2</v>
      </c>
      <c r="M62" s="55">
        <f t="shared" ca="1" si="14"/>
        <v>4.7558294782975269E-2</v>
      </c>
      <c r="N62" s="55">
        <f t="shared" ca="1" si="15"/>
        <v>8.3778364004178329E-7</v>
      </c>
      <c r="O62" s="63">
        <f t="shared" ca="1" si="16"/>
        <v>1185830338.5894635</v>
      </c>
      <c r="P62" s="55">
        <f t="shared" ca="1" si="17"/>
        <v>50424215.268694788</v>
      </c>
      <c r="Q62" s="55">
        <f t="shared" ca="1" si="18"/>
        <v>76281972.40315488</v>
      </c>
      <c r="R62" s="31">
        <f t="shared" ca="1" si="19"/>
        <v>9.1530521687674393E-4</v>
      </c>
    </row>
    <row r="63" spans="1:18">
      <c r="A63" s="61">
        <v>12038</v>
      </c>
      <c r="B63" s="61">
        <v>4.8873599997023121E-2</v>
      </c>
      <c r="C63" s="61">
        <v>1</v>
      </c>
      <c r="D63" s="62">
        <f t="shared" si="5"/>
        <v>1.2038</v>
      </c>
      <c r="E63" s="62">
        <f t="shared" si="6"/>
        <v>4.8873599997023121E-2</v>
      </c>
      <c r="F63" s="55">
        <f t="shared" si="7"/>
        <v>1.2038</v>
      </c>
      <c r="G63" s="55">
        <f t="shared" si="8"/>
        <v>4.8873599997023121E-2</v>
      </c>
      <c r="H63" s="55">
        <f t="shared" si="9"/>
        <v>1.4491344399999999</v>
      </c>
      <c r="I63" s="55">
        <f t="shared" si="10"/>
        <v>1.744468038872</v>
      </c>
      <c r="J63" s="55">
        <f t="shared" si="11"/>
        <v>2.0999906251941134</v>
      </c>
      <c r="K63" s="55">
        <f t="shared" si="12"/>
        <v>5.8834039676416434E-2</v>
      </c>
      <c r="L63" s="55">
        <f t="shared" si="13"/>
        <v>7.0824416962470105E-2</v>
      </c>
      <c r="M63" s="55">
        <f t="shared" ca="1" si="14"/>
        <v>4.7558294782975269E-2</v>
      </c>
      <c r="N63" s="55">
        <f t="shared" ca="1" si="15"/>
        <v>1.7300278061014648E-6</v>
      </c>
      <c r="O63" s="63">
        <f t="shared" ca="1" si="16"/>
        <v>1185830338.5894635</v>
      </c>
      <c r="P63" s="55">
        <f t="shared" ca="1" si="17"/>
        <v>50424215.268694788</v>
      </c>
      <c r="Q63" s="55">
        <f t="shared" ca="1" si="18"/>
        <v>76281972.40315488</v>
      </c>
      <c r="R63" s="31">
        <f t="shared" ca="1" si="19"/>
        <v>1.3153052140478516E-3</v>
      </c>
    </row>
    <row r="64" spans="1:18">
      <c r="A64" s="61">
        <v>12078.5</v>
      </c>
      <c r="B64" s="61">
        <v>3.9840199999161996E-2</v>
      </c>
      <c r="C64" s="61">
        <v>1</v>
      </c>
      <c r="D64" s="62">
        <f t="shared" si="5"/>
        <v>1.2078500000000001</v>
      </c>
      <c r="E64" s="62">
        <f t="shared" si="6"/>
        <v>3.9840199999161996E-2</v>
      </c>
      <c r="F64" s="55">
        <f t="shared" si="7"/>
        <v>1.2078500000000001</v>
      </c>
      <c r="G64" s="55">
        <f t="shared" si="8"/>
        <v>3.9840199999161996E-2</v>
      </c>
      <c r="H64" s="55">
        <f t="shared" si="9"/>
        <v>1.4589016225000002</v>
      </c>
      <c r="I64" s="55">
        <f t="shared" si="10"/>
        <v>1.7621343247366255</v>
      </c>
      <c r="J64" s="55">
        <f t="shared" si="11"/>
        <v>2.1283939441331334</v>
      </c>
      <c r="K64" s="55">
        <f t="shared" si="12"/>
        <v>4.812098556898782E-2</v>
      </c>
      <c r="L64" s="55">
        <f t="shared" si="13"/>
        <v>5.8122932419501942E-2</v>
      </c>
      <c r="M64" s="55">
        <f t="shared" ca="1" si="14"/>
        <v>4.7890151851684E-2</v>
      </c>
      <c r="N64" s="55">
        <f t="shared" ca="1" si="15"/>
        <v>6.4801724827922446E-5</v>
      </c>
      <c r="O64" s="63">
        <f t="shared" ca="1" si="16"/>
        <v>1178159777.4489813</v>
      </c>
      <c r="P64" s="55">
        <f t="shared" ca="1" si="17"/>
        <v>50769104.408042297</v>
      </c>
      <c r="Q64" s="55">
        <f t="shared" ca="1" si="18"/>
        <v>75971004.042421818</v>
      </c>
      <c r="R64" s="31">
        <f t="shared" ca="1" si="19"/>
        <v>-8.049951852522004E-3</v>
      </c>
    </row>
    <row r="65" spans="1:18">
      <c r="A65" s="61">
        <v>12080</v>
      </c>
      <c r="B65" s="61">
        <v>4.7275999997509643E-2</v>
      </c>
      <c r="C65" s="61">
        <v>1</v>
      </c>
      <c r="D65" s="62">
        <f t="shared" si="5"/>
        <v>1.208</v>
      </c>
      <c r="E65" s="62">
        <f t="shared" si="6"/>
        <v>4.7275999997509643E-2</v>
      </c>
      <c r="F65" s="55">
        <f t="shared" si="7"/>
        <v>1.208</v>
      </c>
      <c r="G65" s="55">
        <f t="shared" si="8"/>
        <v>4.7275999997509643E-2</v>
      </c>
      <c r="H65" s="55">
        <f t="shared" si="9"/>
        <v>1.4592639999999999</v>
      </c>
      <c r="I65" s="55">
        <f t="shared" si="10"/>
        <v>1.7627909119999998</v>
      </c>
      <c r="J65" s="55">
        <f t="shared" si="11"/>
        <v>2.1294514216959999</v>
      </c>
      <c r="K65" s="55">
        <f t="shared" si="12"/>
        <v>5.710940799699165E-2</v>
      </c>
      <c r="L65" s="55">
        <f t="shared" si="13"/>
        <v>6.8988164860365908E-2</v>
      </c>
      <c r="M65" s="55">
        <f t="shared" ca="1" si="14"/>
        <v>4.7902463257208192E-2</v>
      </c>
      <c r="N65" s="55">
        <f t="shared" ca="1" si="15"/>
        <v>3.9245621575213052E-7</v>
      </c>
      <c r="O65" s="63">
        <f t="shared" ca="1" si="16"/>
        <v>1177875885.4508796</v>
      </c>
      <c r="P65" s="55">
        <f t="shared" ca="1" si="17"/>
        <v>50781825.95572751</v>
      </c>
      <c r="Q65" s="55">
        <f t="shared" ca="1" si="18"/>
        <v>75959440.975201741</v>
      </c>
      <c r="R65" s="31">
        <f t="shared" ca="1" si="19"/>
        <v>-6.264632596985481E-4</v>
      </c>
    </row>
    <row r="66" spans="1:18">
      <c r="A66" s="61">
        <v>12080</v>
      </c>
      <c r="B66" s="61">
        <v>4.9275999997917097E-2</v>
      </c>
      <c r="C66" s="61">
        <v>1</v>
      </c>
      <c r="D66" s="62">
        <f t="shared" si="5"/>
        <v>1.208</v>
      </c>
      <c r="E66" s="62">
        <f t="shared" si="6"/>
        <v>4.9275999997917097E-2</v>
      </c>
      <c r="F66" s="55">
        <f t="shared" si="7"/>
        <v>1.208</v>
      </c>
      <c r="G66" s="55">
        <f t="shared" si="8"/>
        <v>4.9275999997917097E-2</v>
      </c>
      <c r="H66" s="55">
        <f t="shared" si="9"/>
        <v>1.4592639999999999</v>
      </c>
      <c r="I66" s="55">
        <f t="shared" si="10"/>
        <v>1.7627909119999998</v>
      </c>
      <c r="J66" s="55">
        <f t="shared" si="11"/>
        <v>2.1294514216959999</v>
      </c>
      <c r="K66" s="55">
        <f t="shared" si="12"/>
        <v>5.9525407997483855E-2</v>
      </c>
      <c r="L66" s="55">
        <f t="shared" si="13"/>
        <v>7.1906692860960492E-2</v>
      </c>
      <c r="M66" s="55">
        <f t="shared" ca="1" si="14"/>
        <v>4.7902463257208192E-2</v>
      </c>
      <c r="N66" s="55">
        <f t="shared" ca="1" si="15"/>
        <v>1.8866031780772432E-6</v>
      </c>
      <c r="O66" s="63">
        <f t="shared" ca="1" si="16"/>
        <v>1177875885.4508796</v>
      </c>
      <c r="P66" s="55">
        <f t="shared" ca="1" si="17"/>
        <v>50781825.95572751</v>
      </c>
      <c r="Q66" s="55">
        <f t="shared" ca="1" si="18"/>
        <v>75959440.975201741</v>
      </c>
      <c r="R66" s="31">
        <f t="shared" ca="1" si="19"/>
        <v>1.3735367407089055E-3</v>
      </c>
    </row>
    <row r="67" spans="1:18">
      <c r="A67" s="61">
        <v>12086.5</v>
      </c>
      <c r="B67" s="61">
        <v>4.459780000615865E-2</v>
      </c>
      <c r="C67" s="61">
        <v>1</v>
      </c>
      <c r="D67" s="62">
        <f t="shared" si="5"/>
        <v>1.20865</v>
      </c>
      <c r="E67" s="62">
        <f t="shared" si="6"/>
        <v>4.459780000615865E-2</v>
      </c>
      <c r="F67" s="55">
        <f t="shared" si="7"/>
        <v>1.20865</v>
      </c>
      <c r="G67" s="55">
        <f t="shared" si="8"/>
        <v>4.459780000615865E-2</v>
      </c>
      <c r="H67" s="55">
        <f t="shared" si="9"/>
        <v>1.4608348225000001</v>
      </c>
      <c r="I67" s="55">
        <f t="shared" si="10"/>
        <v>1.765638008214625</v>
      </c>
      <c r="J67" s="55">
        <f t="shared" si="11"/>
        <v>2.1340383786286066</v>
      </c>
      <c r="K67" s="55">
        <f t="shared" si="12"/>
        <v>5.3903130977443654E-2</v>
      </c>
      <c r="L67" s="55">
        <f t="shared" si="13"/>
        <v>6.5150019255887273E-2</v>
      </c>
      <c r="M67" s="55">
        <f t="shared" ca="1" si="14"/>
        <v>4.7955829521700827E-2</v>
      </c>
      <c r="N67" s="55">
        <f t="shared" ca="1" si="15"/>
        <v>1.1276362227252426E-5</v>
      </c>
      <c r="O67" s="63">
        <f t="shared" ca="1" si="16"/>
        <v>1176645855.1160085</v>
      </c>
      <c r="P67" s="55">
        <f t="shared" ca="1" si="17"/>
        <v>50836909.388949253</v>
      </c>
      <c r="Q67" s="55">
        <f t="shared" ca="1" si="18"/>
        <v>75909296.730410025</v>
      </c>
      <c r="R67" s="31">
        <f t="shared" ca="1" si="19"/>
        <v>-3.3580295155421769E-3</v>
      </c>
    </row>
    <row r="68" spans="1:18">
      <c r="A68" s="61">
        <v>13174.5</v>
      </c>
      <c r="B68" s="61">
        <v>5.9131399997568224E-2</v>
      </c>
      <c r="C68" s="61">
        <v>1</v>
      </c>
      <c r="D68" s="62">
        <f t="shared" si="5"/>
        <v>1.31745</v>
      </c>
      <c r="E68" s="62">
        <f t="shared" si="6"/>
        <v>5.9131399997568224E-2</v>
      </c>
      <c r="F68" s="55">
        <f t="shared" si="7"/>
        <v>1.31745</v>
      </c>
      <c r="G68" s="55">
        <f t="shared" si="8"/>
        <v>5.9131399997568224E-2</v>
      </c>
      <c r="H68" s="55">
        <f t="shared" si="9"/>
        <v>1.7356745025</v>
      </c>
      <c r="I68" s="55">
        <f t="shared" si="10"/>
        <v>2.2866643733186249</v>
      </c>
      <c r="J68" s="55">
        <f t="shared" si="11"/>
        <v>3.0125659786286225</v>
      </c>
      <c r="K68" s="55">
        <f t="shared" si="12"/>
        <v>7.7902662926796262E-2</v>
      </c>
      <c r="L68" s="55">
        <f t="shared" si="13"/>
        <v>0.10263286327290774</v>
      </c>
      <c r="M68" s="55">
        <f t="shared" ca="1" si="14"/>
        <v>5.7274175056924753E-2</v>
      </c>
      <c r="N68" s="55">
        <f t="shared" ca="1" si="15"/>
        <v>3.4492844801481424E-6</v>
      </c>
      <c r="O68" s="63">
        <f t="shared" ca="1" si="16"/>
        <v>975076060.00765145</v>
      </c>
      <c r="P68" s="55">
        <f t="shared" ca="1" si="17"/>
        <v>58946783.292017937</v>
      </c>
      <c r="Q68" s="55">
        <f t="shared" ca="1" si="18"/>
        <v>66719291.566733457</v>
      </c>
      <c r="R68" s="31">
        <f t="shared" ca="1" si="19"/>
        <v>1.8572249406434704E-3</v>
      </c>
    </row>
    <row r="69" spans="1:18">
      <c r="A69" s="61">
        <v>13174.5</v>
      </c>
      <c r="B69" s="61">
        <v>6.3831399995251559E-2</v>
      </c>
      <c r="C69" s="61">
        <v>1</v>
      </c>
      <c r="D69" s="62">
        <f t="shared" si="5"/>
        <v>1.31745</v>
      </c>
      <c r="E69" s="62">
        <f t="shared" si="6"/>
        <v>6.3831399995251559E-2</v>
      </c>
      <c r="F69" s="55">
        <f t="shared" si="7"/>
        <v>1.31745</v>
      </c>
      <c r="G69" s="55">
        <f t="shared" si="8"/>
        <v>6.3831399995251559E-2</v>
      </c>
      <c r="H69" s="55">
        <f t="shared" si="9"/>
        <v>1.7356745025</v>
      </c>
      <c r="I69" s="55">
        <f t="shared" si="10"/>
        <v>2.2866643733186249</v>
      </c>
      <c r="J69" s="55">
        <f t="shared" si="11"/>
        <v>3.0125659786286225</v>
      </c>
      <c r="K69" s="55">
        <f t="shared" si="12"/>
        <v>8.4094677923744171E-2</v>
      </c>
      <c r="L69" s="55">
        <f t="shared" si="13"/>
        <v>0.11079053343063676</v>
      </c>
      <c r="M69" s="55">
        <f t="shared" ca="1" si="14"/>
        <v>5.7274175056924753E-2</v>
      </c>
      <c r="N69" s="55">
        <f t="shared" ca="1" si="15"/>
        <v>4.299719889181498E-5</v>
      </c>
      <c r="O69" s="63">
        <f t="shared" ca="1" si="16"/>
        <v>975076060.00765145</v>
      </c>
      <c r="P69" s="55">
        <f t="shared" ca="1" si="17"/>
        <v>58946783.292017937</v>
      </c>
      <c r="Q69" s="55">
        <f t="shared" ca="1" si="18"/>
        <v>66719291.566733457</v>
      </c>
      <c r="R69" s="31">
        <f t="shared" ca="1" si="19"/>
        <v>6.5572249383268055E-3</v>
      </c>
    </row>
    <row r="70" spans="1:18">
      <c r="A70" s="61">
        <v>13848.5</v>
      </c>
      <c r="B70" s="61">
        <v>5.6984200004080776E-2</v>
      </c>
      <c r="C70" s="61">
        <v>1</v>
      </c>
      <c r="D70" s="62">
        <f t="shared" si="5"/>
        <v>1.3848499999999999</v>
      </c>
      <c r="E70" s="62">
        <f t="shared" si="6"/>
        <v>5.6984200004080776E-2</v>
      </c>
      <c r="F70" s="55">
        <f t="shared" si="7"/>
        <v>1.3848499999999999</v>
      </c>
      <c r="G70" s="55">
        <f t="shared" si="8"/>
        <v>5.6984200004080776E-2</v>
      </c>
      <c r="H70" s="55">
        <f t="shared" si="9"/>
        <v>1.9178095224999998</v>
      </c>
      <c r="I70" s="55">
        <f t="shared" si="10"/>
        <v>2.6558785172341244</v>
      </c>
      <c r="J70" s="55">
        <f t="shared" si="11"/>
        <v>3.6779933645916771</v>
      </c>
      <c r="K70" s="55">
        <f t="shared" si="12"/>
        <v>7.8914569375651264E-2</v>
      </c>
      <c r="L70" s="55">
        <f t="shared" si="13"/>
        <v>0.10928484139987064</v>
      </c>
      <c r="M70" s="55">
        <f t="shared" ca="1" si="14"/>
        <v>6.3431361550309859E-2</v>
      </c>
      <c r="N70" s="55">
        <f t="shared" ca="1" si="15"/>
        <v>4.1565892003174977E-5</v>
      </c>
      <c r="O70" s="63">
        <f t="shared" ca="1" si="16"/>
        <v>855274429.02355349</v>
      </c>
      <c r="P70" s="55">
        <f t="shared" ca="1" si="17"/>
        <v>62697290.431191683</v>
      </c>
      <c r="Q70" s="55">
        <f t="shared" ca="1" si="18"/>
        <v>60346500.402073033</v>
      </c>
      <c r="R70" s="31">
        <f t="shared" ca="1" si="19"/>
        <v>-6.4471615462290827E-3</v>
      </c>
    </row>
    <row r="71" spans="1:18">
      <c r="A71" s="61">
        <v>13848.5</v>
      </c>
      <c r="B71" s="61">
        <v>6.2584200000856072E-2</v>
      </c>
      <c r="C71" s="61">
        <v>1</v>
      </c>
      <c r="D71" s="62">
        <f t="shared" si="5"/>
        <v>1.3848499999999999</v>
      </c>
      <c r="E71" s="62">
        <f t="shared" si="6"/>
        <v>6.2584200000856072E-2</v>
      </c>
      <c r="F71" s="55">
        <f t="shared" si="7"/>
        <v>1.3848499999999999</v>
      </c>
      <c r="G71" s="55">
        <f t="shared" si="8"/>
        <v>6.2584200000856072E-2</v>
      </c>
      <c r="H71" s="55">
        <f t="shared" si="9"/>
        <v>1.9178095224999998</v>
      </c>
      <c r="I71" s="55">
        <f t="shared" si="10"/>
        <v>2.6558785172341244</v>
      </c>
      <c r="J71" s="55">
        <f t="shared" si="11"/>
        <v>3.6779933645916771</v>
      </c>
      <c r="K71" s="55">
        <f t="shared" si="12"/>
        <v>8.6669729371185528E-2</v>
      </c>
      <c r="L71" s="55">
        <f t="shared" si="13"/>
        <v>0.12002457471968626</v>
      </c>
      <c r="M71" s="55">
        <f t="shared" ca="1" si="14"/>
        <v>6.3431361550309859E-2</v>
      </c>
      <c r="N71" s="55">
        <f t="shared" ca="1" si="15"/>
        <v>7.1768269087294138E-7</v>
      </c>
      <c r="O71" s="63">
        <f t="shared" ca="1" si="16"/>
        <v>855274429.02355349</v>
      </c>
      <c r="P71" s="55">
        <f t="shared" ca="1" si="17"/>
        <v>62697290.431191683</v>
      </c>
      <c r="Q71" s="55">
        <f t="shared" ca="1" si="18"/>
        <v>60346500.402073033</v>
      </c>
      <c r="R71" s="31">
        <f t="shared" ca="1" si="19"/>
        <v>-8.4716154945378708E-4</v>
      </c>
    </row>
    <row r="72" spans="1:18">
      <c r="A72" s="61">
        <v>13848.5</v>
      </c>
      <c r="B72" s="61">
        <v>6.4284200001566205E-2</v>
      </c>
      <c r="C72" s="61">
        <v>0.5</v>
      </c>
      <c r="D72" s="62">
        <f t="shared" si="5"/>
        <v>1.3848499999999999</v>
      </c>
      <c r="E72" s="62">
        <f t="shared" si="6"/>
        <v>6.4284200001566205E-2</v>
      </c>
      <c r="F72" s="55">
        <f t="shared" si="7"/>
        <v>0.69242499999999996</v>
      </c>
      <c r="G72" s="55">
        <f t="shared" si="8"/>
        <v>3.2142100000783103E-2</v>
      </c>
      <c r="H72" s="55">
        <f t="shared" si="9"/>
        <v>0.9589047612499999</v>
      </c>
      <c r="I72" s="55">
        <f t="shared" si="10"/>
        <v>1.3279392586170622</v>
      </c>
      <c r="J72" s="55">
        <f t="shared" si="11"/>
        <v>1.8389966822958386</v>
      </c>
      <c r="K72" s="55">
        <f t="shared" si="12"/>
        <v>4.4511987186084477E-2</v>
      </c>
      <c r="L72" s="55">
        <f t="shared" si="13"/>
        <v>6.1642425454649083E-2</v>
      </c>
      <c r="M72" s="55">
        <f t="shared" ca="1" si="14"/>
        <v>6.3431361550309859E-2</v>
      </c>
      <c r="N72" s="55">
        <f t="shared" ca="1" si="15"/>
        <v>3.6366671197066175E-7</v>
      </c>
      <c r="O72" s="63">
        <f t="shared" ca="1" si="16"/>
        <v>213818607.25588837</v>
      </c>
      <c r="P72" s="55">
        <f t="shared" ca="1" si="17"/>
        <v>15674322.607797921</v>
      </c>
      <c r="Q72" s="55">
        <f t="shared" ca="1" si="18"/>
        <v>15086625.100518258</v>
      </c>
      <c r="R72" s="31">
        <f t="shared" ca="1" si="19"/>
        <v>8.5283845125634639E-4</v>
      </c>
    </row>
    <row r="73" spans="1:18">
      <c r="A73" s="61">
        <v>16073.5</v>
      </c>
      <c r="B73" s="61">
        <v>8.4654199999931734E-2</v>
      </c>
      <c r="C73" s="61">
        <v>1</v>
      </c>
      <c r="D73" s="62">
        <f t="shared" si="5"/>
        <v>1.6073500000000001</v>
      </c>
      <c r="E73" s="62">
        <f t="shared" si="6"/>
        <v>8.4654199999931734E-2</v>
      </c>
      <c r="F73" s="55">
        <f t="shared" si="7"/>
        <v>1.6073500000000001</v>
      </c>
      <c r="G73" s="55">
        <f t="shared" si="8"/>
        <v>8.4654199999931734E-2</v>
      </c>
      <c r="H73" s="55">
        <f t="shared" si="9"/>
        <v>2.5835740225000001</v>
      </c>
      <c r="I73" s="55">
        <f t="shared" si="10"/>
        <v>4.1527077050653753</v>
      </c>
      <c r="J73" s="55">
        <f t="shared" si="11"/>
        <v>6.6748547297368317</v>
      </c>
      <c r="K73" s="55">
        <f t="shared" si="12"/>
        <v>0.13606892836989029</v>
      </c>
      <c r="L73" s="55">
        <f t="shared" si="13"/>
        <v>0.21871039201534317</v>
      </c>
      <c r="M73" s="55">
        <f t="shared" ca="1" si="14"/>
        <v>8.5846350737743632E-2</v>
      </c>
      <c r="N73" s="55">
        <f t="shared" ca="1" si="15"/>
        <v>1.4212233816654524E-6</v>
      </c>
      <c r="O73" s="63">
        <f t="shared" ca="1" si="16"/>
        <v>497049614.48866117</v>
      </c>
      <c r="P73" s="55">
        <f t="shared" ca="1" si="17"/>
        <v>66837490.062617689</v>
      </c>
      <c r="Q73" s="55">
        <f t="shared" ca="1" si="18"/>
        <v>37307707.041600041</v>
      </c>
      <c r="R73" s="31">
        <f t="shared" ca="1" si="19"/>
        <v>-1.1921507378118978E-3</v>
      </c>
    </row>
    <row r="74" spans="1:18">
      <c r="A74" s="61">
        <v>16144.5</v>
      </c>
      <c r="B74" s="61">
        <v>8.5015399999974761E-2</v>
      </c>
      <c r="C74" s="61">
        <v>1</v>
      </c>
      <c r="D74" s="62">
        <f t="shared" si="5"/>
        <v>1.6144499999999999</v>
      </c>
      <c r="E74" s="62">
        <f t="shared" si="6"/>
        <v>8.5015399999974761E-2</v>
      </c>
      <c r="F74" s="55">
        <f t="shared" si="7"/>
        <v>1.6144499999999999</v>
      </c>
      <c r="G74" s="55">
        <f t="shared" si="8"/>
        <v>8.5015399999974761E-2</v>
      </c>
      <c r="H74" s="55">
        <f t="shared" si="9"/>
        <v>2.6064488024999997</v>
      </c>
      <c r="I74" s="55">
        <f t="shared" si="10"/>
        <v>4.2079812691961243</v>
      </c>
      <c r="J74" s="55">
        <f t="shared" si="11"/>
        <v>6.7935753600536826</v>
      </c>
      <c r="K74" s="55">
        <f t="shared" si="12"/>
        <v>0.13725311252995925</v>
      </c>
      <c r="L74" s="55">
        <f t="shared" si="13"/>
        <v>0.22158828752399271</v>
      </c>
      <c r="M74" s="55">
        <f t="shared" ca="1" si="14"/>
        <v>8.6614409404025691E-2</v>
      </c>
      <c r="N74" s="55">
        <f t="shared" ca="1" si="15"/>
        <v>2.5568310742433103E-6</v>
      </c>
      <c r="O74" s="63">
        <f t="shared" ca="1" si="16"/>
        <v>486751614.4372645</v>
      </c>
      <c r="P74" s="55">
        <f t="shared" ca="1" si="17"/>
        <v>66749999.0275383</v>
      </c>
      <c r="Q74" s="55">
        <f t="shared" ca="1" si="18"/>
        <v>36559261.98211126</v>
      </c>
      <c r="R74" s="31">
        <f t="shared" ca="1" si="19"/>
        <v>-1.5990094040509301E-3</v>
      </c>
    </row>
    <row r="75" spans="1:18">
      <c r="A75" s="61">
        <v>17324</v>
      </c>
      <c r="B75" s="61">
        <v>9.8532800002431031E-2</v>
      </c>
      <c r="C75" s="61">
        <v>1</v>
      </c>
      <c r="D75" s="62">
        <f t="shared" si="5"/>
        <v>1.7323999999999999</v>
      </c>
      <c r="E75" s="62">
        <f t="shared" si="6"/>
        <v>9.8532800002431031E-2</v>
      </c>
      <c r="F75" s="55">
        <f t="shared" si="7"/>
        <v>1.7323999999999999</v>
      </c>
      <c r="G75" s="55">
        <f t="shared" si="8"/>
        <v>9.8532800002431031E-2</v>
      </c>
      <c r="H75" s="55">
        <f t="shared" si="9"/>
        <v>3.0012097599999996</v>
      </c>
      <c r="I75" s="55">
        <f t="shared" si="10"/>
        <v>5.1992957882239992</v>
      </c>
      <c r="J75" s="55">
        <f t="shared" si="11"/>
        <v>9.0072600235192564</v>
      </c>
      <c r="K75" s="55">
        <f t="shared" si="12"/>
        <v>0.17069822272421151</v>
      </c>
      <c r="L75" s="55">
        <f t="shared" si="13"/>
        <v>0.29571760104742401</v>
      </c>
      <c r="M75" s="55">
        <f t="shared" ca="1" si="14"/>
        <v>9.9851596607385934E-2</v>
      </c>
      <c r="N75" s="55">
        <f t="shared" ca="1" si="15"/>
        <v>1.7392244852405777E-6</v>
      </c>
      <c r="O75" s="63">
        <f t="shared" ca="1" si="16"/>
        <v>328036757.81185675</v>
      </c>
      <c r="P75" s="55">
        <f t="shared" ca="1" si="17"/>
        <v>63336764.165275216</v>
      </c>
      <c r="Q75" s="55">
        <f t="shared" ca="1" si="18"/>
        <v>24459543.0452611</v>
      </c>
      <c r="R75" s="31">
        <f t="shared" ca="1" si="19"/>
        <v>-1.3187966049549027E-3</v>
      </c>
    </row>
    <row r="76" spans="1:18">
      <c r="A76" s="61">
        <v>17324</v>
      </c>
      <c r="B76" s="61">
        <v>9.8532800002431031E-2</v>
      </c>
      <c r="C76" s="61">
        <v>1</v>
      </c>
      <c r="D76" s="62">
        <f t="shared" si="5"/>
        <v>1.7323999999999999</v>
      </c>
      <c r="E76" s="62">
        <f t="shared" si="6"/>
        <v>9.8532800002431031E-2</v>
      </c>
      <c r="F76" s="55">
        <f t="shared" si="7"/>
        <v>1.7323999999999999</v>
      </c>
      <c r="G76" s="55">
        <f t="shared" si="8"/>
        <v>9.8532800002431031E-2</v>
      </c>
      <c r="H76" s="55">
        <f t="shared" si="9"/>
        <v>3.0012097599999996</v>
      </c>
      <c r="I76" s="55">
        <f t="shared" si="10"/>
        <v>5.1992957882239992</v>
      </c>
      <c r="J76" s="55">
        <f t="shared" si="11"/>
        <v>9.0072600235192564</v>
      </c>
      <c r="K76" s="55">
        <f t="shared" si="12"/>
        <v>0.17069822272421151</v>
      </c>
      <c r="L76" s="55">
        <f t="shared" si="13"/>
        <v>0.29571760104742401</v>
      </c>
      <c r="M76" s="55">
        <f t="shared" ca="1" si="14"/>
        <v>9.9851596607385934E-2</v>
      </c>
      <c r="N76" s="55">
        <f t="shared" ca="1" si="15"/>
        <v>1.7392244852405777E-6</v>
      </c>
      <c r="O76" s="63">
        <f t="shared" ca="1" si="16"/>
        <v>328036757.81185675</v>
      </c>
      <c r="P76" s="55">
        <f t="shared" ca="1" si="17"/>
        <v>63336764.165275216</v>
      </c>
      <c r="Q76" s="55">
        <f t="shared" ca="1" si="18"/>
        <v>24459543.0452611</v>
      </c>
      <c r="R76" s="31">
        <f t="shared" ca="1" si="19"/>
        <v>-1.3187966049549027E-3</v>
      </c>
    </row>
    <row r="77" spans="1:18">
      <c r="A77" s="61">
        <v>17327.5</v>
      </c>
      <c r="B77" s="61">
        <v>9.6382999996421859E-2</v>
      </c>
      <c r="C77" s="61">
        <v>1</v>
      </c>
      <c r="D77" s="62">
        <f t="shared" si="5"/>
        <v>1.73275</v>
      </c>
      <c r="E77" s="62">
        <f t="shared" si="6"/>
        <v>9.6382999996421859E-2</v>
      </c>
      <c r="F77" s="55">
        <f t="shared" si="7"/>
        <v>1.73275</v>
      </c>
      <c r="G77" s="55">
        <f t="shared" si="8"/>
        <v>9.6382999996421859E-2</v>
      </c>
      <c r="H77" s="55">
        <f t="shared" si="9"/>
        <v>3.0024225625000001</v>
      </c>
      <c r="I77" s="55">
        <f t="shared" si="10"/>
        <v>5.202447695171875</v>
      </c>
      <c r="J77" s="55">
        <f t="shared" si="11"/>
        <v>9.0145412438090666</v>
      </c>
      <c r="K77" s="55">
        <f t="shared" si="12"/>
        <v>0.16700764324379996</v>
      </c>
      <c r="L77" s="55">
        <f t="shared" si="13"/>
        <v>0.28938249383069437</v>
      </c>
      <c r="M77" s="55">
        <f t="shared" ca="1" si="14"/>
        <v>9.9892217023784341E-2</v>
      </c>
      <c r="N77" s="55">
        <f t="shared" ca="1" si="15"/>
        <v>1.2314604145130778E-5</v>
      </c>
      <c r="O77" s="63">
        <f t="shared" ca="1" si="16"/>
        <v>327602709.08527482</v>
      </c>
      <c r="P77" s="55">
        <f t="shared" ca="1" si="17"/>
        <v>63321286.997653492</v>
      </c>
      <c r="Q77" s="55">
        <f t="shared" ca="1" si="18"/>
        <v>24425086.46485889</v>
      </c>
      <c r="R77" s="31">
        <f t="shared" ca="1" si="19"/>
        <v>-3.5092170273624823E-3</v>
      </c>
    </row>
    <row r="78" spans="1:18">
      <c r="A78" s="61">
        <v>17327.5</v>
      </c>
      <c r="B78" s="61">
        <v>9.7383000000263564E-2</v>
      </c>
      <c r="C78" s="61">
        <v>1</v>
      </c>
      <c r="D78" s="62">
        <f t="shared" si="5"/>
        <v>1.73275</v>
      </c>
      <c r="E78" s="62">
        <f t="shared" si="6"/>
        <v>9.7383000000263564E-2</v>
      </c>
      <c r="F78" s="55">
        <f t="shared" si="7"/>
        <v>1.73275</v>
      </c>
      <c r="G78" s="55">
        <f t="shared" si="8"/>
        <v>9.7383000000263564E-2</v>
      </c>
      <c r="H78" s="55">
        <f t="shared" si="9"/>
        <v>3.0024225625000001</v>
      </c>
      <c r="I78" s="55">
        <f t="shared" si="10"/>
        <v>5.202447695171875</v>
      </c>
      <c r="J78" s="55">
        <f t="shared" si="11"/>
        <v>9.0145412438090666</v>
      </c>
      <c r="K78" s="55">
        <f t="shared" si="12"/>
        <v>0.1687403932504567</v>
      </c>
      <c r="L78" s="55">
        <f t="shared" si="13"/>
        <v>0.29238491640472886</v>
      </c>
      <c r="M78" s="55">
        <f t="shared" ca="1" si="14"/>
        <v>9.9892217023784341E-2</v>
      </c>
      <c r="N78" s="55">
        <f t="shared" ca="1" si="15"/>
        <v>6.2961700711264657E-6</v>
      </c>
      <c r="O78" s="63">
        <f t="shared" ca="1" si="16"/>
        <v>327602709.08527482</v>
      </c>
      <c r="P78" s="55">
        <f t="shared" ca="1" si="17"/>
        <v>63321286.997653492</v>
      </c>
      <c r="Q78" s="55">
        <f t="shared" ca="1" si="18"/>
        <v>24425086.46485889</v>
      </c>
      <c r="R78" s="31">
        <f t="shared" ca="1" si="19"/>
        <v>-2.5092170235207767E-3</v>
      </c>
    </row>
    <row r="79" spans="1:18">
      <c r="A79" s="61">
        <v>17329</v>
      </c>
      <c r="B79" s="61">
        <v>9.9418799996783491E-2</v>
      </c>
      <c r="C79" s="61">
        <v>1</v>
      </c>
      <c r="D79" s="62">
        <f t="shared" si="5"/>
        <v>1.7329000000000001</v>
      </c>
      <c r="E79" s="62">
        <f t="shared" si="6"/>
        <v>9.9418799996783491E-2</v>
      </c>
      <c r="F79" s="55">
        <f t="shared" si="7"/>
        <v>1.7329000000000001</v>
      </c>
      <c r="G79" s="55">
        <f t="shared" si="8"/>
        <v>9.9418799996783491E-2</v>
      </c>
      <c r="H79" s="55">
        <f t="shared" si="9"/>
        <v>3.0029424100000002</v>
      </c>
      <c r="I79" s="55">
        <f t="shared" si="10"/>
        <v>5.2037989022890008</v>
      </c>
      <c r="J79" s="55">
        <f t="shared" si="11"/>
        <v>9.0176631177766104</v>
      </c>
      <c r="K79" s="55">
        <f t="shared" si="12"/>
        <v>0.17228283851442613</v>
      </c>
      <c r="L79" s="55">
        <f t="shared" si="13"/>
        <v>0.29854893086164908</v>
      </c>
      <c r="M79" s="55">
        <f t="shared" ca="1" si="14"/>
        <v>9.9909628202595496E-2</v>
      </c>
      <c r="N79" s="55">
        <f t="shared" ca="1" si="15"/>
        <v>2.4091232762063197E-7</v>
      </c>
      <c r="O79" s="63">
        <f t="shared" ca="1" si="16"/>
        <v>327416758.89872485</v>
      </c>
      <c r="P79" s="55">
        <f t="shared" ca="1" si="17"/>
        <v>63314644.575247243</v>
      </c>
      <c r="Q79" s="55">
        <f t="shared" ca="1" si="18"/>
        <v>24410322.885061979</v>
      </c>
      <c r="R79" s="31">
        <f t="shared" ca="1" si="19"/>
        <v>-4.9082820581200504E-4</v>
      </c>
    </row>
    <row r="80" spans="1:18">
      <c r="A80" s="61">
        <v>17329</v>
      </c>
      <c r="B80" s="61">
        <v>0.1019187999991118</v>
      </c>
      <c r="C80" s="61">
        <v>1</v>
      </c>
      <c r="D80" s="62">
        <f t="shared" si="5"/>
        <v>1.7329000000000001</v>
      </c>
      <c r="E80" s="62">
        <f t="shared" si="6"/>
        <v>0.1019187999991118</v>
      </c>
      <c r="F80" s="55">
        <f t="shared" si="7"/>
        <v>1.7329000000000001</v>
      </c>
      <c r="G80" s="55">
        <f t="shared" si="8"/>
        <v>0.1019187999991118</v>
      </c>
      <c r="H80" s="55">
        <f t="shared" si="9"/>
        <v>3.0029424100000002</v>
      </c>
      <c r="I80" s="55">
        <f t="shared" si="10"/>
        <v>5.2037989022890008</v>
      </c>
      <c r="J80" s="55">
        <f t="shared" si="11"/>
        <v>9.0176631177766104</v>
      </c>
      <c r="K80" s="55">
        <f t="shared" si="12"/>
        <v>0.17661508851846083</v>
      </c>
      <c r="L80" s="55">
        <f t="shared" si="13"/>
        <v>0.30605628689364078</v>
      </c>
      <c r="M80" s="55">
        <f t="shared" ca="1" si="14"/>
        <v>9.9909628202595496E-2</v>
      </c>
      <c r="N80" s="55">
        <f t="shared" ca="1" si="15"/>
        <v>4.0367713079165424E-6</v>
      </c>
      <c r="O80" s="63">
        <f t="shared" ca="1" si="16"/>
        <v>327416758.89872485</v>
      </c>
      <c r="P80" s="55">
        <f t="shared" ca="1" si="17"/>
        <v>63314644.575247243</v>
      </c>
      <c r="Q80" s="55">
        <f t="shared" ca="1" si="18"/>
        <v>24410322.885061979</v>
      </c>
      <c r="R80" s="31">
        <f t="shared" ca="1" si="19"/>
        <v>2.0091717965163014E-3</v>
      </c>
    </row>
    <row r="81" spans="1:18">
      <c r="A81" s="61">
        <v>17332</v>
      </c>
      <c r="B81" s="61">
        <v>9.6390399994561449E-2</v>
      </c>
      <c r="C81" s="61">
        <v>1</v>
      </c>
      <c r="D81" s="62">
        <f t="shared" si="5"/>
        <v>1.7332000000000001</v>
      </c>
      <c r="E81" s="62">
        <f t="shared" si="6"/>
        <v>9.6390399994561449E-2</v>
      </c>
      <c r="F81" s="55">
        <f t="shared" si="7"/>
        <v>1.7332000000000001</v>
      </c>
      <c r="G81" s="55">
        <f t="shared" si="8"/>
        <v>9.6390399994561449E-2</v>
      </c>
      <c r="H81" s="55">
        <f t="shared" si="9"/>
        <v>3.0039822400000005</v>
      </c>
      <c r="I81" s="55">
        <f t="shared" si="10"/>
        <v>5.2065020183680009</v>
      </c>
      <c r="J81" s="55">
        <f t="shared" si="11"/>
        <v>9.0239092982354201</v>
      </c>
      <c r="K81" s="55">
        <f t="shared" si="12"/>
        <v>0.16706384127057392</v>
      </c>
      <c r="L81" s="55">
        <f t="shared" si="13"/>
        <v>0.28955504969015872</v>
      </c>
      <c r="M81" s="55">
        <f t="shared" ca="1" si="14"/>
        <v>9.9944454932284821E-2</v>
      </c>
      <c r="N81" s="55">
        <f t="shared" ca="1" si="15"/>
        <v>1.2631306500355883E-5</v>
      </c>
      <c r="O81" s="63">
        <f t="shared" ca="1" si="16"/>
        <v>327044985.82597953</v>
      </c>
      <c r="P81" s="55">
        <f t="shared" ca="1" si="17"/>
        <v>63301342.904411271</v>
      </c>
      <c r="Q81" s="55">
        <f t="shared" ca="1" si="18"/>
        <v>24380802.083775144</v>
      </c>
      <c r="R81" s="31">
        <f t="shared" ca="1" si="19"/>
        <v>-3.5540549377233721E-3</v>
      </c>
    </row>
    <row r="82" spans="1:18">
      <c r="A82" s="61">
        <v>17332</v>
      </c>
      <c r="B82" s="61">
        <v>9.6390399994561449E-2</v>
      </c>
      <c r="C82" s="61">
        <v>1</v>
      </c>
      <c r="D82" s="62">
        <f t="shared" si="5"/>
        <v>1.7332000000000001</v>
      </c>
      <c r="E82" s="62">
        <f t="shared" si="6"/>
        <v>9.6390399994561449E-2</v>
      </c>
      <c r="F82" s="55">
        <f t="shared" si="7"/>
        <v>1.7332000000000001</v>
      </c>
      <c r="G82" s="55">
        <f t="shared" si="8"/>
        <v>9.6390399994561449E-2</v>
      </c>
      <c r="H82" s="55">
        <f t="shared" si="9"/>
        <v>3.0039822400000005</v>
      </c>
      <c r="I82" s="55">
        <f t="shared" si="10"/>
        <v>5.2065020183680009</v>
      </c>
      <c r="J82" s="55">
        <f t="shared" si="11"/>
        <v>9.0239092982354201</v>
      </c>
      <c r="K82" s="55">
        <f t="shared" si="12"/>
        <v>0.16706384127057392</v>
      </c>
      <c r="L82" s="55">
        <f t="shared" si="13"/>
        <v>0.28955504969015872</v>
      </c>
      <c r="M82" s="55">
        <f t="shared" ca="1" si="14"/>
        <v>9.9944454932284821E-2</v>
      </c>
      <c r="N82" s="55">
        <f t="shared" ca="1" si="15"/>
        <v>1.2631306500355883E-5</v>
      </c>
      <c r="O82" s="63">
        <f t="shared" ca="1" si="16"/>
        <v>327044985.82597953</v>
      </c>
      <c r="P82" s="55">
        <f t="shared" ca="1" si="17"/>
        <v>63301342.904411271</v>
      </c>
      <c r="Q82" s="55">
        <f t="shared" ca="1" si="18"/>
        <v>24380802.083775144</v>
      </c>
      <c r="R82" s="31">
        <f t="shared" ca="1" si="19"/>
        <v>-3.5540549377233721E-3</v>
      </c>
    </row>
    <row r="83" spans="1:18">
      <c r="A83" s="61">
        <v>17332</v>
      </c>
      <c r="B83" s="61">
        <v>9.7190399996179622E-2</v>
      </c>
      <c r="C83" s="61">
        <v>1</v>
      </c>
      <c r="D83" s="62">
        <f t="shared" si="5"/>
        <v>1.7332000000000001</v>
      </c>
      <c r="E83" s="62">
        <f t="shared" si="6"/>
        <v>9.7190399996179622E-2</v>
      </c>
      <c r="F83" s="55">
        <f t="shared" si="7"/>
        <v>1.7332000000000001</v>
      </c>
      <c r="G83" s="55">
        <f t="shared" si="8"/>
        <v>9.7190399996179622E-2</v>
      </c>
      <c r="H83" s="55">
        <f t="shared" si="9"/>
        <v>3.0039822400000005</v>
      </c>
      <c r="I83" s="55">
        <f t="shared" si="10"/>
        <v>5.2065020183680009</v>
      </c>
      <c r="J83" s="55">
        <f t="shared" si="11"/>
        <v>9.0239092982354201</v>
      </c>
      <c r="K83" s="55">
        <f t="shared" si="12"/>
        <v>0.16845040127337851</v>
      </c>
      <c r="L83" s="55">
        <f t="shared" si="13"/>
        <v>0.29195823548701966</v>
      </c>
      <c r="M83" s="55">
        <f t="shared" ca="1" si="14"/>
        <v>9.9944454932284821E-2</v>
      </c>
      <c r="N83" s="55">
        <f t="shared" ca="1" si="15"/>
        <v>7.5848185910854123E-6</v>
      </c>
      <c r="O83" s="63">
        <f t="shared" ca="1" si="16"/>
        <v>327044985.82597953</v>
      </c>
      <c r="P83" s="55">
        <f t="shared" ca="1" si="17"/>
        <v>63301342.904411271</v>
      </c>
      <c r="Q83" s="55">
        <f t="shared" ca="1" si="18"/>
        <v>24380802.083775144</v>
      </c>
      <c r="R83" s="31">
        <f t="shared" ca="1" si="19"/>
        <v>-2.7540549361051991E-3</v>
      </c>
    </row>
    <row r="84" spans="1:18">
      <c r="A84" s="61">
        <v>17379</v>
      </c>
      <c r="B84" s="61">
        <v>0.10077879999880679</v>
      </c>
      <c r="C84" s="61">
        <v>1</v>
      </c>
      <c r="D84" s="62">
        <f t="shared" si="5"/>
        <v>1.7379</v>
      </c>
      <c r="E84" s="62">
        <f t="shared" si="6"/>
        <v>0.10077879999880679</v>
      </c>
      <c r="F84" s="55">
        <f t="shared" si="7"/>
        <v>1.7379</v>
      </c>
      <c r="G84" s="55">
        <f t="shared" si="8"/>
        <v>0.10077879999880679</v>
      </c>
      <c r="H84" s="55">
        <f t="shared" si="9"/>
        <v>3.0202964099999998</v>
      </c>
      <c r="I84" s="55">
        <f t="shared" si="10"/>
        <v>5.2489731309389995</v>
      </c>
      <c r="J84" s="55">
        <f t="shared" si="11"/>
        <v>9.1221904042588875</v>
      </c>
      <c r="K84" s="55">
        <f t="shared" si="12"/>
        <v>0.17514347651792633</v>
      </c>
      <c r="L84" s="55">
        <f t="shared" si="13"/>
        <v>0.30438184784050415</v>
      </c>
      <c r="M84" s="55">
        <f t="shared" ca="1" si="14"/>
        <v>0.10049083476093587</v>
      </c>
      <c r="N84" s="55">
        <f t="shared" ca="1" si="15"/>
        <v>8.2923978222054698E-8</v>
      </c>
      <c r="O84" s="63">
        <f t="shared" ca="1" si="16"/>
        <v>321242753.48167467</v>
      </c>
      <c r="P84" s="55">
        <f t="shared" ca="1" si="17"/>
        <v>63090026.735657565</v>
      </c>
      <c r="Q84" s="55">
        <f t="shared" ca="1" si="18"/>
        <v>23919429.078803152</v>
      </c>
      <c r="R84" s="31">
        <f t="shared" ca="1" si="19"/>
        <v>2.8796523787091854E-4</v>
      </c>
    </row>
    <row r="85" spans="1:18">
      <c r="A85" s="61">
        <v>17881</v>
      </c>
      <c r="B85" s="61">
        <v>0.105693199999223</v>
      </c>
      <c r="C85" s="61">
        <v>0.5</v>
      </c>
      <c r="D85" s="62">
        <f t="shared" ref="D85:D148" si="20">A85/A$18</f>
        <v>1.7881</v>
      </c>
      <c r="E85" s="62">
        <f t="shared" ref="E85:E148" si="21">B85/B$18</f>
        <v>0.105693199999223</v>
      </c>
      <c r="F85" s="55">
        <f t="shared" ref="F85:F148" si="22">$C85*D85</f>
        <v>0.89405000000000001</v>
      </c>
      <c r="G85" s="55">
        <f t="shared" ref="G85:G148" si="23">$C85*E85</f>
        <v>5.2846599999611499E-2</v>
      </c>
      <c r="H85" s="55">
        <f t="shared" ref="H85:H148" si="24">C85*D85*D85</f>
        <v>1.5986508050000001</v>
      </c>
      <c r="I85" s="55">
        <f t="shared" ref="I85:I148" si="25">C85*D85*D85*D85</f>
        <v>2.8585475044205002</v>
      </c>
      <c r="J85" s="55">
        <f t="shared" ref="J85:J148" si="26">C85*D85*D85*D85*D85</f>
        <v>5.1113687926542966</v>
      </c>
      <c r="K85" s="55">
        <f t="shared" ref="K85:K148" si="27">C85*E85*D85</f>
        <v>9.4495005459305323E-2</v>
      </c>
      <c r="L85" s="55">
        <f t="shared" ref="L85:L148" si="28">C85*E85*D85*D85</f>
        <v>0.16896651926178385</v>
      </c>
      <c r="M85" s="55">
        <f t="shared" ref="M85:M148" ca="1" si="29">+E$4+E$5*D85+E$6*D85^2</f>
        <v>0.10641589062590923</v>
      </c>
      <c r="N85" s="55">
        <f t="shared" ref="N85:N148" ca="1" si="30">C85*(M85-E85)^2</f>
        <v>2.6114087095006704E-7</v>
      </c>
      <c r="O85" s="63">
        <f t="shared" ref="O85:O148" ca="1" si="31">(C85*O$1-O$2*F85+O$3*H85)^2</f>
        <v>65485407.821300544</v>
      </c>
      <c r="P85" s="55">
        <f t="shared" ref="P85:P148" ca="1" si="32">(-C85*O$2+O$4*F85-O$5*H85)^2</f>
        <v>15124459.602155209</v>
      </c>
      <c r="Q85" s="55">
        <f t="shared" ref="Q85:Q148" ca="1" si="33">+(C85*O$3-F85*O$5+H85*O$6)^2</f>
        <v>4784776.8248575479</v>
      </c>
      <c r="R85" s="31">
        <f t="shared" ref="R85:R148" ca="1" si="34">+E85-M85</f>
        <v>-7.2269062668622874E-4</v>
      </c>
    </row>
    <row r="86" spans="1:18">
      <c r="A86" s="61">
        <v>18545.5</v>
      </c>
      <c r="B86" s="61">
        <v>0.11255260000325507</v>
      </c>
      <c r="C86" s="61">
        <v>1</v>
      </c>
      <c r="D86" s="62">
        <f t="shared" si="20"/>
        <v>1.8545499999999999</v>
      </c>
      <c r="E86" s="62">
        <f t="shared" si="21"/>
        <v>0.11255260000325507</v>
      </c>
      <c r="F86" s="55">
        <f t="shared" si="22"/>
        <v>1.8545499999999999</v>
      </c>
      <c r="G86" s="55">
        <f t="shared" si="23"/>
        <v>0.11255260000325507</v>
      </c>
      <c r="H86" s="55">
        <f t="shared" si="24"/>
        <v>3.4393557024999999</v>
      </c>
      <c r="I86" s="55">
        <f t="shared" si="25"/>
        <v>6.3784571180713749</v>
      </c>
      <c r="J86" s="55">
        <f t="shared" si="26"/>
        <v>11.829167648319268</v>
      </c>
      <c r="K86" s="55">
        <f t="shared" si="27"/>
        <v>0.20873442433603667</v>
      </c>
      <c r="L86" s="55">
        <f t="shared" si="28"/>
        <v>0.38710842665239681</v>
      </c>
      <c r="M86" s="55">
        <f t="shared" ca="1" si="29"/>
        <v>0.11450995189164219</v>
      </c>
      <c r="N86" s="55">
        <f t="shared" ca="1" si="30"/>
        <v>3.8312264149726396E-6</v>
      </c>
      <c r="O86" s="63">
        <f t="shared" ca="1" si="31"/>
        <v>191375541.21452281</v>
      </c>
      <c r="P86" s="55">
        <f t="shared" ca="1" si="32"/>
        <v>56179333.230444945</v>
      </c>
      <c r="Q86" s="55">
        <f t="shared" ca="1" si="33"/>
        <v>13329910.183786329</v>
      </c>
      <c r="R86" s="31">
        <f t="shared" ca="1" si="34"/>
        <v>-1.9573518883871238E-3</v>
      </c>
    </row>
    <row r="87" spans="1:18">
      <c r="A87" s="61">
        <v>20980.5</v>
      </c>
      <c r="B87" s="61">
        <v>0.14663460000156192</v>
      </c>
      <c r="C87" s="61">
        <v>1</v>
      </c>
      <c r="D87" s="62">
        <f t="shared" si="20"/>
        <v>2.0980500000000002</v>
      </c>
      <c r="E87" s="62">
        <f t="shared" si="21"/>
        <v>0.14663460000156192</v>
      </c>
      <c r="F87" s="55">
        <f t="shared" si="22"/>
        <v>2.0980500000000002</v>
      </c>
      <c r="G87" s="55">
        <f t="shared" si="23"/>
        <v>0.14663460000156192</v>
      </c>
      <c r="H87" s="55">
        <f t="shared" si="24"/>
        <v>4.4018138025000004</v>
      </c>
      <c r="I87" s="55">
        <f t="shared" si="25"/>
        <v>9.235225448335127</v>
      </c>
      <c r="J87" s="55">
        <f t="shared" si="26"/>
        <v>19.375964751879515</v>
      </c>
      <c r="K87" s="55">
        <f t="shared" si="27"/>
        <v>0.30764672253327702</v>
      </c>
      <c r="L87" s="55">
        <f t="shared" si="28"/>
        <v>0.64545820621094185</v>
      </c>
      <c r="M87" s="55">
        <f t="shared" ca="1" si="29"/>
        <v>0.1466141443964952</v>
      </c>
      <c r="N87" s="55">
        <f t="shared" ca="1" si="30"/>
        <v>4.1843177864568251E-10</v>
      </c>
      <c r="O87" s="63">
        <f t="shared" ca="1" si="31"/>
        <v>22463357.896079846</v>
      </c>
      <c r="P87" s="55">
        <f t="shared" ca="1" si="32"/>
        <v>34004100.753190584</v>
      </c>
      <c r="Q87" s="55">
        <f t="shared" ca="1" si="33"/>
        <v>360742.98994195036</v>
      </c>
      <c r="R87" s="31">
        <f t="shared" ca="1" si="34"/>
        <v>2.0455605066721505E-5</v>
      </c>
    </row>
    <row r="88" spans="1:18">
      <c r="A88" s="61">
        <v>21010</v>
      </c>
      <c r="B88" s="61">
        <v>0.14587200000096345</v>
      </c>
      <c r="C88" s="61">
        <v>1</v>
      </c>
      <c r="D88" s="62">
        <f t="shared" si="20"/>
        <v>2.101</v>
      </c>
      <c r="E88" s="62">
        <f t="shared" si="21"/>
        <v>0.14587200000096345</v>
      </c>
      <c r="F88" s="55">
        <f t="shared" si="22"/>
        <v>2.101</v>
      </c>
      <c r="G88" s="55">
        <f t="shared" si="23"/>
        <v>0.14587200000096345</v>
      </c>
      <c r="H88" s="55">
        <f t="shared" si="24"/>
        <v>4.4142010000000003</v>
      </c>
      <c r="I88" s="55">
        <f t="shared" si="25"/>
        <v>9.2742363010000002</v>
      </c>
      <c r="J88" s="55">
        <f t="shared" si="26"/>
        <v>19.485170468401002</v>
      </c>
      <c r="K88" s="55">
        <f t="shared" si="27"/>
        <v>0.30647707200202423</v>
      </c>
      <c r="L88" s="55">
        <f t="shared" si="28"/>
        <v>0.64390832827625288</v>
      </c>
      <c r="M88" s="55">
        <f t="shared" ca="1" si="29"/>
        <v>0.14702663164023402</v>
      </c>
      <c r="N88" s="55">
        <f t="shared" ca="1" si="30"/>
        <v>1.3331742224046442E-6</v>
      </c>
      <c r="O88" s="63">
        <f t="shared" ca="1" si="31"/>
        <v>21388309.380037993</v>
      </c>
      <c r="P88" s="55">
        <f t="shared" ca="1" si="32"/>
        <v>33699140.001699679</v>
      </c>
      <c r="Q88" s="55">
        <f t="shared" ca="1" si="33"/>
        <v>313408.3721419769</v>
      </c>
      <c r="R88" s="31">
        <f t="shared" ca="1" si="34"/>
        <v>-1.1546316392705702E-3</v>
      </c>
    </row>
    <row r="89" spans="1:18">
      <c r="A89" s="61">
        <v>21480.5</v>
      </c>
      <c r="B89" s="61">
        <v>0.15183460000116611</v>
      </c>
      <c r="C89" s="61">
        <v>1</v>
      </c>
      <c r="D89" s="62">
        <f t="shared" si="20"/>
        <v>2.14805</v>
      </c>
      <c r="E89" s="62">
        <f t="shared" si="21"/>
        <v>0.15183460000116611</v>
      </c>
      <c r="F89" s="55">
        <f t="shared" si="22"/>
        <v>2.14805</v>
      </c>
      <c r="G89" s="55">
        <f t="shared" si="23"/>
        <v>0.15183460000116611</v>
      </c>
      <c r="H89" s="55">
        <f t="shared" si="24"/>
        <v>4.6141188025000002</v>
      </c>
      <c r="I89" s="55">
        <f t="shared" si="25"/>
        <v>9.9113578937101252</v>
      </c>
      <c r="J89" s="55">
        <f t="shared" si="26"/>
        <v>21.290092323584034</v>
      </c>
      <c r="K89" s="55">
        <f t="shared" si="27"/>
        <v>0.32614831253250487</v>
      </c>
      <c r="L89" s="55">
        <f t="shared" si="28"/>
        <v>0.70058288273544711</v>
      </c>
      <c r="M89" s="55">
        <f t="shared" ca="1" si="29"/>
        <v>0.15368164092845232</v>
      </c>
      <c r="N89" s="55">
        <f t="shared" ca="1" si="30"/>
        <v>3.4115601870703183E-6</v>
      </c>
      <c r="O89" s="63">
        <f t="shared" ca="1" si="31"/>
        <v>7721588.3608650537</v>
      </c>
      <c r="P89" s="55">
        <f t="shared" ca="1" si="32"/>
        <v>28810462.100798711</v>
      </c>
      <c r="Q89" s="55">
        <f t="shared" ca="1" si="33"/>
        <v>10638.654590254304</v>
      </c>
      <c r="R89" s="31">
        <f t="shared" ca="1" si="34"/>
        <v>-1.8470409272862143E-3</v>
      </c>
    </row>
    <row r="90" spans="1:18">
      <c r="A90" s="61">
        <v>22014.5</v>
      </c>
      <c r="B90" s="61">
        <v>0.15877940000063973</v>
      </c>
      <c r="C90" s="61">
        <v>1</v>
      </c>
      <c r="D90" s="62">
        <f t="shared" si="20"/>
        <v>2.2014499999999999</v>
      </c>
      <c r="E90" s="62">
        <f t="shared" si="21"/>
        <v>0.15877940000063973</v>
      </c>
      <c r="F90" s="55">
        <f t="shared" si="22"/>
        <v>2.2014499999999999</v>
      </c>
      <c r="G90" s="55">
        <f t="shared" si="23"/>
        <v>0.15877940000063973</v>
      </c>
      <c r="H90" s="55">
        <f t="shared" si="24"/>
        <v>4.8463821024999998</v>
      </c>
      <c r="I90" s="55">
        <f t="shared" si="25"/>
        <v>10.669067879548624</v>
      </c>
      <c r="J90" s="55">
        <f t="shared" si="26"/>
        <v>23.487419483432319</v>
      </c>
      <c r="K90" s="55">
        <f t="shared" si="27"/>
        <v>0.34954491013140832</v>
      </c>
      <c r="L90" s="55">
        <f t="shared" si="28"/>
        <v>0.76950564240878883</v>
      </c>
      <c r="M90" s="55">
        <f t="shared" ca="1" si="29"/>
        <v>0.1614085467088672</v>
      </c>
      <c r="N90" s="55">
        <f t="shared" ca="1" si="30"/>
        <v>6.9124124133833706E-6</v>
      </c>
      <c r="O90" s="63">
        <f t="shared" ca="1" si="31"/>
        <v>421895.45592637273</v>
      </c>
      <c r="P90" s="55">
        <f t="shared" ca="1" si="32"/>
        <v>23293178.347578503</v>
      </c>
      <c r="Q90" s="55">
        <f t="shared" ca="1" si="33"/>
        <v>781250.72085124243</v>
      </c>
      <c r="R90" s="31">
        <f t="shared" ca="1" si="34"/>
        <v>-2.6291467082274755E-3</v>
      </c>
    </row>
    <row r="91" spans="1:18">
      <c r="A91" s="61">
        <v>22023</v>
      </c>
      <c r="B91" s="61">
        <v>0.15791560000070604</v>
      </c>
      <c r="C91" s="61">
        <v>1</v>
      </c>
      <c r="D91" s="62">
        <f t="shared" si="20"/>
        <v>2.2023000000000001</v>
      </c>
      <c r="E91" s="62">
        <f t="shared" si="21"/>
        <v>0.15791560000070604</v>
      </c>
      <c r="F91" s="55">
        <f t="shared" si="22"/>
        <v>2.2023000000000001</v>
      </c>
      <c r="G91" s="55">
        <f t="shared" si="23"/>
        <v>0.15791560000070604</v>
      </c>
      <c r="H91" s="55">
        <f t="shared" si="24"/>
        <v>4.8501252900000003</v>
      </c>
      <c r="I91" s="55">
        <f t="shared" si="25"/>
        <v>10.681430926167002</v>
      </c>
      <c r="J91" s="55">
        <f t="shared" si="26"/>
        <v>23.523715328697588</v>
      </c>
      <c r="K91" s="55">
        <f t="shared" si="27"/>
        <v>0.34777752588155492</v>
      </c>
      <c r="L91" s="55">
        <f t="shared" si="28"/>
        <v>0.76591044524894847</v>
      </c>
      <c r="M91" s="55">
        <f t="shared" ca="1" si="29"/>
        <v>0.16153303391221369</v>
      </c>
      <c r="N91" s="55">
        <f t="shared" ca="1" si="30"/>
        <v>1.3085828104125539E-5</v>
      </c>
      <c r="O91" s="63">
        <f t="shared" ca="1" si="31"/>
        <v>378654.42942638451</v>
      </c>
      <c r="P91" s="55">
        <f t="shared" ca="1" si="32"/>
        <v>23206397.30634135</v>
      </c>
      <c r="Q91" s="55">
        <f t="shared" ca="1" si="33"/>
        <v>803810.14689750341</v>
      </c>
      <c r="R91" s="31">
        <f t="shared" ca="1" si="34"/>
        <v>-3.6174339115076504E-3</v>
      </c>
    </row>
    <row r="92" spans="1:18">
      <c r="A92" s="61">
        <v>22029.5</v>
      </c>
      <c r="B92" s="61">
        <v>0.15293740000197431</v>
      </c>
      <c r="C92" s="61">
        <v>1</v>
      </c>
      <c r="D92" s="62">
        <f t="shared" si="20"/>
        <v>2.20295</v>
      </c>
      <c r="E92" s="62">
        <f t="shared" si="21"/>
        <v>0.15293740000197431</v>
      </c>
      <c r="F92" s="55">
        <f t="shared" si="22"/>
        <v>2.20295</v>
      </c>
      <c r="G92" s="55">
        <f t="shared" si="23"/>
        <v>0.15293740000197431</v>
      </c>
      <c r="H92" s="55">
        <f t="shared" si="24"/>
        <v>4.8529887025000003</v>
      </c>
      <c r="I92" s="55">
        <f t="shared" si="25"/>
        <v>10.690891462172376</v>
      </c>
      <c r="J92" s="55">
        <f t="shared" si="26"/>
        <v>23.551499346592635</v>
      </c>
      <c r="K92" s="55">
        <f t="shared" si="27"/>
        <v>0.3369134453343493</v>
      </c>
      <c r="L92" s="55">
        <f t="shared" si="28"/>
        <v>0.74220347439930479</v>
      </c>
      <c r="M92" s="55">
        <f t="shared" ca="1" si="29"/>
        <v>0.16162826158492999</v>
      </c>
      <c r="N92" s="55">
        <f t="shared" ca="1" si="30"/>
        <v>7.5531075054094876E-5</v>
      </c>
      <c r="O92" s="63">
        <f t="shared" ca="1" si="31"/>
        <v>347157.54593098548</v>
      </c>
      <c r="P92" s="55">
        <f t="shared" ca="1" si="32"/>
        <v>23140066.575600613</v>
      </c>
      <c r="Q92" s="55">
        <f t="shared" ca="1" si="33"/>
        <v>821287.44815180043</v>
      </c>
      <c r="R92" s="31">
        <f t="shared" ca="1" si="34"/>
        <v>-8.6908615829556779E-3</v>
      </c>
    </row>
    <row r="93" spans="1:18">
      <c r="A93" s="61">
        <v>22033</v>
      </c>
      <c r="B93" s="61">
        <v>0.16268760000093607</v>
      </c>
      <c r="C93" s="61">
        <v>1</v>
      </c>
      <c r="D93" s="62">
        <f t="shared" si="20"/>
        <v>2.2033</v>
      </c>
      <c r="E93" s="62">
        <f t="shared" si="21"/>
        <v>0.16268760000093607</v>
      </c>
      <c r="F93" s="55">
        <f t="shared" si="22"/>
        <v>2.2033</v>
      </c>
      <c r="G93" s="55">
        <f t="shared" si="23"/>
        <v>0.16268760000093607</v>
      </c>
      <c r="H93" s="55">
        <f t="shared" si="24"/>
        <v>4.8545308900000004</v>
      </c>
      <c r="I93" s="55">
        <f t="shared" si="25"/>
        <v>10.695987909937001</v>
      </c>
      <c r="J93" s="55">
        <f t="shared" si="26"/>
        <v>23.566470161964194</v>
      </c>
      <c r="K93" s="55">
        <f t="shared" si="27"/>
        <v>0.35844958908206248</v>
      </c>
      <c r="L93" s="55">
        <f t="shared" si="28"/>
        <v>0.78977197962450829</v>
      </c>
      <c r="M93" s="55">
        <f t="shared" ca="1" si="29"/>
        <v>0.16167954935907353</v>
      </c>
      <c r="N93" s="55">
        <f t="shared" ca="1" si="30"/>
        <v>1.0161660965594904E-6</v>
      </c>
      <c r="O93" s="63">
        <f t="shared" ca="1" si="31"/>
        <v>330761.52915666951</v>
      </c>
      <c r="P93" s="55">
        <f t="shared" ca="1" si="32"/>
        <v>23104361.357513711</v>
      </c>
      <c r="Q93" s="55">
        <f t="shared" ca="1" si="33"/>
        <v>830779.52392525331</v>
      </c>
      <c r="R93" s="31">
        <f t="shared" ca="1" si="34"/>
        <v>1.0080506418625457E-3</v>
      </c>
    </row>
    <row r="94" spans="1:18">
      <c r="A94" s="61">
        <v>22036</v>
      </c>
      <c r="B94" s="61">
        <v>0.1619591999988188</v>
      </c>
      <c r="C94" s="61">
        <v>1</v>
      </c>
      <c r="D94" s="62">
        <f t="shared" si="20"/>
        <v>2.2035999999999998</v>
      </c>
      <c r="E94" s="62">
        <f t="shared" si="21"/>
        <v>0.1619591999988188</v>
      </c>
      <c r="F94" s="55">
        <f t="shared" si="22"/>
        <v>2.2035999999999998</v>
      </c>
      <c r="G94" s="55">
        <f t="shared" si="23"/>
        <v>0.1619591999988188</v>
      </c>
      <c r="H94" s="55">
        <f t="shared" si="24"/>
        <v>4.8558529599999991</v>
      </c>
      <c r="I94" s="55">
        <f t="shared" si="25"/>
        <v>10.700357582655997</v>
      </c>
      <c r="J94" s="55">
        <f t="shared" si="26"/>
        <v>23.579307969140753</v>
      </c>
      <c r="K94" s="55">
        <f t="shared" si="27"/>
        <v>0.35689329311739709</v>
      </c>
      <c r="L94" s="55">
        <f t="shared" si="28"/>
        <v>0.7864500607134961</v>
      </c>
      <c r="M94" s="55">
        <f t="shared" ca="1" si="29"/>
        <v>0.16172351662354725</v>
      </c>
      <c r="N94" s="55">
        <f t="shared" ca="1" si="30"/>
        <v>5.5546653379390437E-8</v>
      </c>
      <c r="O94" s="63">
        <f t="shared" ca="1" si="31"/>
        <v>317022.07168742438</v>
      </c>
      <c r="P94" s="55">
        <f t="shared" ca="1" si="32"/>
        <v>23073763.241605785</v>
      </c>
      <c r="Q94" s="55">
        <f t="shared" ca="1" si="33"/>
        <v>838960.88060745131</v>
      </c>
      <c r="R94" s="31">
        <f t="shared" ca="1" si="34"/>
        <v>2.3568337527155037E-4</v>
      </c>
    </row>
    <row r="95" spans="1:18">
      <c r="A95" s="61">
        <v>22057</v>
      </c>
      <c r="B95" s="61">
        <v>0.1602603999999701</v>
      </c>
      <c r="C95" s="61">
        <v>1</v>
      </c>
      <c r="D95" s="62">
        <f t="shared" si="20"/>
        <v>2.2057000000000002</v>
      </c>
      <c r="E95" s="62">
        <f t="shared" si="21"/>
        <v>0.1602603999999701</v>
      </c>
      <c r="F95" s="55">
        <f t="shared" si="22"/>
        <v>2.2057000000000002</v>
      </c>
      <c r="G95" s="55">
        <f t="shared" si="23"/>
        <v>0.1602603999999701</v>
      </c>
      <c r="H95" s="55">
        <f t="shared" si="24"/>
        <v>4.8651124900000013</v>
      </c>
      <c r="I95" s="55">
        <f t="shared" si="25"/>
        <v>10.730978619193005</v>
      </c>
      <c r="J95" s="55">
        <f t="shared" si="26"/>
        <v>23.669319540354014</v>
      </c>
      <c r="K95" s="55">
        <f t="shared" si="27"/>
        <v>0.35348636427993407</v>
      </c>
      <c r="L95" s="55">
        <f t="shared" si="28"/>
        <v>0.7796848736922507</v>
      </c>
      <c r="M95" s="55">
        <f t="shared" ca="1" si="29"/>
        <v>0.16203145069869923</v>
      </c>
      <c r="N95" s="55">
        <f t="shared" ca="1" si="30"/>
        <v>3.1366205774689265E-6</v>
      </c>
      <c r="O95" s="63">
        <f t="shared" ca="1" si="31"/>
        <v>228975.66846370781</v>
      </c>
      <c r="P95" s="55">
        <f t="shared" ca="1" si="32"/>
        <v>22859743.176632043</v>
      </c>
      <c r="Q95" s="55">
        <f t="shared" ca="1" si="33"/>
        <v>897403.17694927345</v>
      </c>
      <c r="R95" s="31">
        <f t="shared" ca="1" si="34"/>
        <v>-1.7710506987291263E-3</v>
      </c>
    </row>
    <row r="96" spans="1:18">
      <c r="A96" s="61">
        <v>22079.5</v>
      </c>
      <c r="B96" s="61">
        <v>0.16219740000087768</v>
      </c>
      <c r="C96" s="61">
        <v>1</v>
      </c>
      <c r="D96" s="62">
        <f t="shared" si="20"/>
        <v>2.2079499999999999</v>
      </c>
      <c r="E96" s="62">
        <f t="shared" si="21"/>
        <v>0.16219740000087768</v>
      </c>
      <c r="F96" s="55">
        <f t="shared" si="22"/>
        <v>2.2079499999999999</v>
      </c>
      <c r="G96" s="55">
        <f t="shared" si="23"/>
        <v>0.16219740000087768</v>
      </c>
      <c r="H96" s="55">
        <f t="shared" si="24"/>
        <v>4.8750432024999997</v>
      </c>
      <c r="I96" s="55">
        <f t="shared" si="25"/>
        <v>10.763851638959874</v>
      </c>
      <c r="J96" s="55">
        <f t="shared" si="26"/>
        <v>23.766046226241453</v>
      </c>
      <c r="K96" s="55">
        <f t="shared" si="27"/>
        <v>0.35812374933193786</v>
      </c>
      <c r="L96" s="55">
        <f t="shared" si="28"/>
        <v>0.79071933233745217</v>
      </c>
      <c r="M96" s="55">
        <f t="shared" ca="1" si="29"/>
        <v>0.16236169703979234</v>
      </c>
      <c r="N96" s="55">
        <f t="shared" ca="1" si="30"/>
        <v>2.6993516996124306E-8</v>
      </c>
      <c r="O96" s="63">
        <f t="shared" ca="1" si="31"/>
        <v>150451.33076804725</v>
      </c>
      <c r="P96" s="55">
        <f t="shared" ca="1" si="32"/>
        <v>22630767.837683804</v>
      </c>
      <c r="Q96" s="55">
        <f t="shared" ca="1" si="33"/>
        <v>962304.63072122785</v>
      </c>
      <c r="R96" s="31">
        <f t="shared" ca="1" si="34"/>
        <v>-1.6429703891465697E-4</v>
      </c>
    </row>
    <row r="97" spans="1:18">
      <c r="A97" s="61">
        <v>22105</v>
      </c>
      <c r="B97" s="61">
        <v>0.16490600000543054</v>
      </c>
      <c r="C97" s="61">
        <v>1</v>
      </c>
      <c r="D97" s="62">
        <f t="shared" si="20"/>
        <v>2.2105000000000001</v>
      </c>
      <c r="E97" s="62">
        <f t="shared" si="21"/>
        <v>0.16490600000543054</v>
      </c>
      <c r="F97" s="55">
        <f t="shared" si="22"/>
        <v>2.2105000000000001</v>
      </c>
      <c r="G97" s="55">
        <f t="shared" si="23"/>
        <v>0.16490600000543054</v>
      </c>
      <c r="H97" s="55">
        <f t="shared" si="24"/>
        <v>4.8863102500000002</v>
      </c>
      <c r="I97" s="55">
        <f t="shared" si="25"/>
        <v>10.801188807625001</v>
      </c>
      <c r="J97" s="55">
        <f t="shared" si="26"/>
        <v>23.876027859255068</v>
      </c>
      <c r="K97" s="55">
        <f t="shared" si="27"/>
        <v>0.36452471301200423</v>
      </c>
      <c r="L97" s="55">
        <f t="shared" si="28"/>
        <v>0.80578187811303537</v>
      </c>
      <c r="M97" s="55">
        <f t="shared" ca="1" si="29"/>
        <v>0.16273637262710786</v>
      </c>
      <c r="N97" s="55">
        <f t="shared" ca="1" si="30"/>
        <v>4.7072829607673719E-6</v>
      </c>
      <c r="O97" s="63">
        <f t="shared" ca="1" si="31"/>
        <v>81273.326008585645</v>
      </c>
      <c r="P97" s="55">
        <f t="shared" ca="1" si="32"/>
        <v>22371692.481436223</v>
      </c>
      <c r="Q97" s="55">
        <f t="shared" ca="1" si="33"/>
        <v>1038730.1367822423</v>
      </c>
      <c r="R97" s="31">
        <f t="shared" ca="1" si="34"/>
        <v>2.169627378322686E-3</v>
      </c>
    </row>
    <row r="98" spans="1:18">
      <c r="A98" s="61">
        <v>22105</v>
      </c>
      <c r="B98" s="61">
        <v>0.16970600000058766</v>
      </c>
      <c r="C98" s="61">
        <v>1</v>
      </c>
      <c r="D98" s="62">
        <f t="shared" si="20"/>
        <v>2.2105000000000001</v>
      </c>
      <c r="E98" s="62">
        <f t="shared" si="21"/>
        <v>0.16970600000058766</v>
      </c>
      <c r="F98" s="55">
        <f t="shared" si="22"/>
        <v>2.2105000000000001</v>
      </c>
      <c r="G98" s="55">
        <f t="shared" si="23"/>
        <v>0.16970600000058766</v>
      </c>
      <c r="H98" s="55">
        <f t="shared" si="24"/>
        <v>4.8863102500000002</v>
      </c>
      <c r="I98" s="55">
        <f t="shared" si="25"/>
        <v>10.801188807625001</v>
      </c>
      <c r="J98" s="55">
        <f t="shared" si="26"/>
        <v>23.876027859255068</v>
      </c>
      <c r="K98" s="55">
        <f t="shared" si="27"/>
        <v>0.37513511300129904</v>
      </c>
      <c r="L98" s="55">
        <f t="shared" si="28"/>
        <v>0.82923616728937155</v>
      </c>
      <c r="M98" s="55">
        <f t="shared" ca="1" si="29"/>
        <v>0.16273637262710786</v>
      </c>
      <c r="N98" s="55">
        <f t="shared" ca="1" si="30"/>
        <v>4.8575705725159059E-5</v>
      </c>
      <c r="O98" s="63">
        <f t="shared" ca="1" si="31"/>
        <v>81273.326008585645</v>
      </c>
      <c r="P98" s="55">
        <f t="shared" ca="1" si="32"/>
        <v>22371692.481436223</v>
      </c>
      <c r="Q98" s="55">
        <f t="shared" ca="1" si="33"/>
        <v>1038730.1367822423</v>
      </c>
      <c r="R98" s="31">
        <f t="shared" ca="1" si="34"/>
        <v>6.9696273734798087E-3</v>
      </c>
    </row>
    <row r="99" spans="1:18">
      <c r="A99" s="61">
        <v>22137.5</v>
      </c>
      <c r="B99" s="61">
        <v>0.16281499999604421</v>
      </c>
      <c r="C99" s="61">
        <v>1</v>
      </c>
      <c r="D99" s="62">
        <f t="shared" si="20"/>
        <v>2.2137500000000001</v>
      </c>
      <c r="E99" s="62">
        <f t="shared" si="21"/>
        <v>0.16281499999604421</v>
      </c>
      <c r="F99" s="55">
        <f t="shared" si="22"/>
        <v>2.2137500000000001</v>
      </c>
      <c r="G99" s="55">
        <f t="shared" si="23"/>
        <v>0.16281499999604421</v>
      </c>
      <c r="H99" s="55">
        <f t="shared" si="24"/>
        <v>4.9006890625000006</v>
      </c>
      <c r="I99" s="55">
        <f t="shared" si="25"/>
        <v>10.848900412109376</v>
      </c>
      <c r="J99" s="55">
        <f t="shared" si="26"/>
        <v>24.016753287307132</v>
      </c>
      <c r="K99" s="55">
        <f t="shared" si="27"/>
        <v>0.36043170624124288</v>
      </c>
      <c r="L99" s="55">
        <f t="shared" si="28"/>
        <v>0.79790568969155151</v>
      </c>
      <c r="M99" s="55">
        <f t="shared" ca="1" si="29"/>
        <v>0.16321451080653032</v>
      </c>
      <c r="N99" s="55">
        <f t="shared" ca="1" si="30"/>
        <v>1.5960888769527209E-7</v>
      </c>
      <c r="O99" s="63">
        <f t="shared" ca="1" si="31"/>
        <v>23700.786524180745</v>
      </c>
      <c r="P99" s="55">
        <f t="shared" ca="1" si="32"/>
        <v>22042187.705601554</v>
      </c>
      <c r="Q99" s="55">
        <f t="shared" ca="1" si="33"/>
        <v>1140579.8843630247</v>
      </c>
      <c r="R99" s="31">
        <f t="shared" ca="1" si="34"/>
        <v>-3.9951081048611448E-4</v>
      </c>
    </row>
    <row r="100" spans="1:18">
      <c r="A100" s="61">
        <v>22139</v>
      </c>
      <c r="B100" s="61">
        <v>0.16485079999984009</v>
      </c>
      <c r="C100" s="61">
        <v>1</v>
      </c>
      <c r="D100" s="62">
        <f t="shared" si="20"/>
        <v>2.2139000000000002</v>
      </c>
      <c r="E100" s="62">
        <f t="shared" si="21"/>
        <v>0.16485079999984009</v>
      </c>
      <c r="F100" s="55">
        <f t="shared" si="22"/>
        <v>2.2139000000000002</v>
      </c>
      <c r="G100" s="55">
        <f t="shared" si="23"/>
        <v>0.16485079999984009</v>
      </c>
      <c r="H100" s="55">
        <f t="shared" si="24"/>
        <v>4.9013532100000008</v>
      </c>
      <c r="I100" s="55">
        <f t="shared" si="25"/>
        <v>10.851105871619003</v>
      </c>
      <c r="J100" s="55">
        <f t="shared" si="26"/>
        <v>24.023263289177315</v>
      </c>
      <c r="K100" s="55">
        <f t="shared" si="27"/>
        <v>0.36496318611964601</v>
      </c>
      <c r="L100" s="55">
        <f t="shared" si="28"/>
        <v>0.80799199775028441</v>
      </c>
      <c r="M100" s="55">
        <f t="shared" ca="1" si="29"/>
        <v>0.16323659523920128</v>
      </c>
      <c r="N100" s="55">
        <f t="shared" ca="1" si="30"/>
        <v>2.6056570092689974E-6</v>
      </c>
      <c r="O100" s="63">
        <f t="shared" ca="1" si="31"/>
        <v>21872.932966821212</v>
      </c>
      <c r="P100" s="55">
        <f t="shared" ca="1" si="32"/>
        <v>22026998.98515255</v>
      </c>
      <c r="Q100" s="55">
        <f t="shared" ca="1" si="33"/>
        <v>1145401.3765822246</v>
      </c>
      <c r="R100" s="31">
        <f t="shared" ca="1" si="34"/>
        <v>1.6142047606388099E-3</v>
      </c>
    </row>
    <row r="101" spans="1:18">
      <c r="A101" s="61">
        <v>23310.5</v>
      </c>
      <c r="B101" s="61">
        <v>0.18071059999783756</v>
      </c>
      <c r="C101" s="61">
        <v>1</v>
      </c>
      <c r="D101" s="62">
        <f t="shared" si="20"/>
        <v>2.3310499999999998</v>
      </c>
      <c r="E101" s="62">
        <f t="shared" si="21"/>
        <v>0.18071059999783756</v>
      </c>
      <c r="F101" s="55">
        <f t="shared" si="22"/>
        <v>2.3310499999999998</v>
      </c>
      <c r="G101" s="55">
        <f t="shared" si="23"/>
        <v>0.18071059999783756</v>
      </c>
      <c r="H101" s="55">
        <f t="shared" si="24"/>
        <v>5.4337941024999994</v>
      </c>
      <c r="I101" s="55">
        <f t="shared" si="25"/>
        <v>12.666445742632623</v>
      </c>
      <c r="J101" s="55">
        <f t="shared" si="26"/>
        <v>29.526118348363774</v>
      </c>
      <c r="K101" s="55">
        <f t="shared" si="27"/>
        <v>0.42124544412495923</v>
      </c>
      <c r="L101" s="55">
        <f t="shared" si="28"/>
        <v>0.9819441925274861</v>
      </c>
      <c r="M101" s="55">
        <f t="shared" ca="1" si="29"/>
        <v>0.18092957131462006</v>
      </c>
      <c r="N101" s="55">
        <f t="shared" ca="1" si="30"/>
        <v>4.7948437573462564E-8</v>
      </c>
      <c r="O101" s="63">
        <f t="shared" ca="1" si="31"/>
        <v>21799079.892276369</v>
      </c>
      <c r="P101" s="55">
        <f t="shared" ca="1" si="32"/>
        <v>10992076.450838601</v>
      </c>
      <c r="Q101" s="55">
        <f t="shared" ca="1" si="33"/>
        <v>8432050.4782511126</v>
      </c>
      <c r="R101" s="31">
        <f t="shared" ca="1" si="34"/>
        <v>-2.1897131678250137E-4</v>
      </c>
    </row>
    <row r="102" spans="1:18">
      <c r="A102" s="61">
        <v>23325</v>
      </c>
      <c r="B102" s="61">
        <v>0.18218999999953667</v>
      </c>
      <c r="C102" s="61">
        <v>1</v>
      </c>
      <c r="D102" s="62">
        <f t="shared" si="20"/>
        <v>2.3325</v>
      </c>
      <c r="E102" s="62">
        <f t="shared" si="21"/>
        <v>0.18218999999953667</v>
      </c>
      <c r="F102" s="55">
        <f t="shared" si="22"/>
        <v>2.3325</v>
      </c>
      <c r="G102" s="55">
        <f t="shared" si="23"/>
        <v>0.18218999999953667</v>
      </c>
      <c r="H102" s="55">
        <f t="shared" si="24"/>
        <v>5.4405562500000002</v>
      </c>
      <c r="I102" s="55">
        <f t="shared" si="25"/>
        <v>12.690097453125</v>
      </c>
      <c r="J102" s="55">
        <f t="shared" si="26"/>
        <v>29.599652309414065</v>
      </c>
      <c r="K102" s="55">
        <f t="shared" si="27"/>
        <v>0.4249581749989193</v>
      </c>
      <c r="L102" s="55">
        <f t="shared" si="28"/>
        <v>0.99121494318497927</v>
      </c>
      <c r="M102" s="55">
        <f t="shared" ca="1" si="29"/>
        <v>0.18115413184810431</v>
      </c>
      <c r="N102" s="55">
        <f t="shared" ca="1" si="30"/>
        <v>1.0730228271518989E-6</v>
      </c>
      <c r="O102" s="63">
        <f t="shared" ca="1" si="31"/>
        <v>22369703.265575688</v>
      </c>
      <c r="P102" s="55">
        <f t="shared" ca="1" si="32"/>
        <v>10869847.494952042</v>
      </c>
      <c r="Q102" s="55">
        <f t="shared" ca="1" si="33"/>
        <v>8569675.9437121525</v>
      </c>
      <c r="R102" s="31">
        <f t="shared" ca="1" si="34"/>
        <v>1.035868151432362E-3</v>
      </c>
    </row>
    <row r="103" spans="1:18">
      <c r="A103" s="61">
        <v>23388</v>
      </c>
      <c r="B103" s="61">
        <v>0.18209360000037123</v>
      </c>
      <c r="C103" s="61">
        <v>1</v>
      </c>
      <c r="D103" s="62">
        <f t="shared" si="20"/>
        <v>2.3388</v>
      </c>
      <c r="E103" s="62">
        <f t="shared" si="21"/>
        <v>0.18209360000037123</v>
      </c>
      <c r="F103" s="55">
        <f t="shared" si="22"/>
        <v>2.3388</v>
      </c>
      <c r="G103" s="55">
        <f t="shared" si="23"/>
        <v>0.18209360000037123</v>
      </c>
      <c r="H103" s="55">
        <f t="shared" si="24"/>
        <v>5.4699854400000003</v>
      </c>
      <c r="I103" s="55">
        <f t="shared" si="25"/>
        <v>12.793201947072001</v>
      </c>
      <c r="J103" s="55">
        <f t="shared" si="26"/>
        <v>29.920740713811995</v>
      </c>
      <c r="K103" s="55">
        <f t="shared" si="27"/>
        <v>0.42588051168086821</v>
      </c>
      <c r="L103" s="55">
        <f t="shared" si="28"/>
        <v>0.99604934071921458</v>
      </c>
      <c r="M103" s="55">
        <f t="shared" ca="1" si="29"/>
        <v>0.18213138987966557</v>
      </c>
      <c r="N103" s="55">
        <f t="shared" ca="1" si="30"/>
        <v>1.428074977080944E-9</v>
      </c>
      <c r="O103" s="63">
        <f t="shared" ca="1" si="31"/>
        <v>24937666.63648783</v>
      </c>
      <c r="P103" s="55">
        <f t="shared" ca="1" si="32"/>
        <v>10344105.668547301</v>
      </c>
      <c r="Q103" s="55">
        <f t="shared" ca="1" si="33"/>
        <v>9182131.051201595</v>
      </c>
      <c r="R103" s="31">
        <f t="shared" ca="1" si="34"/>
        <v>-3.7789879294342077E-5</v>
      </c>
    </row>
    <row r="104" spans="1:18">
      <c r="A104" s="61">
        <v>24317</v>
      </c>
      <c r="B104" s="61">
        <v>0.19593240000540391</v>
      </c>
      <c r="C104" s="61">
        <v>1</v>
      </c>
      <c r="D104" s="62">
        <f t="shared" si="20"/>
        <v>2.4317000000000002</v>
      </c>
      <c r="E104" s="62">
        <f t="shared" si="21"/>
        <v>0.19593240000540391</v>
      </c>
      <c r="F104" s="55">
        <f t="shared" si="22"/>
        <v>2.4317000000000002</v>
      </c>
      <c r="G104" s="55">
        <f t="shared" si="23"/>
        <v>0.19593240000540391</v>
      </c>
      <c r="H104" s="55">
        <f t="shared" si="24"/>
        <v>5.9131648900000009</v>
      </c>
      <c r="I104" s="55">
        <f t="shared" si="25"/>
        <v>14.379043063013004</v>
      </c>
      <c r="J104" s="55">
        <f t="shared" si="26"/>
        <v>34.965519016328727</v>
      </c>
      <c r="K104" s="55">
        <f t="shared" si="27"/>
        <v>0.47644881709314074</v>
      </c>
      <c r="L104" s="55">
        <f t="shared" si="28"/>
        <v>1.1585805885253904</v>
      </c>
      <c r="M104" s="55">
        <f t="shared" ca="1" si="29"/>
        <v>0.19684052391565618</v>
      </c>
      <c r="N104" s="55">
        <f t="shared" ca="1" si="30"/>
        <v>8.2468903637187865E-7</v>
      </c>
      <c r="O104" s="63">
        <f t="shared" ca="1" si="31"/>
        <v>80045798.992560923</v>
      </c>
      <c r="P104" s="55">
        <f t="shared" ca="1" si="32"/>
        <v>3799618.1861960427</v>
      </c>
      <c r="Q104" s="55">
        <f t="shared" ca="1" si="33"/>
        <v>21111572.980704557</v>
      </c>
      <c r="R104" s="31">
        <f t="shared" ca="1" si="34"/>
        <v>-9.0812391025227313E-4</v>
      </c>
    </row>
    <row r="105" spans="1:18">
      <c r="A105" s="61">
        <v>24371</v>
      </c>
      <c r="B105" s="61">
        <v>0.20002119999844581</v>
      </c>
      <c r="C105" s="61">
        <v>1</v>
      </c>
      <c r="D105" s="62">
        <f t="shared" si="20"/>
        <v>2.4371</v>
      </c>
      <c r="E105" s="62">
        <f t="shared" si="21"/>
        <v>0.20002119999844581</v>
      </c>
      <c r="F105" s="55">
        <f t="shared" si="22"/>
        <v>2.4371</v>
      </c>
      <c r="G105" s="55">
        <f t="shared" si="23"/>
        <v>0.20002119999844581</v>
      </c>
      <c r="H105" s="55">
        <f t="shared" si="24"/>
        <v>5.93945641</v>
      </c>
      <c r="I105" s="55">
        <f t="shared" si="25"/>
        <v>14.475049216811</v>
      </c>
      <c r="J105" s="55">
        <f t="shared" si="26"/>
        <v>35.277142446290085</v>
      </c>
      <c r="K105" s="55">
        <f t="shared" si="27"/>
        <v>0.48747166651621227</v>
      </c>
      <c r="L105" s="55">
        <f t="shared" si="28"/>
        <v>1.188017198466661</v>
      </c>
      <c r="M105" s="55">
        <f t="shared" ca="1" si="29"/>
        <v>0.19771271298645735</v>
      </c>
      <c r="N105" s="55">
        <f t="shared" ca="1" si="30"/>
        <v>5.3291122845194256E-6</v>
      </c>
      <c r="O105" s="63">
        <f t="shared" ca="1" si="31"/>
        <v>84272199.150036305</v>
      </c>
      <c r="P105" s="55">
        <f t="shared" ca="1" si="32"/>
        <v>3501389.5693508065</v>
      </c>
      <c r="Q105" s="55">
        <f t="shared" ca="1" si="33"/>
        <v>21981790.916207872</v>
      </c>
      <c r="R105" s="31">
        <f t="shared" ca="1" si="34"/>
        <v>2.3084870119884637E-3</v>
      </c>
    </row>
    <row r="106" spans="1:18">
      <c r="A106" s="61">
        <v>24443</v>
      </c>
      <c r="B106" s="61">
        <v>0.19923959999869112</v>
      </c>
      <c r="C106" s="61">
        <v>1</v>
      </c>
      <c r="D106" s="62">
        <f t="shared" si="20"/>
        <v>2.4443000000000001</v>
      </c>
      <c r="E106" s="62">
        <f t="shared" si="21"/>
        <v>0.19923959999869112</v>
      </c>
      <c r="F106" s="55">
        <f t="shared" si="22"/>
        <v>2.4443000000000001</v>
      </c>
      <c r="G106" s="55">
        <f t="shared" si="23"/>
        <v>0.19923959999869112</v>
      </c>
      <c r="H106" s="55">
        <f t="shared" si="24"/>
        <v>5.9746024900000005</v>
      </c>
      <c r="I106" s="55">
        <f t="shared" si="25"/>
        <v>14.603720866307002</v>
      </c>
      <c r="J106" s="55">
        <f t="shared" si="26"/>
        <v>35.69587491351421</v>
      </c>
      <c r="K106" s="55">
        <f t="shared" si="27"/>
        <v>0.48700135427680075</v>
      </c>
      <c r="L106" s="55">
        <f t="shared" si="28"/>
        <v>1.1903774102587841</v>
      </c>
      <c r="M106" s="55">
        <f t="shared" ca="1" si="29"/>
        <v>0.19887856977656354</v>
      </c>
      <c r="N106" s="55">
        <f t="shared" ca="1" si="30"/>
        <v>1.3034282128948868E-7</v>
      </c>
      <c r="O106" s="63">
        <f t="shared" ca="1" si="31"/>
        <v>90087482.67460373</v>
      </c>
      <c r="P106" s="55">
        <f t="shared" ca="1" si="32"/>
        <v>3120042.1771849887</v>
      </c>
      <c r="Q106" s="55">
        <f t="shared" ca="1" si="33"/>
        <v>23174026.469015192</v>
      </c>
      <c r="R106" s="31">
        <f t="shared" ca="1" si="34"/>
        <v>3.6103022212757852E-4</v>
      </c>
    </row>
    <row r="107" spans="1:18">
      <c r="A107" s="61">
        <v>24451</v>
      </c>
      <c r="B107" s="61">
        <v>0.19929719999345252</v>
      </c>
      <c r="C107" s="61">
        <v>1</v>
      </c>
      <c r="D107" s="62">
        <f t="shared" si="20"/>
        <v>2.4451000000000001</v>
      </c>
      <c r="E107" s="62">
        <f t="shared" si="21"/>
        <v>0.19929719999345252</v>
      </c>
      <c r="F107" s="55">
        <f t="shared" si="22"/>
        <v>2.4451000000000001</v>
      </c>
      <c r="G107" s="55">
        <f t="shared" si="23"/>
        <v>0.19929719999345252</v>
      </c>
      <c r="H107" s="55">
        <f t="shared" si="24"/>
        <v>5.9785140100000005</v>
      </c>
      <c r="I107" s="55">
        <f t="shared" si="25"/>
        <v>14.618064605851002</v>
      </c>
      <c r="J107" s="55">
        <f t="shared" si="26"/>
        <v>35.742629767766282</v>
      </c>
      <c r="K107" s="55">
        <f t="shared" si="27"/>
        <v>0.48730158370399079</v>
      </c>
      <c r="L107" s="55">
        <f t="shared" si="28"/>
        <v>1.1915011023146278</v>
      </c>
      <c r="M107" s="55">
        <f t="shared" ca="1" si="29"/>
        <v>0.1990083166882711</v>
      </c>
      <c r="N107" s="55">
        <f t="shared" ca="1" si="30"/>
        <v>8.3453564012544605E-8</v>
      </c>
      <c r="O107" s="63">
        <f t="shared" ca="1" si="31"/>
        <v>90746376.766874626</v>
      </c>
      <c r="P107" s="55">
        <f t="shared" ca="1" si="32"/>
        <v>3078840.2543825349</v>
      </c>
      <c r="Q107" s="55">
        <f t="shared" ca="1" si="33"/>
        <v>23308766.452410646</v>
      </c>
      <c r="R107" s="31">
        <f t="shared" ca="1" si="34"/>
        <v>2.8888330518142546E-4</v>
      </c>
    </row>
    <row r="108" spans="1:18">
      <c r="A108" s="61">
        <v>25012.5</v>
      </c>
      <c r="B108" s="61">
        <v>0.20746499999950174</v>
      </c>
      <c r="C108" s="61">
        <v>1</v>
      </c>
      <c r="D108" s="62">
        <f t="shared" si="20"/>
        <v>2.5012500000000002</v>
      </c>
      <c r="E108" s="62">
        <f t="shared" si="21"/>
        <v>0.20746499999950174</v>
      </c>
      <c r="F108" s="55">
        <f t="shared" si="22"/>
        <v>2.5012500000000002</v>
      </c>
      <c r="G108" s="55">
        <f t="shared" si="23"/>
        <v>0.20746499999950174</v>
      </c>
      <c r="H108" s="55">
        <f t="shared" si="24"/>
        <v>6.256251562500001</v>
      </c>
      <c r="I108" s="55">
        <f t="shared" si="25"/>
        <v>15.648449220703128</v>
      </c>
      <c r="J108" s="55">
        <f t="shared" si="26"/>
        <v>39.140683613283699</v>
      </c>
      <c r="K108" s="55">
        <f t="shared" si="27"/>
        <v>0.5189218312487538</v>
      </c>
      <c r="L108" s="55">
        <f t="shared" si="28"/>
        <v>1.2979532304109456</v>
      </c>
      <c r="M108" s="55">
        <f t="shared" ca="1" si="29"/>
        <v>0.20821848912430077</v>
      </c>
      <c r="N108" s="55">
        <f t="shared" ca="1" si="30"/>
        <v>5.677458611904056E-7</v>
      </c>
      <c r="O108" s="63">
        <f t="shared" ca="1" si="31"/>
        <v>143477197.25864348</v>
      </c>
      <c r="P108" s="55">
        <f t="shared" ca="1" si="32"/>
        <v>822191.85514127766</v>
      </c>
      <c r="Q108" s="55">
        <f t="shared" ca="1" si="33"/>
        <v>33937788.968256645</v>
      </c>
      <c r="R108" s="31">
        <f t="shared" ca="1" si="34"/>
        <v>-7.534891247990283E-4</v>
      </c>
    </row>
    <row r="109" spans="1:18">
      <c r="A109" s="61">
        <v>25036</v>
      </c>
      <c r="B109" s="61">
        <v>0.20765920000121696</v>
      </c>
      <c r="C109" s="61">
        <v>1</v>
      </c>
      <c r="D109" s="62">
        <f t="shared" si="20"/>
        <v>2.5036</v>
      </c>
      <c r="E109" s="62">
        <f t="shared" si="21"/>
        <v>0.20765920000121696</v>
      </c>
      <c r="F109" s="55">
        <f t="shared" si="22"/>
        <v>2.5036</v>
      </c>
      <c r="G109" s="55">
        <f t="shared" si="23"/>
        <v>0.20765920000121696</v>
      </c>
      <c r="H109" s="55">
        <f t="shared" si="24"/>
        <v>6.2680129600000001</v>
      </c>
      <c r="I109" s="55">
        <f t="shared" si="25"/>
        <v>15.692597246656</v>
      </c>
      <c r="J109" s="55">
        <f t="shared" si="26"/>
        <v>39.287986466727965</v>
      </c>
      <c r="K109" s="55">
        <f t="shared" si="27"/>
        <v>0.51989557312304679</v>
      </c>
      <c r="L109" s="55">
        <f t="shared" si="28"/>
        <v>1.30161055687086</v>
      </c>
      <c r="M109" s="55">
        <f t="shared" ca="1" si="29"/>
        <v>0.20860840715576179</v>
      </c>
      <c r="N109" s="55">
        <f t="shared" ca="1" si="30"/>
        <v>9.0099422223909055E-7</v>
      </c>
      <c r="O109" s="63">
        <f t="shared" ca="1" si="31"/>
        <v>145967412.78956509</v>
      </c>
      <c r="P109" s="55">
        <f t="shared" ca="1" si="32"/>
        <v>757103.93074527313</v>
      </c>
      <c r="Q109" s="55">
        <f t="shared" ca="1" si="33"/>
        <v>34434549.095659994</v>
      </c>
      <c r="R109" s="31">
        <f t="shared" ca="1" si="34"/>
        <v>-9.4920715454482885E-4</v>
      </c>
    </row>
    <row r="110" spans="1:18">
      <c r="A110" s="61">
        <v>25045</v>
      </c>
      <c r="B110" s="61">
        <v>0.2108040000020992</v>
      </c>
      <c r="C110" s="61">
        <v>1</v>
      </c>
      <c r="D110" s="62">
        <f t="shared" si="20"/>
        <v>2.5045000000000002</v>
      </c>
      <c r="E110" s="62">
        <f t="shared" si="21"/>
        <v>0.2108040000020992</v>
      </c>
      <c r="F110" s="55">
        <f t="shared" si="22"/>
        <v>2.5045000000000002</v>
      </c>
      <c r="G110" s="55">
        <f t="shared" si="23"/>
        <v>0.2108040000020992</v>
      </c>
      <c r="H110" s="55">
        <f t="shared" si="24"/>
        <v>6.2725202500000012</v>
      </c>
      <c r="I110" s="55">
        <f t="shared" si="25"/>
        <v>15.709526966125004</v>
      </c>
      <c r="J110" s="55">
        <f t="shared" si="26"/>
        <v>39.344510286660075</v>
      </c>
      <c r="K110" s="55">
        <f t="shared" si="27"/>
        <v>0.52795861800525745</v>
      </c>
      <c r="L110" s="55">
        <f t="shared" si="28"/>
        <v>1.3222723587941674</v>
      </c>
      <c r="M110" s="55">
        <f t="shared" ca="1" si="29"/>
        <v>0.20875783219380184</v>
      </c>
      <c r="N110" s="55">
        <f t="shared" ca="1" si="30"/>
        <v>4.1868026997124267E-6</v>
      </c>
      <c r="O110" s="63">
        <f t="shared" ca="1" si="31"/>
        <v>146927237.32796657</v>
      </c>
      <c r="P110" s="55">
        <f t="shared" ca="1" si="32"/>
        <v>732845.67030196392</v>
      </c>
      <c r="Q110" s="55">
        <f t="shared" ca="1" si="33"/>
        <v>34625935.035994202</v>
      </c>
      <c r="R110" s="31">
        <f t="shared" ca="1" si="34"/>
        <v>2.0461678082973611E-3</v>
      </c>
    </row>
    <row r="111" spans="1:18">
      <c r="A111" s="61">
        <v>25046.5</v>
      </c>
      <c r="B111" s="61">
        <v>0.20909979999851203</v>
      </c>
      <c r="C111" s="61">
        <v>1</v>
      </c>
      <c r="D111" s="62">
        <f t="shared" si="20"/>
        <v>2.5046499999999998</v>
      </c>
      <c r="E111" s="62">
        <f t="shared" si="21"/>
        <v>0.20909979999851203</v>
      </c>
      <c r="F111" s="55">
        <f t="shared" si="22"/>
        <v>2.5046499999999998</v>
      </c>
      <c r="G111" s="55">
        <f t="shared" si="23"/>
        <v>0.20909979999851203</v>
      </c>
      <c r="H111" s="55">
        <f t="shared" si="24"/>
        <v>6.2732716224999994</v>
      </c>
      <c r="I111" s="55">
        <f t="shared" si="25"/>
        <v>15.712349769294622</v>
      </c>
      <c r="J111" s="55">
        <f t="shared" si="26"/>
        <v>39.353936849663775</v>
      </c>
      <c r="K111" s="55">
        <f t="shared" si="27"/>
        <v>0.52372181406627316</v>
      </c>
      <c r="L111" s="55">
        <f t="shared" si="28"/>
        <v>1.311739841601091</v>
      </c>
      <c r="M111" s="55">
        <f t="shared" ca="1" si="29"/>
        <v>0.2087827414675533</v>
      </c>
      <c r="N111" s="55">
        <f t="shared" ca="1" si="30"/>
        <v>1.0052611205370819E-7</v>
      </c>
      <c r="O111" s="63">
        <f t="shared" ca="1" si="31"/>
        <v>147087538.1908201</v>
      </c>
      <c r="P111" s="55">
        <f t="shared" ca="1" si="32"/>
        <v>728838.79061717261</v>
      </c>
      <c r="Q111" s="55">
        <f t="shared" ca="1" si="33"/>
        <v>34657894.038477421</v>
      </c>
      <c r="R111" s="31">
        <f t="shared" ca="1" si="34"/>
        <v>3.1705853095873038E-4</v>
      </c>
    </row>
    <row r="112" spans="1:18">
      <c r="A112" s="61">
        <v>25087</v>
      </c>
      <c r="B112" s="61">
        <v>0.21107639999536332</v>
      </c>
      <c r="C112" s="61">
        <v>1</v>
      </c>
      <c r="D112" s="62">
        <f t="shared" si="20"/>
        <v>2.5087000000000002</v>
      </c>
      <c r="E112" s="62">
        <f t="shared" si="21"/>
        <v>0.21107639999536332</v>
      </c>
      <c r="F112" s="55">
        <f t="shared" si="22"/>
        <v>2.5087000000000002</v>
      </c>
      <c r="G112" s="55">
        <f t="shared" si="23"/>
        <v>0.21107639999536332</v>
      </c>
      <c r="H112" s="55">
        <f t="shared" si="24"/>
        <v>6.2935756900000008</v>
      </c>
      <c r="I112" s="55">
        <f t="shared" si="25"/>
        <v>15.788693333503003</v>
      </c>
      <c r="J112" s="55">
        <f t="shared" si="26"/>
        <v>39.609094965758985</v>
      </c>
      <c r="K112" s="55">
        <f t="shared" si="27"/>
        <v>0.52952736466836803</v>
      </c>
      <c r="L112" s="55">
        <f t="shared" si="28"/>
        <v>1.3284252997435348</v>
      </c>
      <c r="M112" s="55">
        <f t="shared" ca="1" si="29"/>
        <v>0.20945584273928924</v>
      </c>
      <c r="N112" s="55">
        <f t="shared" ca="1" si="30"/>
        <v>2.6262058202143297E-6</v>
      </c>
      <c r="O112" s="63">
        <f t="shared" ca="1" si="31"/>
        <v>151451361.64269918</v>
      </c>
      <c r="P112" s="55">
        <f t="shared" ca="1" si="32"/>
        <v>624581.29092327447</v>
      </c>
      <c r="Q112" s="55">
        <f t="shared" ca="1" si="33"/>
        <v>35527429.017858848</v>
      </c>
      <c r="R112" s="31">
        <f t="shared" ca="1" si="34"/>
        <v>1.6205572560740733E-3</v>
      </c>
    </row>
    <row r="113" spans="1:18">
      <c r="A113" s="61">
        <v>25143.5</v>
      </c>
      <c r="B113" s="61">
        <v>0.21105820000229869</v>
      </c>
      <c r="C113" s="61">
        <v>1</v>
      </c>
      <c r="D113" s="62">
        <f t="shared" si="20"/>
        <v>2.5143499999999999</v>
      </c>
      <c r="E113" s="62">
        <f t="shared" si="21"/>
        <v>0.21105820000229869</v>
      </c>
      <c r="F113" s="55">
        <f t="shared" si="22"/>
        <v>2.5143499999999999</v>
      </c>
      <c r="G113" s="55">
        <f t="shared" si="23"/>
        <v>0.21105820000229869</v>
      </c>
      <c r="H113" s="55">
        <f t="shared" si="24"/>
        <v>6.321955922499999</v>
      </c>
      <c r="I113" s="55">
        <f t="shared" si="25"/>
        <v>15.895609873737872</v>
      </c>
      <c r="J113" s="55">
        <f t="shared" si="26"/>
        <v>39.967126686032813</v>
      </c>
      <c r="K113" s="55">
        <f t="shared" si="27"/>
        <v>0.53067418517577969</v>
      </c>
      <c r="L113" s="55">
        <f t="shared" si="28"/>
        <v>1.3343006374967217</v>
      </c>
      <c r="M113" s="55">
        <f t="shared" ca="1" si="29"/>
        <v>0.2103966354601039</v>
      </c>
      <c r="N113" s="55">
        <f t="shared" ca="1" si="30"/>
        <v>4.3766764348940531E-7</v>
      </c>
      <c r="O113" s="63">
        <f t="shared" ca="1" si="31"/>
        <v>157654491.08829063</v>
      </c>
      <c r="P113" s="55">
        <f t="shared" ca="1" si="32"/>
        <v>491933.03632681147</v>
      </c>
      <c r="Q113" s="55">
        <f t="shared" ca="1" si="33"/>
        <v>36761987.02745226</v>
      </c>
      <c r="R113" s="31">
        <f t="shared" ca="1" si="34"/>
        <v>6.6156454219479244E-4</v>
      </c>
    </row>
    <row r="114" spans="1:18">
      <c r="A114" s="61">
        <v>25550.5</v>
      </c>
      <c r="B114" s="61">
        <v>0.21643860000040149</v>
      </c>
      <c r="C114" s="61">
        <v>1</v>
      </c>
      <c r="D114" s="62">
        <f t="shared" si="20"/>
        <v>2.55505</v>
      </c>
      <c r="E114" s="62">
        <f t="shared" si="21"/>
        <v>0.21643860000040149</v>
      </c>
      <c r="F114" s="55">
        <f t="shared" si="22"/>
        <v>2.55505</v>
      </c>
      <c r="G114" s="55">
        <f t="shared" si="23"/>
        <v>0.21643860000040149</v>
      </c>
      <c r="H114" s="55">
        <f t="shared" si="24"/>
        <v>6.5282805025000004</v>
      </c>
      <c r="I114" s="55">
        <f t="shared" si="25"/>
        <v>16.680083097912625</v>
      </c>
      <c r="J114" s="55">
        <f t="shared" si="26"/>
        <v>42.618446319321656</v>
      </c>
      <c r="K114" s="55">
        <f t="shared" si="27"/>
        <v>0.55301144493102583</v>
      </c>
      <c r="L114" s="55">
        <f t="shared" si="28"/>
        <v>1.4129718923710175</v>
      </c>
      <c r="M114" s="55">
        <f t="shared" ca="1" si="29"/>
        <v>0.21723476709688022</v>
      </c>
      <c r="N114" s="55">
        <f t="shared" ca="1" si="30"/>
        <v>6.3388204551536848E-7</v>
      </c>
      <c r="O114" s="63">
        <f t="shared" ca="1" si="31"/>
        <v>206362197.67956802</v>
      </c>
      <c r="P114" s="55">
        <f t="shared" ca="1" si="32"/>
        <v>2034.8673834597741</v>
      </c>
      <c r="Q114" s="55">
        <f t="shared" ca="1" si="33"/>
        <v>46413654.286641411</v>
      </c>
      <c r="R114" s="31">
        <f t="shared" ca="1" si="34"/>
        <v>-7.9616709647872819E-4</v>
      </c>
    </row>
    <row r="115" spans="1:18">
      <c r="A115" s="61">
        <v>25605</v>
      </c>
      <c r="B115" s="61">
        <v>0.21780600000056438</v>
      </c>
      <c r="C115" s="61">
        <v>1</v>
      </c>
      <c r="D115" s="62">
        <f t="shared" si="20"/>
        <v>2.5605000000000002</v>
      </c>
      <c r="E115" s="62">
        <f t="shared" si="21"/>
        <v>0.21780600000056438</v>
      </c>
      <c r="F115" s="55">
        <f t="shared" si="22"/>
        <v>2.5605000000000002</v>
      </c>
      <c r="G115" s="55">
        <f t="shared" si="23"/>
        <v>0.21780600000056438</v>
      </c>
      <c r="H115" s="55">
        <f t="shared" si="24"/>
        <v>6.5561602500000014</v>
      </c>
      <c r="I115" s="55">
        <f t="shared" si="25"/>
        <v>16.787048320125006</v>
      </c>
      <c r="J115" s="55">
        <f t="shared" si="26"/>
        <v>42.983237223680085</v>
      </c>
      <c r="K115" s="55">
        <f t="shared" si="27"/>
        <v>0.55769226300144514</v>
      </c>
      <c r="L115" s="55">
        <f t="shared" si="28"/>
        <v>1.4279710394152003</v>
      </c>
      <c r="M115" s="55">
        <f t="shared" ca="1" si="29"/>
        <v>0.21815858385225187</v>
      </c>
      <c r="N115" s="55">
        <f t="shared" ca="1" si="30"/>
        <v>1.243153724707845E-7</v>
      </c>
      <c r="O115" s="63">
        <f t="shared" ca="1" si="31"/>
        <v>213428262.87054488</v>
      </c>
      <c r="P115" s="55">
        <f t="shared" ca="1" si="32"/>
        <v>2012.5835282944897</v>
      </c>
      <c r="Q115" s="55">
        <f t="shared" ca="1" si="33"/>
        <v>47809734.76597771</v>
      </c>
      <c r="R115" s="31">
        <f t="shared" ca="1" si="34"/>
        <v>-3.5258385168748796E-4</v>
      </c>
    </row>
    <row r="116" spans="1:18">
      <c r="A116" s="61">
        <v>25616</v>
      </c>
      <c r="B116" s="61">
        <v>0.21883520000119461</v>
      </c>
      <c r="C116" s="61">
        <v>1</v>
      </c>
      <c r="D116" s="62">
        <f t="shared" si="20"/>
        <v>2.5615999999999999</v>
      </c>
      <c r="E116" s="62">
        <f t="shared" si="21"/>
        <v>0.21883520000119461</v>
      </c>
      <c r="F116" s="55">
        <f t="shared" si="22"/>
        <v>2.5615999999999999</v>
      </c>
      <c r="G116" s="55">
        <f t="shared" si="23"/>
        <v>0.21883520000119461</v>
      </c>
      <c r="H116" s="55">
        <f t="shared" si="24"/>
        <v>6.5617945599999992</v>
      </c>
      <c r="I116" s="55">
        <f t="shared" si="25"/>
        <v>16.808692944895999</v>
      </c>
      <c r="J116" s="55">
        <f t="shared" si="26"/>
        <v>43.057147847645588</v>
      </c>
      <c r="K116" s="55">
        <f t="shared" si="27"/>
        <v>0.56056824832306007</v>
      </c>
      <c r="L116" s="55">
        <f t="shared" si="28"/>
        <v>1.4359516249043507</v>
      </c>
      <c r="M116" s="55">
        <f t="shared" ca="1" si="29"/>
        <v>0.21834527561877765</v>
      </c>
      <c r="N116" s="55">
        <f t="shared" ca="1" si="30"/>
        <v>2.4002590048664151E-7</v>
      </c>
      <c r="O116" s="63">
        <f t="shared" ca="1" si="31"/>
        <v>214870211.64729118</v>
      </c>
      <c r="P116" s="55">
        <f t="shared" ca="1" si="32"/>
        <v>3979.2275353015502</v>
      </c>
      <c r="Q116" s="55">
        <f t="shared" ca="1" si="33"/>
        <v>48094548.519008733</v>
      </c>
      <c r="R116" s="31">
        <f t="shared" ca="1" si="34"/>
        <v>4.899243824169619E-4</v>
      </c>
    </row>
    <row r="117" spans="1:18">
      <c r="A117" s="61">
        <v>25663</v>
      </c>
      <c r="B117" s="61">
        <v>0.21772359999886248</v>
      </c>
      <c r="C117" s="61">
        <v>1</v>
      </c>
      <c r="D117" s="62">
        <f t="shared" si="20"/>
        <v>2.5663</v>
      </c>
      <c r="E117" s="62">
        <f t="shared" si="21"/>
        <v>0.21772359999886248</v>
      </c>
      <c r="F117" s="55">
        <f t="shared" si="22"/>
        <v>2.5663</v>
      </c>
      <c r="G117" s="55">
        <f t="shared" si="23"/>
        <v>0.21772359999886248</v>
      </c>
      <c r="H117" s="55">
        <f t="shared" si="24"/>
        <v>6.5858956900000001</v>
      </c>
      <c r="I117" s="55">
        <f t="shared" si="25"/>
        <v>16.901384109247001</v>
      </c>
      <c r="J117" s="55">
        <f t="shared" si="26"/>
        <v>43.374022039560579</v>
      </c>
      <c r="K117" s="55">
        <f t="shared" si="27"/>
        <v>0.55874407467708076</v>
      </c>
      <c r="L117" s="55">
        <f t="shared" si="28"/>
        <v>1.4339049188437925</v>
      </c>
      <c r="M117" s="55">
        <f t="shared" ca="1" si="29"/>
        <v>0.21914384145488772</v>
      </c>
      <c r="N117" s="55">
        <f t="shared" ca="1" si="30"/>
        <v>2.0170857934126772E-6</v>
      </c>
      <c r="O117" s="63">
        <f t="shared" ca="1" si="31"/>
        <v>221091107.63735023</v>
      </c>
      <c r="P117" s="55">
        <f t="shared" ca="1" si="32"/>
        <v>19924.442146550424</v>
      </c>
      <c r="Q117" s="55">
        <f t="shared" ca="1" si="33"/>
        <v>49323027.294355541</v>
      </c>
      <c r="R117" s="31">
        <f t="shared" ca="1" si="34"/>
        <v>-1.4202414560252341E-3</v>
      </c>
    </row>
    <row r="118" spans="1:18">
      <c r="A118" s="61">
        <v>25663</v>
      </c>
      <c r="B118" s="61">
        <v>0.21772359999886248</v>
      </c>
      <c r="C118" s="61">
        <v>1</v>
      </c>
      <c r="D118" s="62">
        <f t="shared" si="20"/>
        <v>2.5663</v>
      </c>
      <c r="E118" s="62">
        <f t="shared" si="21"/>
        <v>0.21772359999886248</v>
      </c>
      <c r="F118" s="55">
        <f t="shared" si="22"/>
        <v>2.5663</v>
      </c>
      <c r="G118" s="55">
        <f t="shared" si="23"/>
        <v>0.21772359999886248</v>
      </c>
      <c r="H118" s="55">
        <f t="shared" si="24"/>
        <v>6.5858956900000001</v>
      </c>
      <c r="I118" s="55">
        <f t="shared" si="25"/>
        <v>16.901384109247001</v>
      </c>
      <c r="J118" s="55">
        <f t="shared" si="26"/>
        <v>43.374022039560579</v>
      </c>
      <c r="K118" s="55">
        <f t="shared" si="27"/>
        <v>0.55874407467708076</v>
      </c>
      <c r="L118" s="55">
        <f t="shared" si="28"/>
        <v>1.4339049188437925</v>
      </c>
      <c r="M118" s="55">
        <f t="shared" ca="1" si="29"/>
        <v>0.21914384145488772</v>
      </c>
      <c r="N118" s="55">
        <f t="shared" ca="1" si="30"/>
        <v>2.0170857934126772E-6</v>
      </c>
      <c r="O118" s="63">
        <f t="shared" ca="1" si="31"/>
        <v>221091107.63735023</v>
      </c>
      <c r="P118" s="55">
        <f t="shared" ca="1" si="32"/>
        <v>19924.442146550424</v>
      </c>
      <c r="Q118" s="55">
        <f t="shared" ca="1" si="33"/>
        <v>49323027.294355541</v>
      </c>
      <c r="R118" s="31">
        <f t="shared" ca="1" si="34"/>
        <v>-1.4202414560252341E-3</v>
      </c>
    </row>
    <row r="119" spans="1:18">
      <c r="A119" s="61">
        <v>25726</v>
      </c>
      <c r="B119" s="61">
        <v>0.23402720000012778</v>
      </c>
      <c r="C119" s="61">
        <v>1</v>
      </c>
      <c r="D119" s="62">
        <f t="shared" si="20"/>
        <v>2.5726</v>
      </c>
      <c r="E119" s="62">
        <f t="shared" si="21"/>
        <v>0.23402720000012778</v>
      </c>
      <c r="F119" s="55">
        <f t="shared" si="22"/>
        <v>2.5726</v>
      </c>
      <c r="G119" s="55">
        <f t="shared" si="23"/>
        <v>0.23402720000012778</v>
      </c>
      <c r="H119" s="55">
        <f t="shared" si="24"/>
        <v>6.6182707599999997</v>
      </c>
      <c r="I119" s="55">
        <f t="shared" si="25"/>
        <v>17.026163357175999</v>
      </c>
      <c r="J119" s="55">
        <f t="shared" si="26"/>
        <v>43.801507852670973</v>
      </c>
      <c r="K119" s="55">
        <f t="shared" si="27"/>
        <v>0.60205837472032875</v>
      </c>
      <c r="L119" s="55">
        <f t="shared" si="28"/>
        <v>1.5488553748055178</v>
      </c>
      <c r="M119" s="55">
        <f t="shared" ca="1" si="29"/>
        <v>0.22021650381826183</v>
      </c>
      <c r="N119" s="55">
        <f t="shared" ca="1" si="30"/>
        <v>1.9073532902780675E-4</v>
      </c>
      <c r="O119" s="63">
        <f t="shared" ca="1" si="31"/>
        <v>229582363.7435827</v>
      </c>
      <c r="P119" s="55">
        <f t="shared" ca="1" si="32"/>
        <v>60703.759447998906</v>
      </c>
      <c r="Q119" s="55">
        <f t="shared" ca="1" si="33"/>
        <v>50999232.714460231</v>
      </c>
      <c r="R119" s="31">
        <f t="shared" ca="1" si="34"/>
        <v>1.381069618186595E-2</v>
      </c>
    </row>
    <row r="120" spans="1:18">
      <c r="A120" s="61">
        <v>26146</v>
      </c>
      <c r="B120" s="61">
        <v>0.227751200000057</v>
      </c>
      <c r="C120" s="61">
        <v>1</v>
      </c>
      <c r="D120" s="62">
        <f t="shared" si="20"/>
        <v>2.6145999999999998</v>
      </c>
      <c r="E120" s="62">
        <f t="shared" si="21"/>
        <v>0.227751200000057</v>
      </c>
      <c r="F120" s="55">
        <f t="shared" si="22"/>
        <v>2.6145999999999998</v>
      </c>
      <c r="G120" s="55">
        <f t="shared" si="23"/>
        <v>0.227751200000057</v>
      </c>
      <c r="H120" s="55">
        <f t="shared" si="24"/>
        <v>6.8361331599999993</v>
      </c>
      <c r="I120" s="55">
        <f t="shared" si="25"/>
        <v>17.873753760135997</v>
      </c>
      <c r="J120" s="55">
        <f t="shared" si="26"/>
        <v>46.732716581251573</v>
      </c>
      <c r="K120" s="55">
        <f t="shared" si="27"/>
        <v>0.59547828752014897</v>
      </c>
      <c r="L120" s="55">
        <f t="shared" si="28"/>
        <v>1.5569375305501814</v>
      </c>
      <c r="M120" s="55">
        <f t="shared" ca="1" si="29"/>
        <v>0.22743328383451913</v>
      </c>
      <c r="N120" s="55">
        <f t="shared" ca="1" si="30"/>
        <v>1.0107068831029767E-7</v>
      </c>
      <c r="O120" s="63">
        <f t="shared" ca="1" si="31"/>
        <v>290719581.17891687</v>
      </c>
      <c r="P120" s="55">
        <f t="shared" ca="1" si="32"/>
        <v>930788.0022950744</v>
      </c>
      <c r="Q120" s="55">
        <f t="shared" ca="1" si="33"/>
        <v>63059513.364004031</v>
      </c>
      <c r="R120" s="31">
        <f t="shared" ca="1" si="34"/>
        <v>3.1791616553786262E-4</v>
      </c>
    </row>
    <row r="121" spans="1:18">
      <c r="A121" s="61">
        <v>26241</v>
      </c>
      <c r="B121" s="61">
        <v>0.2317851999978302</v>
      </c>
      <c r="C121" s="61">
        <v>1</v>
      </c>
      <c r="D121" s="62">
        <f t="shared" si="20"/>
        <v>2.6240999999999999</v>
      </c>
      <c r="E121" s="62">
        <f t="shared" si="21"/>
        <v>0.2317851999978302</v>
      </c>
      <c r="F121" s="55">
        <f t="shared" si="22"/>
        <v>2.6240999999999999</v>
      </c>
      <c r="G121" s="55">
        <f t="shared" si="23"/>
        <v>0.2317851999978302</v>
      </c>
      <c r="H121" s="55">
        <f t="shared" si="24"/>
        <v>6.885900809999999</v>
      </c>
      <c r="I121" s="55">
        <f t="shared" si="25"/>
        <v>18.069292315520997</v>
      </c>
      <c r="J121" s="55">
        <f t="shared" si="26"/>
        <v>47.415629965158644</v>
      </c>
      <c r="K121" s="55">
        <f t="shared" si="27"/>
        <v>0.60822754331430617</v>
      </c>
      <c r="L121" s="55">
        <f t="shared" si="28"/>
        <v>1.5960498964110708</v>
      </c>
      <c r="M121" s="55">
        <f t="shared" ca="1" si="29"/>
        <v>0.2290814954376979</v>
      </c>
      <c r="N121" s="55">
        <f t="shared" ca="1" si="30"/>
        <v>7.3100183484802096E-6</v>
      </c>
      <c r="O121" s="63">
        <f t="shared" ca="1" si="31"/>
        <v>305656755.54819435</v>
      </c>
      <c r="P121" s="55">
        <f t="shared" ca="1" si="32"/>
        <v>1279923.9272196183</v>
      </c>
      <c r="Q121" s="55">
        <f t="shared" ca="1" si="33"/>
        <v>66006695.875114731</v>
      </c>
      <c r="R121" s="31">
        <f t="shared" ca="1" si="34"/>
        <v>2.7037045601323029E-3</v>
      </c>
    </row>
    <row r="122" spans="1:18">
      <c r="A122" s="61">
        <v>26812</v>
      </c>
      <c r="B122" s="61">
        <v>0.24314640000375221</v>
      </c>
      <c r="C122" s="61">
        <v>1</v>
      </c>
      <c r="D122" s="62">
        <f t="shared" si="20"/>
        <v>2.6812</v>
      </c>
      <c r="E122" s="62">
        <f t="shared" si="21"/>
        <v>0.24314640000375221</v>
      </c>
      <c r="F122" s="55">
        <f t="shared" si="22"/>
        <v>2.6812</v>
      </c>
      <c r="G122" s="55">
        <f t="shared" si="23"/>
        <v>0.24314640000375221</v>
      </c>
      <c r="H122" s="55">
        <f t="shared" si="24"/>
        <v>7.1888334399999998</v>
      </c>
      <c r="I122" s="55">
        <f t="shared" si="25"/>
        <v>19.274700219328</v>
      </c>
      <c r="J122" s="55">
        <f t="shared" si="26"/>
        <v>51.679326228062237</v>
      </c>
      <c r="K122" s="55">
        <f t="shared" si="27"/>
        <v>0.65192412769006047</v>
      </c>
      <c r="L122" s="55">
        <f t="shared" si="28"/>
        <v>1.7479389711625901</v>
      </c>
      <c r="M122" s="55">
        <f t="shared" ca="1" si="29"/>
        <v>0.23911127286585307</v>
      </c>
      <c r="N122" s="55">
        <f t="shared" ca="1" si="30"/>
        <v>1.6282251019010073E-5</v>
      </c>
      <c r="O122" s="63">
        <f t="shared" ca="1" si="31"/>
        <v>404292881.04558027</v>
      </c>
      <c r="P122" s="55">
        <f t="shared" ca="1" si="32"/>
        <v>4683370.4455533</v>
      </c>
      <c r="Q122" s="55">
        <f t="shared" ca="1" si="33"/>
        <v>85509396.576795921</v>
      </c>
      <c r="R122" s="31">
        <f t="shared" ca="1" si="34"/>
        <v>4.035127137899136E-3</v>
      </c>
    </row>
    <row r="123" spans="1:18">
      <c r="A123" s="61">
        <v>26855.5</v>
      </c>
      <c r="B123" s="61">
        <v>0.24158460000762716</v>
      </c>
      <c r="C123" s="61">
        <v>1</v>
      </c>
      <c r="D123" s="62">
        <f t="shared" si="20"/>
        <v>2.6855500000000001</v>
      </c>
      <c r="E123" s="62">
        <f t="shared" si="21"/>
        <v>0.24158460000762716</v>
      </c>
      <c r="F123" s="55">
        <f t="shared" si="22"/>
        <v>2.6855500000000001</v>
      </c>
      <c r="G123" s="55">
        <f t="shared" si="23"/>
        <v>0.24158460000762716</v>
      </c>
      <c r="H123" s="55">
        <f t="shared" si="24"/>
        <v>7.2121788025000004</v>
      </c>
      <c r="I123" s="55">
        <f t="shared" si="25"/>
        <v>19.368666783053875</v>
      </c>
      <c r="J123" s="55">
        <f t="shared" si="26"/>
        <v>52.015523079230334</v>
      </c>
      <c r="K123" s="55">
        <f t="shared" si="27"/>
        <v>0.64878752255048311</v>
      </c>
      <c r="L123" s="55">
        <f t="shared" si="28"/>
        <v>1.7423513311854499</v>
      </c>
      <c r="M123" s="55">
        <f t="shared" ca="1" si="29"/>
        <v>0.23988401967557046</v>
      </c>
      <c r="N123" s="55">
        <f t="shared" ca="1" si="30"/>
        <v>2.8919734657780584E-6</v>
      </c>
      <c r="O123" s="63">
        <f t="shared" ca="1" si="31"/>
        <v>412440765.51900947</v>
      </c>
      <c r="P123" s="55">
        <f t="shared" ca="1" si="32"/>
        <v>5040079.9101072541</v>
      </c>
      <c r="Q123" s="55">
        <f t="shared" ca="1" si="33"/>
        <v>87124806.213472426</v>
      </c>
      <c r="R123" s="31">
        <f t="shared" ca="1" si="34"/>
        <v>1.7005803320566948E-3</v>
      </c>
    </row>
    <row r="124" spans="1:18">
      <c r="A124" s="61">
        <v>27327</v>
      </c>
      <c r="B124" s="61">
        <v>0.24940439999772934</v>
      </c>
      <c r="C124" s="61">
        <v>1</v>
      </c>
      <c r="D124" s="62">
        <f t="shared" si="20"/>
        <v>2.7326999999999999</v>
      </c>
      <c r="E124" s="62">
        <f t="shared" si="21"/>
        <v>0.24940439999772934</v>
      </c>
      <c r="F124" s="55">
        <f t="shared" si="22"/>
        <v>2.7326999999999999</v>
      </c>
      <c r="G124" s="55">
        <f t="shared" si="23"/>
        <v>0.24940439999772934</v>
      </c>
      <c r="H124" s="55">
        <f t="shared" si="24"/>
        <v>7.4676492899999998</v>
      </c>
      <c r="I124" s="55">
        <f t="shared" si="25"/>
        <v>20.406845214782997</v>
      </c>
      <c r="J124" s="55">
        <f t="shared" si="26"/>
        <v>55.765785918437494</v>
      </c>
      <c r="K124" s="55">
        <f t="shared" si="27"/>
        <v>0.68154740387379498</v>
      </c>
      <c r="L124" s="55">
        <f t="shared" si="28"/>
        <v>1.8624645905659194</v>
      </c>
      <c r="M124" s="55">
        <f t="shared" ca="1" si="29"/>
        <v>0.24833852424291403</v>
      </c>
      <c r="N124" s="55">
        <f t="shared" ca="1" si="30"/>
        <v>1.136091124703118E-6</v>
      </c>
      <c r="O124" s="63">
        <f t="shared" ca="1" si="31"/>
        <v>506667136.99343199</v>
      </c>
      <c r="P124" s="55">
        <f t="shared" ca="1" si="32"/>
        <v>9872938.0731247421</v>
      </c>
      <c r="Q124" s="55">
        <f t="shared" ca="1" si="33"/>
        <v>105867643.863322</v>
      </c>
      <c r="R124" s="31">
        <f t="shared" ca="1" si="34"/>
        <v>1.0658757548153153E-3</v>
      </c>
    </row>
    <row r="125" spans="1:18">
      <c r="A125" s="61"/>
      <c r="B125" s="61"/>
      <c r="C125" s="61"/>
      <c r="D125" s="62">
        <f t="shared" si="20"/>
        <v>0</v>
      </c>
      <c r="E125" s="62">
        <f t="shared" si="21"/>
        <v>0</v>
      </c>
      <c r="F125" s="55">
        <f t="shared" si="22"/>
        <v>0</v>
      </c>
      <c r="G125" s="55">
        <f t="shared" si="23"/>
        <v>0</v>
      </c>
      <c r="H125" s="55">
        <f t="shared" si="24"/>
        <v>0</v>
      </c>
      <c r="I125" s="55">
        <f t="shared" si="25"/>
        <v>0</v>
      </c>
      <c r="J125" s="55">
        <f t="shared" si="26"/>
        <v>0</v>
      </c>
      <c r="K125" s="55">
        <f t="shared" si="27"/>
        <v>0</v>
      </c>
      <c r="L125" s="55">
        <f t="shared" si="28"/>
        <v>0</v>
      </c>
      <c r="M125" s="55">
        <f t="shared" ca="1" si="29"/>
        <v>-3.9919981921210856E-3</v>
      </c>
      <c r="N125" s="55">
        <f t="shared" ca="1" si="30"/>
        <v>0</v>
      </c>
      <c r="O125" s="63">
        <f t="shared" ca="1" si="31"/>
        <v>0</v>
      </c>
      <c r="P125" s="55">
        <f t="shared" ca="1" si="32"/>
        <v>0</v>
      </c>
      <c r="Q125" s="55">
        <f t="shared" ca="1" si="33"/>
        <v>0</v>
      </c>
      <c r="R125" s="31">
        <f t="shared" ca="1" si="34"/>
        <v>3.9919981921210856E-3</v>
      </c>
    </row>
    <row r="126" spans="1:18">
      <c r="A126" s="61"/>
      <c r="B126" s="61"/>
      <c r="C126" s="61"/>
      <c r="D126" s="62">
        <f t="shared" si="20"/>
        <v>0</v>
      </c>
      <c r="E126" s="62">
        <f t="shared" si="21"/>
        <v>0</v>
      </c>
      <c r="F126" s="55">
        <f t="shared" si="22"/>
        <v>0</v>
      </c>
      <c r="G126" s="55">
        <f t="shared" si="23"/>
        <v>0</v>
      </c>
      <c r="H126" s="55">
        <f t="shared" si="24"/>
        <v>0</v>
      </c>
      <c r="I126" s="55">
        <f t="shared" si="25"/>
        <v>0</v>
      </c>
      <c r="J126" s="55">
        <f t="shared" si="26"/>
        <v>0</v>
      </c>
      <c r="K126" s="55">
        <f t="shared" si="27"/>
        <v>0</v>
      </c>
      <c r="L126" s="55">
        <f t="shared" si="28"/>
        <v>0</v>
      </c>
      <c r="M126" s="55">
        <f t="shared" ca="1" si="29"/>
        <v>-3.9919981921210856E-3</v>
      </c>
      <c r="N126" s="55">
        <f t="shared" ca="1" si="30"/>
        <v>0</v>
      </c>
      <c r="O126" s="63">
        <f t="shared" ca="1" si="31"/>
        <v>0</v>
      </c>
      <c r="P126" s="55">
        <f t="shared" ca="1" si="32"/>
        <v>0</v>
      </c>
      <c r="Q126" s="55">
        <f t="shared" ca="1" si="33"/>
        <v>0</v>
      </c>
      <c r="R126" s="31">
        <f t="shared" ca="1" si="34"/>
        <v>3.9919981921210856E-3</v>
      </c>
    </row>
    <row r="127" spans="1:18">
      <c r="A127" s="61"/>
      <c r="B127" s="61"/>
      <c r="C127" s="61"/>
      <c r="D127" s="62">
        <f t="shared" si="20"/>
        <v>0</v>
      </c>
      <c r="E127" s="62">
        <f t="shared" si="21"/>
        <v>0</v>
      </c>
      <c r="F127" s="55">
        <f t="shared" si="22"/>
        <v>0</v>
      </c>
      <c r="G127" s="55">
        <f t="shared" si="23"/>
        <v>0</v>
      </c>
      <c r="H127" s="55">
        <f t="shared" si="24"/>
        <v>0</v>
      </c>
      <c r="I127" s="55">
        <f t="shared" si="25"/>
        <v>0</v>
      </c>
      <c r="J127" s="55">
        <f t="shared" si="26"/>
        <v>0</v>
      </c>
      <c r="K127" s="55">
        <f t="shared" si="27"/>
        <v>0</v>
      </c>
      <c r="L127" s="55">
        <f t="shared" si="28"/>
        <v>0</v>
      </c>
      <c r="M127" s="55">
        <f t="shared" ca="1" si="29"/>
        <v>-3.9919981921210856E-3</v>
      </c>
      <c r="N127" s="55">
        <f t="shared" ca="1" si="30"/>
        <v>0</v>
      </c>
      <c r="O127" s="63">
        <f t="shared" ca="1" si="31"/>
        <v>0</v>
      </c>
      <c r="P127" s="55">
        <f t="shared" ca="1" si="32"/>
        <v>0</v>
      </c>
      <c r="Q127" s="55">
        <f t="shared" ca="1" si="33"/>
        <v>0</v>
      </c>
      <c r="R127" s="31">
        <f t="shared" ca="1" si="34"/>
        <v>3.9919981921210856E-3</v>
      </c>
    </row>
    <row r="128" spans="1:18">
      <c r="A128" s="61"/>
      <c r="B128" s="61"/>
      <c r="C128" s="61"/>
      <c r="D128" s="62">
        <f t="shared" si="20"/>
        <v>0</v>
      </c>
      <c r="E128" s="62">
        <f t="shared" si="21"/>
        <v>0</v>
      </c>
      <c r="F128" s="55">
        <f t="shared" si="22"/>
        <v>0</v>
      </c>
      <c r="G128" s="55">
        <f t="shared" si="23"/>
        <v>0</v>
      </c>
      <c r="H128" s="55">
        <f t="shared" si="24"/>
        <v>0</v>
      </c>
      <c r="I128" s="55">
        <f t="shared" si="25"/>
        <v>0</v>
      </c>
      <c r="J128" s="55">
        <f t="shared" si="26"/>
        <v>0</v>
      </c>
      <c r="K128" s="55">
        <f t="shared" si="27"/>
        <v>0</v>
      </c>
      <c r="L128" s="55">
        <f t="shared" si="28"/>
        <v>0</v>
      </c>
      <c r="M128" s="55">
        <f t="shared" ca="1" si="29"/>
        <v>-3.9919981921210856E-3</v>
      </c>
      <c r="N128" s="55">
        <f t="shared" ca="1" si="30"/>
        <v>0</v>
      </c>
      <c r="O128" s="63">
        <f t="shared" ca="1" si="31"/>
        <v>0</v>
      </c>
      <c r="P128" s="55">
        <f t="shared" ca="1" si="32"/>
        <v>0</v>
      </c>
      <c r="Q128" s="55">
        <f t="shared" ca="1" si="33"/>
        <v>0</v>
      </c>
      <c r="R128" s="31">
        <f t="shared" ca="1" si="34"/>
        <v>3.9919981921210856E-3</v>
      </c>
    </row>
    <row r="129" spans="1:18">
      <c r="A129" s="61"/>
      <c r="B129" s="61"/>
      <c r="C129" s="61"/>
      <c r="D129" s="62">
        <f t="shared" si="20"/>
        <v>0</v>
      </c>
      <c r="E129" s="62">
        <f t="shared" si="21"/>
        <v>0</v>
      </c>
      <c r="F129" s="55">
        <f t="shared" si="22"/>
        <v>0</v>
      </c>
      <c r="G129" s="55">
        <f t="shared" si="23"/>
        <v>0</v>
      </c>
      <c r="H129" s="55">
        <f t="shared" si="24"/>
        <v>0</v>
      </c>
      <c r="I129" s="55">
        <f t="shared" si="25"/>
        <v>0</v>
      </c>
      <c r="J129" s="55">
        <f t="shared" si="26"/>
        <v>0</v>
      </c>
      <c r="K129" s="55">
        <f t="shared" si="27"/>
        <v>0</v>
      </c>
      <c r="L129" s="55">
        <f t="shared" si="28"/>
        <v>0</v>
      </c>
      <c r="M129" s="55">
        <f t="shared" ca="1" si="29"/>
        <v>-3.9919981921210856E-3</v>
      </c>
      <c r="N129" s="55">
        <f t="shared" ca="1" si="30"/>
        <v>0</v>
      </c>
      <c r="O129" s="63">
        <f t="shared" ca="1" si="31"/>
        <v>0</v>
      </c>
      <c r="P129" s="55">
        <f t="shared" ca="1" si="32"/>
        <v>0</v>
      </c>
      <c r="Q129" s="55">
        <f t="shared" ca="1" si="33"/>
        <v>0</v>
      </c>
      <c r="R129" s="31">
        <f t="shared" ca="1" si="34"/>
        <v>3.9919981921210856E-3</v>
      </c>
    </row>
    <row r="130" spans="1:18">
      <c r="A130" s="61"/>
      <c r="B130" s="61"/>
      <c r="C130" s="61"/>
      <c r="D130" s="62">
        <f t="shared" si="20"/>
        <v>0</v>
      </c>
      <c r="E130" s="62">
        <f t="shared" si="21"/>
        <v>0</v>
      </c>
      <c r="F130" s="55">
        <f t="shared" si="22"/>
        <v>0</v>
      </c>
      <c r="G130" s="55">
        <f t="shared" si="23"/>
        <v>0</v>
      </c>
      <c r="H130" s="55">
        <f t="shared" si="24"/>
        <v>0</v>
      </c>
      <c r="I130" s="55">
        <f t="shared" si="25"/>
        <v>0</v>
      </c>
      <c r="J130" s="55">
        <f t="shared" si="26"/>
        <v>0</v>
      </c>
      <c r="K130" s="55">
        <f t="shared" si="27"/>
        <v>0</v>
      </c>
      <c r="L130" s="55">
        <f t="shared" si="28"/>
        <v>0</v>
      </c>
      <c r="M130" s="55">
        <f t="shared" ca="1" si="29"/>
        <v>-3.9919981921210856E-3</v>
      </c>
      <c r="N130" s="55">
        <f t="shared" ca="1" si="30"/>
        <v>0</v>
      </c>
      <c r="O130" s="63">
        <f t="shared" ca="1" si="31"/>
        <v>0</v>
      </c>
      <c r="P130" s="55">
        <f t="shared" ca="1" si="32"/>
        <v>0</v>
      </c>
      <c r="Q130" s="55">
        <f t="shared" ca="1" si="33"/>
        <v>0</v>
      </c>
      <c r="R130" s="31">
        <f t="shared" ca="1" si="34"/>
        <v>3.9919981921210856E-3</v>
      </c>
    </row>
    <row r="131" spans="1:18">
      <c r="A131" s="61"/>
      <c r="B131" s="61"/>
      <c r="C131" s="61"/>
      <c r="D131" s="62">
        <f t="shared" si="20"/>
        <v>0</v>
      </c>
      <c r="E131" s="62">
        <f t="shared" si="21"/>
        <v>0</v>
      </c>
      <c r="F131" s="55">
        <f t="shared" si="22"/>
        <v>0</v>
      </c>
      <c r="G131" s="55">
        <f t="shared" si="23"/>
        <v>0</v>
      </c>
      <c r="H131" s="55">
        <f t="shared" si="24"/>
        <v>0</v>
      </c>
      <c r="I131" s="55">
        <f t="shared" si="25"/>
        <v>0</v>
      </c>
      <c r="J131" s="55">
        <f t="shared" si="26"/>
        <v>0</v>
      </c>
      <c r="K131" s="55">
        <f t="shared" si="27"/>
        <v>0</v>
      </c>
      <c r="L131" s="55">
        <f t="shared" si="28"/>
        <v>0</v>
      </c>
      <c r="M131" s="55">
        <f t="shared" ca="1" si="29"/>
        <v>-3.9919981921210856E-3</v>
      </c>
      <c r="N131" s="55">
        <f t="shared" ca="1" si="30"/>
        <v>0</v>
      </c>
      <c r="O131" s="63">
        <f t="shared" ca="1" si="31"/>
        <v>0</v>
      </c>
      <c r="P131" s="55">
        <f t="shared" ca="1" si="32"/>
        <v>0</v>
      </c>
      <c r="Q131" s="55">
        <f t="shared" ca="1" si="33"/>
        <v>0</v>
      </c>
      <c r="R131" s="31">
        <f t="shared" ca="1" si="34"/>
        <v>3.9919981921210856E-3</v>
      </c>
    </row>
    <row r="132" spans="1:18">
      <c r="A132" s="61"/>
      <c r="B132" s="61"/>
      <c r="C132" s="61"/>
      <c r="D132" s="62">
        <f t="shared" si="20"/>
        <v>0</v>
      </c>
      <c r="E132" s="62">
        <f t="shared" si="21"/>
        <v>0</v>
      </c>
      <c r="F132" s="55">
        <f t="shared" si="22"/>
        <v>0</v>
      </c>
      <c r="G132" s="55">
        <f t="shared" si="23"/>
        <v>0</v>
      </c>
      <c r="H132" s="55">
        <f t="shared" si="24"/>
        <v>0</v>
      </c>
      <c r="I132" s="55">
        <f t="shared" si="25"/>
        <v>0</v>
      </c>
      <c r="J132" s="55">
        <f t="shared" si="26"/>
        <v>0</v>
      </c>
      <c r="K132" s="55">
        <f t="shared" si="27"/>
        <v>0</v>
      </c>
      <c r="L132" s="55">
        <f t="shared" si="28"/>
        <v>0</v>
      </c>
      <c r="M132" s="55">
        <f t="shared" ca="1" si="29"/>
        <v>-3.9919981921210856E-3</v>
      </c>
      <c r="N132" s="55">
        <f t="shared" ca="1" si="30"/>
        <v>0</v>
      </c>
      <c r="O132" s="63">
        <f t="shared" ca="1" si="31"/>
        <v>0</v>
      </c>
      <c r="P132" s="55">
        <f t="shared" ca="1" si="32"/>
        <v>0</v>
      </c>
      <c r="Q132" s="55">
        <f t="shared" ca="1" si="33"/>
        <v>0</v>
      </c>
      <c r="R132" s="31">
        <f t="shared" ca="1" si="34"/>
        <v>3.9919981921210856E-3</v>
      </c>
    </row>
    <row r="133" spans="1:18">
      <c r="A133" s="61"/>
      <c r="B133" s="61"/>
      <c r="C133" s="61"/>
      <c r="D133" s="62">
        <f t="shared" si="20"/>
        <v>0</v>
      </c>
      <c r="E133" s="62">
        <f t="shared" si="21"/>
        <v>0</v>
      </c>
      <c r="F133" s="55">
        <f t="shared" si="22"/>
        <v>0</v>
      </c>
      <c r="G133" s="55">
        <f t="shared" si="23"/>
        <v>0</v>
      </c>
      <c r="H133" s="55">
        <f t="shared" si="24"/>
        <v>0</v>
      </c>
      <c r="I133" s="55">
        <f t="shared" si="25"/>
        <v>0</v>
      </c>
      <c r="J133" s="55">
        <f t="shared" si="26"/>
        <v>0</v>
      </c>
      <c r="K133" s="55">
        <f t="shared" si="27"/>
        <v>0</v>
      </c>
      <c r="L133" s="55">
        <f t="shared" si="28"/>
        <v>0</v>
      </c>
      <c r="M133" s="55">
        <f t="shared" ca="1" si="29"/>
        <v>-3.9919981921210856E-3</v>
      </c>
      <c r="N133" s="55">
        <f t="shared" ca="1" si="30"/>
        <v>0</v>
      </c>
      <c r="O133" s="63">
        <f t="shared" ca="1" si="31"/>
        <v>0</v>
      </c>
      <c r="P133" s="55">
        <f t="shared" ca="1" si="32"/>
        <v>0</v>
      </c>
      <c r="Q133" s="55">
        <f t="shared" ca="1" si="33"/>
        <v>0</v>
      </c>
      <c r="R133" s="31">
        <f t="shared" ca="1" si="34"/>
        <v>3.9919981921210856E-3</v>
      </c>
    </row>
    <row r="134" spans="1:18">
      <c r="A134" s="61"/>
      <c r="B134" s="61"/>
      <c r="C134" s="61"/>
      <c r="D134" s="62">
        <f t="shared" si="20"/>
        <v>0</v>
      </c>
      <c r="E134" s="62">
        <f t="shared" si="21"/>
        <v>0</v>
      </c>
      <c r="F134" s="55">
        <f t="shared" si="22"/>
        <v>0</v>
      </c>
      <c r="G134" s="55">
        <f t="shared" si="23"/>
        <v>0</v>
      </c>
      <c r="H134" s="55">
        <f t="shared" si="24"/>
        <v>0</v>
      </c>
      <c r="I134" s="55">
        <f t="shared" si="25"/>
        <v>0</v>
      </c>
      <c r="J134" s="55">
        <f t="shared" si="26"/>
        <v>0</v>
      </c>
      <c r="K134" s="55">
        <f t="shared" si="27"/>
        <v>0</v>
      </c>
      <c r="L134" s="55">
        <f t="shared" si="28"/>
        <v>0</v>
      </c>
      <c r="M134" s="55">
        <f t="shared" ca="1" si="29"/>
        <v>-3.9919981921210856E-3</v>
      </c>
      <c r="N134" s="55">
        <f t="shared" ca="1" si="30"/>
        <v>0</v>
      </c>
      <c r="O134" s="63">
        <f t="shared" ca="1" si="31"/>
        <v>0</v>
      </c>
      <c r="P134" s="55">
        <f t="shared" ca="1" si="32"/>
        <v>0</v>
      </c>
      <c r="Q134" s="55">
        <f t="shared" ca="1" si="33"/>
        <v>0</v>
      </c>
      <c r="R134" s="31">
        <f t="shared" ca="1" si="34"/>
        <v>3.9919981921210856E-3</v>
      </c>
    </row>
    <row r="135" spans="1:18">
      <c r="A135" s="61"/>
      <c r="B135" s="61"/>
      <c r="C135" s="61"/>
      <c r="D135" s="62">
        <f t="shared" si="20"/>
        <v>0</v>
      </c>
      <c r="E135" s="62">
        <f t="shared" si="21"/>
        <v>0</v>
      </c>
      <c r="F135" s="55">
        <f t="shared" si="22"/>
        <v>0</v>
      </c>
      <c r="G135" s="55">
        <f t="shared" si="23"/>
        <v>0</v>
      </c>
      <c r="H135" s="55">
        <f t="shared" si="24"/>
        <v>0</v>
      </c>
      <c r="I135" s="55">
        <f t="shared" si="25"/>
        <v>0</v>
      </c>
      <c r="J135" s="55">
        <f t="shared" si="26"/>
        <v>0</v>
      </c>
      <c r="K135" s="55">
        <f t="shared" si="27"/>
        <v>0</v>
      </c>
      <c r="L135" s="55">
        <f t="shared" si="28"/>
        <v>0</v>
      </c>
      <c r="M135" s="55">
        <f t="shared" ca="1" si="29"/>
        <v>-3.9919981921210856E-3</v>
      </c>
      <c r="N135" s="55">
        <f t="shared" ca="1" si="30"/>
        <v>0</v>
      </c>
      <c r="O135" s="63">
        <f t="shared" ca="1" si="31"/>
        <v>0</v>
      </c>
      <c r="P135" s="55">
        <f t="shared" ca="1" si="32"/>
        <v>0</v>
      </c>
      <c r="Q135" s="55">
        <f t="shared" ca="1" si="33"/>
        <v>0</v>
      </c>
      <c r="R135" s="31">
        <f t="shared" ca="1" si="34"/>
        <v>3.9919981921210856E-3</v>
      </c>
    </row>
    <row r="136" spans="1:18">
      <c r="A136" s="61"/>
      <c r="B136" s="61"/>
      <c r="C136" s="61"/>
      <c r="D136" s="62">
        <f t="shared" si="20"/>
        <v>0</v>
      </c>
      <c r="E136" s="62">
        <f t="shared" si="21"/>
        <v>0</v>
      </c>
      <c r="F136" s="55">
        <f t="shared" si="22"/>
        <v>0</v>
      </c>
      <c r="G136" s="55">
        <f t="shared" si="23"/>
        <v>0</v>
      </c>
      <c r="H136" s="55">
        <f t="shared" si="24"/>
        <v>0</v>
      </c>
      <c r="I136" s="55">
        <f t="shared" si="25"/>
        <v>0</v>
      </c>
      <c r="J136" s="55">
        <f t="shared" si="26"/>
        <v>0</v>
      </c>
      <c r="K136" s="55">
        <f t="shared" si="27"/>
        <v>0</v>
      </c>
      <c r="L136" s="55">
        <f t="shared" si="28"/>
        <v>0</v>
      </c>
      <c r="M136" s="55">
        <f t="shared" ca="1" si="29"/>
        <v>-3.9919981921210856E-3</v>
      </c>
      <c r="N136" s="55">
        <f t="shared" ca="1" si="30"/>
        <v>0</v>
      </c>
      <c r="O136" s="63">
        <f t="shared" ca="1" si="31"/>
        <v>0</v>
      </c>
      <c r="P136" s="55">
        <f t="shared" ca="1" si="32"/>
        <v>0</v>
      </c>
      <c r="Q136" s="55">
        <f t="shared" ca="1" si="33"/>
        <v>0</v>
      </c>
      <c r="R136" s="31">
        <f t="shared" ca="1" si="34"/>
        <v>3.9919981921210856E-3</v>
      </c>
    </row>
    <row r="137" spans="1:18">
      <c r="A137" s="61"/>
      <c r="B137" s="61"/>
      <c r="C137" s="61"/>
      <c r="D137" s="62">
        <f t="shared" si="20"/>
        <v>0</v>
      </c>
      <c r="E137" s="62">
        <f t="shared" si="21"/>
        <v>0</v>
      </c>
      <c r="F137" s="55">
        <f t="shared" si="22"/>
        <v>0</v>
      </c>
      <c r="G137" s="55">
        <f t="shared" si="23"/>
        <v>0</v>
      </c>
      <c r="H137" s="55">
        <f t="shared" si="24"/>
        <v>0</v>
      </c>
      <c r="I137" s="55">
        <f t="shared" si="25"/>
        <v>0</v>
      </c>
      <c r="J137" s="55">
        <f t="shared" si="26"/>
        <v>0</v>
      </c>
      <c r="K137" s="55">
        <f t="shared" si="27"/>
        <v>0</v>
      </c>
      <c r="L137" s="55">
        <f t="shared" si="28"/>
        <v>0</v>
      </c>
      <c r="M137" s="55">
        <f t="shared" ca="1" si="29"/>
        <v>-3.9919981921210856E-3</v>
      </c>
      <c r="N137" s="55">
        <f t="shared" ca="1" si="30"/>
        <v>0</v>
      </c>
      <c r="O137" s="63">
        <f t="shared" ca="1" si="31"/>
        <v>0</v>
      </c>
      <c r="P137" s="55">
        <f t="shared" ca="1" si="32"/>
        <v>0</v>
      </c>
      <c r="Q137" s="55">
        <f t="shared" ca="1" si="33"/>
        <v>0</v>
      </c>
      <c r="R137" s="31">
        <f t="shared" ca="1" si="34"/>
        <v>3.9919981921210856E-3</v>
      </c>
    </row>
    <row r="138" spans="1:18">
      <c r="A138" s="61"/>
      <c r="B138" s="61"/>
      <c r="C138" s="61"/>
      <c r="D138" s="62">
        <f t="shared" si="20"/>
        <v>0</v>
      </c>
      <c r="E138" s="62">
        <f t="shared" si="21"/>
        <v>0</v>
      </c>
      <c r="F138" s="55">
        <f t="shared" si="22"/>
        <v>0</v>
      </c>
      <c r="G138" s="55">
        <f t="shared" si="23"/>
        <v>0</v>
      </c>
      <c r="H138" s="55">
        <f t="shared" si="24"/>
        <v>0</v>
      </c>
      <c r="I138" s="55">
        <f t="shared" si="25"/>
        <v>0</v>
      </c>
      <c r="J138" s="55">
        <f t="shared" si="26"/>
        <v>0</v>
      </c>
      <c r="K138" s="55">
        <f t="shared" si="27"/>
        <v>0</v>
      </c>
      <c r="L138" s="55">
        <f t="shared" si="28"/>
        <v>0</v>
      </c>
      <c r="M138" s="55">
        <f t="shared" ca="1" si="29"/>
        <v>-3.9919981921210856E-3</v>
      </c>
      <c r="N138" s="55">
        <f t="shared" ca="1" si="30"/>
        <v>0</v>
      </c>
      <c r="O138" s="63">
        <f t="shared" ca="1" si="31"/>
        <v>0</v>
      </c>
      <c r="P138" s="55">
        <f t="shared" ca="1" si="32"/>
        <v>0</v>
      </c>
      <c r="Q138" s="55">
        <f t="shared" ca="1" si="33"/>
        <v>0</v>
      </c>
      <c r="R138" s="31">
        <f t="shared" ca="1" si="34"/>
        <v>3.9919981921210856E-3</v>
      </c>
    </row>
    <row r="139" spans="1:18">
      <c r="A139" s="61"/>
      <c r="B139" s="61"/>
      <c r="C139" s="61"/>
      <c r="D139" s="62">
        <f t="shared" si="20"/>
        <v>0</v>
      </c>
      <c r="E139" s="62">
        <f t="shared" si="21"/>
        <v>0</v>
      </c>
      <c r="F139" s="55">
        <f t="shared" si="22"/>
        <v>0</v>
      </c>
      <c r="G139" s="55">
        <f t="shared" si="23"/>
        <v>0</v>
      </c>
      <c r="H139" s="55">
        <f t="shared" si="24"/>
        <v>0</v>
      </c>
      <c r="I139" s="55">
        <f t="shared" si="25"/>
        <v>0</v>
      </c>
      <c r="J139" s="55">
        <f t="shared" si="26"/>
        <v>0</v>
      </c>
      <c r="K139" s="55">
        <f t="shared" si="27"/>
        <v>0</v>
      </c>
      <c r="L139" s="55">
        <f t="shared" si="28"/>
        <v>0</v>
      </c>
      <c r="M139" s="55">
        <f t="shared" ca="1" si="29"/>
        <v>-3.9919981921210856E-3</v>
      </c>
      <c r="N139" s="55">
        <f t="shared" ca="1" si="30"/>
        <v>0</v>
      </c>
      <c r="O139" s="63">
        <f t="shared" ca="1" si="31"/>
        <v>0</v>
      </c>
      <c r="P139" s="55">
        <f t="shared" ca="1" si="32"/>
        <v>0</v>
      </c>
      <c r="Q139" s="55">
        <f t="shared" ca="1" si="33"/>
        <v>0</v>
      </c>
      <c r="R139" s="31">
        <f t="shared" ca="1" si="34"/>
        <v>3.9919981921210856E-3</v>
      </c>
    </row>
    <row r="140" spans="1:18">
      <c r="A140" s="61"/>
      <c r="B140" s="61"/>
      <c r="C140" s="61"/>
      <c r="D140" s="62">
        <f t="shared" si="20"/>
        <v>0</v>
      </c>
      <c r="E140" s="62">
        <f t="shared" si="21"/>
        <v>0</v>
      </c>
      <c r="F140" s="55">
        <f t="shared" si="22"/>
        <v>0</v>
      </c>
      <c r="G140" s="55">
        <f t="shared" si="23"/>
        <v>0</v>
      </c>
      <c r="H140" s="55">
        <f t="shared" si="24"/>
        <v>0</v>
      </c>
      <c r="I140" s="55">
        <f t="shared" si="25"/>
        <v>0</v>
      </c>
      <c r="J140" s="55">
        <f t="shared" si="26"/>
        <v>0</v>
      </c>
      <c r="K140" s="55">
        <f t="shared" si="27"/>
        <v>0</v>
      </c>
      <c r="L140" s="55">
        <f t="shared" si="28"/>
        <v>0</v>
      </c>
      <c r="M140" s="55">
        <f t="shared" ca="1" si="29"/>
        <v>-3.9919981921210856E-3</v>
      </c>
      <c r="N140" s="55">
        <f t="shared" ca="1" si="30"/>
        <v>0</v>
      </c>
      <c r="O140" s="63">
        <f t="shared" ca="1" si="31"/>
        <v>0</v>
      </c>
      <c r="P140" s="55">
        <f t="shared" ca="1" si="32"/>
        <v>0</v>
      </c>
      <c r="Q140" s="55">
        <f t="shared" ca="1" si="33"/>
        <v>0</v>
      </c>
      <c r="R140" s="31">
        <f t="shared" ca="1" si="34"/>
        <v>3.9919981921210856E-3</v>
      </c>
    </row>
    <row r="141" spans="1:18">
      <c r="A141" s="61"/>
      <c r="B141" s="61"/>
      <c r="C141" s="61"/>
      <c r="D141" s="62">
        <f t="shared" si="20"/>
        <v>0</v>
      </c>
      <c r="E141" s="62">
        <f t="shared" si="21"/>
        <v>0</v>
      </c>
      <c r="F141" s="55">
        <f t="shared" si="22"/>
        <v>0</v>
      </c>
      <c r="G141" s="55">
        <f t="shared" si="23"/>
        <v>0</v>
      </c>
      <c r="H141" s="55">
        <f t="shared" si="24"/>
        <v>0</v>
      </c>
      <c r="I141" s="55">
        <f t="shared" si="25"/>
        <v>0</v>
      </c>
      <c r="J141" s="55">
        <f t="shared" si="26"/>
        <v>0</v>
      </c>
      <c r="K141" s="55">
        <f t="shared" si="27"/>
        <v>0</v>
      </c>
      <c r="L141" s="55">
        <f t="shared" si="28"/>
        <v>0</v>
      </c>
      <c r="M141" s="55">
        <f t="shared" ca="1" si="29"/>
        <v>-3.9919981921210856E-3</v>
      </c>
      <c r="N141" s="55">
        <f t="shared" ca="1" si="30"/>
        <v>0</v>
      </c>
      <c r="O141" s="63">
        <f t="shared" ca="1" si="31"/>
        <v>0</v>
      </c>
      <c r="P141" s="55">
        <f t="shared" ca="1" si="32"/>
        <v>0</v>
      </c>
      <c r="Q141" s="55">
        <f t="shared" ca="1" si="33"/>
        <v>0</v>
      </c>
      <c r="R141" s="31">
        <f t="shared" ca="1" si="34"/>
        <v>3.9919981921210856E-3</v>
      </c>
    </row>
    <row r="142" spans="1:18">
      <c r="A142" s="61"/>
      <c r="B142" s="61"/>
      <c r="C142" s="61"/>
      <c r="D142" s="62">
        <f t="shared" si="20"/>
        <v>0</v>
      </c>
      <c r="E142" s="62">
        <f t="shared" si="21"/>
        <v>0</v>
      </c>
      <c r="F142" s="55">
        <f t="shared" si="22"/>
        <v>0</v>
      </c>
      <c r="G142" s="55">
        <f t="shared" si="23"/>
        <v>0</v>
      </c>
      <c r="H142" s="55">
        <f t="shared" si="24"/>
        <v>0</v>
      </c>
      <c r="I142" s="55">
        <f t="shared" si="25"/>
        <v>0</v>
      </c>
      <c r="J142" s="55">
        <f t="shared" si="26"/>
        <v>0</v>
      </c>
      <c r="K142" s="55">
        <f t="shared" si="27"/>
        <v>0</v>
      </c>
      <c r="L142" s="55">
        <f t="shared" si="28"/>
        <v>0</v>
      </c>
      <c r="M142" s="55">
        <f t="shared" ca="1" si="29"/>
        <v>-3.9919981921210856E-3</v>
      </c>
      <c r="N142" s="55">
        <f t="shared" ca="1" si="30"/>
        <v>0</v>
      </c>
      <c r="O142" s="63">
        <f t="shared" ca="1" si="31"/>
        <v>0</v>
      </c>
      <c r="P142" s="55">
        <f t="shared" ca="1" si="32"/>
        <v>0</v>
      </c>
      <c r="Q142" s="55">
        <f t="shared" ca="1" si="33"/>
        <v>0</v>
      </c>
      <c r="R142" s="31">
        <f t="shared" ca="1" si="34"/>
        <v>3.9919981921210856E-3</v>
      </c>
    </row>
    <row r="143" spans="1:18">
      <c r="A143" s="61"/>
      <c r="B143" s="61"/>
      <c r="C143" s="61"/>
      <c r="D143" s="62">
        <f t="shared" si="20"/>
        <v>0</v>
      </c>
      <c r="E143" s="62">
        <f t="shared" si="21"/>
        <v>0</v>
      </c>
      <c r="F143" s="55">
        <f t="shared" si="22"/>
        <v>0</v>
      </c>
      <c r="G143" s="55">
        <f t="shared" si="23"/>
        <v>0</v>
      </c>
      <c r="H143" s="55">
        <f t="shared" si="24"/>
        <v>0</v>
      </c>
      <c r="I143" s="55">
        <f t="shared" si="25"/>
        <v>0</v>
      </c>
      <c r="J143" s="55">
        <f t="shared" si="26"/>
        <v>0</v>
      </c>
      <c r="K143" s="55">
        <f t="shared" si="27"/>
        <v>0</v>
      </c>
      <c r="L143" s="55">
        <f t="shared" si="28"/>
        <v>0</v>
      </c>
      <c r="M143" s="55">
        <f t="shared" ca="1" si="29"/>
        <v>-3.9919981921210856E-3</v>
      </c>
      <c r="N143" s="55">
        <f t="shared" ca="1" si="30"/>
        <v>0</v>
      </c>
      <c r="O143" s="63">
        <f t="shared" ca="1" si="31"/>
        <v>0</v>
      </c>
      <c r="P143" s="55">
        <f t="shared" ca="1" si="32"/>
        <v>0</v>
      </c>
      <c r="Q143" s="55">
        <f t="shared" ca="1" si="33"/>
        <v>0</v>
      </c>
      <c r="R143" s="31">
        <f t="shared" ca="1" si="34"/>
        <v>3.9919981921210856E-3</v>
      </c>
    </row>
    <row r="144" spans="1:18">
      <c r="A144" s="61"/>
      <c r="B144" s="61"/>
      <c r="C144" s="61"/>
      <c r="D144" s="62">
        <f t="shared" si="20"/>
        <v>0</v>
      </c>
      <c r="E144" s="62">
        <f t="shared" si="21"/>
        <v>0</v>
      </c>
      <c r="F144" s="55">
        <f t="shared" si="22"/>
        <v>0</v>
      </c>
      <c r="G144" s="55">
        <f t="shared" si="23"/>
        <v>0</v>
      </c>
      <c r="H144" s="55">
        <f t="shared" si="24"/>
        <v>0</v>
      </c>
      <c r="I144" s="55">
        <f t="shared" si="25"/>
        <v>0</v>
      </c>
      <c r="J144" s="55">
        <f t="shared" si="26"/>
        <v>0</v>
      </c>
      <c r="K144" s="55">
        <f t="shared" si="27"/>
        <v>0</v>
      </c>
      <c r="L144" s="55">
        <f t="shared" si="28"/>
        <v>0</v>
      </c>
      <c r="M144" s="55">
        <f t="shared" ca="1" si="29"/>
        <v>-3.9919981921210856E-3</v>
      </c>
      <c r="N144" s="55">
        <f t="shared" ca="1" si="30"/>
        <v>0</v>
      </c>
      <c r="O144" s="63">
        <f t="shared" ca="1" si="31"/>
        <v>0</v>
      </c>
      <c r="P144" s="55">
        <f t="shared" ca="1" si="32"/>
        <v>0</v>
      </c>
      <c r="Q144" s="55">
        <f t="shared" ca="1" si="33"/>
        <v>0</v>
      </c>
      <c r="R144" s="31">
        <f t="shared" ca="1" si="34"/>
        <v>3.9919981921210856E-3</v>
      </c>
    </row>
    <row r="145" spans="1:18">
      <c r="A145" s="61"/>
      <c r="B145" s="61"/>
      <c r="C145" s="61"/>
      <c r="D145" s="62">
        <f t="shared" si="20"/>
        <v>0</v>
      </c>
      <c r="E145" s="62">
        <f t="shared" si="21"/>
        <v>0</v>
      </c>
      <c r="F145" s="55">
        <f t="shared" si="22"/>
        <v>0</v>
      </c>
      <c r="G145" s="55">
        <f t="shared" si="23"/>
        <v>0</v>
      </c>
      <c r="H145" s="55">
        <f t="shared" si="24"/>
        <v>0</v>
      </c>
      <c r="I145" s="55">
        <f t="shared" si="25"/>
        <v>0</v>
      </c>
      <c r="J145" s="55">
        <f t="shared" si="26"/>
        <v>0</v>
      </c>
      <c r="K145" s="55">
        <f t="shared" si="27"/>
        <v>0</v>
      </c>
      <c r="L145" s="55">
        <f t="shared" si="28"/>
        <v>0</v>
      </c>
      <c r="M145" s="55">
        <f t="shared" ca="1" si="29"/>
        <v>-3.9919981921210856E-3</v>
      </c>
      <c r="N145" s="55">
        <f t="shared" ca="1" si="30"/>
        <v>0</v>
      </c>
      <c r="O145" s="63">
        <f t="shared" ca="1" si="31"/>
        <v>0</v>
      </c>
      <c r="P145" s="55">
        <f t="shared" ca="1" si="32"/>
        <v>0</v>
      </c>
      <c r="Q145" s="55">
        <f t="shared" ca="1" si="33"/>
        <v>0</v>
      </c>
      <c r="R145" s="31">
        <f t="shared" ca="1" si="34"/>
        <v>3.9919981921210856E-3</v>
      </c>
    </row>
    <row r="146" spans="1:18">
      <c r="A146" s="61"/>
      <c r="B146" s="61"/>
      <c r="C146" s="61"/>
      <c r="D146" s="62">
        <f t="shared" si="20"/>
        <v>0</v>
      </c>
      <c r="E146" s="62">
        <f t="shared" si="21"/>
        <v>0</v>
      </c>
      <c r="F146" s="55">
        <f t="shared" si="22"/>
        <v>0</v>
      </c>
      <c r="G146" s="55">
        <f t="shared" si="23"/>
        <v>0</v>
      </c>
      <c r="H146" s="55">
        <f t="shared" si="24"/>
        <v>0</v>
      </c>
      <c r="I146" s="55">
        <f t="shared" si="25"/>
        <v>0</v>
      </c>
      <c r="J146" s="55">
        <f t="shared" si="26"/>
        <v>0</v>
      </c>
      <c r="K146" s="55">
        <f t="shared" si="27"/>
        <v>0</v>
      </c>
      <c r="L146" s="55">
        <f t="shared" si="28"/>
        <v>0</v>
      </c>
      <c r="M146" s="55">
        <f t="shared" ca="1" si="29"/>
        <v>-3.9919981921210856E-3</v>
      </c>
      <c r="N146" s="55">
        <f t="shared" ca="1" si="30"/>
        <v>0</v>
      </c>
      <c r="O146" s="63">
        <f t="shared" ca="1" si="31"/>
        <v>0</v>
      </c>
      <c r="P146" s="55">
        <f t="shared" ca="1" si="32"/>
        <v>0</v>
      </c>
      <c r="Q146" s="55">
        <f t="shared" ca="1" si="33"/>
        <v>0</v>
      </c>
      <c r="R146" s="31">
        <f t="shared" ca="1" si="34"/>
        <v>3.9919981921210856E-3</v>
      </c>
    </row>
    <row r="147" spans="1:18">
      <c r="A147" s="61"/>
      <c r="B147" s="61"/>
      <c r="C147" s="61"/>
      <c r="D147" s="62">
        <f t="shared" si="20"/>
        <v>0</v>
      </c>
      <c r="E147" s="62">
        <f t="shared" si="21"/>
        <v>0</v>
      </c>
      <c r="F147" s="55">
        <f t="shared" si="22"/>
        <v>0</v>
      </c>
      <c r="G147" s="55">
        <f t="shared" si="23"/>
        <v>0</v>
      </c>
      <c r="H147" s="55">
        <f t="shared" si="24"/>
        <v>0</v>
      </c>
      <c r="I147" s="55">
        <f t="shared" si="25"/>
        <v>0</v>
      </c>
      <c r="J147" s="55">
        <f t="shared" si="26"/>
        <v>0</v>
      </c>
      <c r="K147" s="55">
        <f t="shared" si="27"/>
        <v>0</v>
      </c>
      <c r="L147" s="55">
        <f t="shared" si="28"/>
        <v>0</v>
      </c>
      <c r="M147" s="55">
        <f t="shared" ca="1" si="29"/>
        <v>-3.9919981921210856E-3</v>
      </c>
      <c r="N147" s="55">
        <f t="shared" ca="1" si="30"/>
        <v>0</v>
      </c>
      <c r="O147" s="63">
        <f t="shared" ca="1" si="31"/>
        <v>0</v>
      </c>
      <c r="P147" s="55">
        <f t="shared" ca="1" si="32"/>
        <v>0</v>
      </c>
      <c r="Q147" s="55">
        <f t="shared" ca="1" si="33"/>
        <v>0</v>
      </c>
      <c r="R147" s="31">
        <f t="shared" ca="1" si="34"/>
        <v>3.9919981921210856E-3</v>
      </c>
    </row>
    <row r="148" spans="1:18">
      <c r="A148" s="61"/>
      <c r="B148" s="61"/>
      <c r="C148" s="61"/>
      <c r="D148" s="62">
        <f t="shared" si="20"/>
        <v>0</v>
      </c>
      <c r="E148" s="62">
        <f t="shared" si="21"/>
        <v>0</v>
      </c>
      <c r="F148" s="55">
        <f t="shared" si="22"/>
        <v>0</v>
      </c>
      <c r="G148" s="55">
        <f t="shared" si="23"/>
        <v>0</v>
      </c>
      <c r="H148" s="55">
        <f t="shared" si="24"/>
        <v>0</v>
      </c>
      <c r="I148" s="55">
        <f t="shared" si="25"/>
        <v>0</v>
      </c>
      <c r="J148" s="55">
        <f t="shared" si="26"/>
        <v>0</v>
      </c>
      <c r="K148" s="55">
        <f t="shared" si="27"/>
        <v>0</v>
      </c>
      <c r="L148" s="55">
        <f t="shared" si="28"/>
        <v>0</v>
      </c>
      <c r="M148" s="55">
        <f t="shared" ca="1" si="29"/>
        <v>-3.9919981921210856E-3</v>
      </c>
      <c r="N148" s="55">
        <f t="shared" ca="1" si="30"/>
        <v>0</v>
      </c>
      <c r="O148" s="63">
        <f t="shared" ca="1" si="31"/>
        <v>0</v>
      </c>
      <c r="P148" s="55">
        <f t="shared" ca="1" si="32"/>
        <v>0</v>
      </c>
      <c r="Q148" s="55">
        <f t="shared" ca="1" si="33"/>
        <v>0</v>
      </c>
      <c r="R148" s="31">
        <f t="shared" ca="1" si="34"/>
        <v>3.9919981921210856E-3</v>
      </c>
    </row>
    <row r="149" spans="1:18">
      <c r="A149" s="61"/>
      <c r="B149" s="61"/>
      <c r="C149" s="61"/>
      <c r="D149" s="62">
        <f t="shared" ref="D149:D212" si="35">A149/A$18</f>
        <v>0</v>
      </c>
      <c r="E149" s="62">
        <f t="shared" ref="E149:E212" si="36">B149/B$18</f>
        <v>0</v>
      </c>
      <c r="F149" s="55">
        <f t="shared" ref="F149:F212" si="37">$C149*D149</f>
        <v>0</v>
      </c>
      <c r="G149" s="55">
        <f t="shared" ref="G149:G212" si="38">$C149*E149</f>
        <v>0</v>
      </c>
      <c r="H149" s="55">
        <f t="shared" ref="H149:H212" si="39">C149*D149*D149</f>
        <v>0</v>
      </c>
      <c r="I149" s="55">
        <f t="shared" ref="I149:I212" si="40">C149*D149*D149*D149</f>
        <v>0</v>
      </c>
      <c r="J149" s="55">
        <f t="shared" ref="J149:J212" si="41">C149*D149*D149*D149*D149</f>
        <v>0</v>
      </c>
      <c r="K149" s="55">
        <f t="shared" ref="K149:K212" si="42">C149*E149*D149</f>
        <v>0</v>
      </c>
      <c r="L149" s="55">
        <f t="shared" ref="L149:L212" si="43">C149*E149*D149*D149</f>
        <v>0</v>
      </c>
      <c r="M149" s="55">
        <f t="shared" ref="M149:M212" ca="1" si="44">+E$4+E$5*D149+E$6*D149^2</f>
        <v>-3.9919981921210856E-3</v>
      </c>
      <c r="N149" s="55">
        <f t="shared" ref="N149:N212" ca="1" si="45">C149*(M149-E149)^2</f>
        <v>0</v>
      </c>
      <c r="O149" s="63">
        <f t="shared" ref="O149:O212" ca="1" si="46">(C149*O$1-O$2*F149+O$3*H149)^2</f>
        <v>0</v>
      </c>
      <c r="P149" s="55">
        <f t="shared" ref="P149:P212" ca="1" si="47">(-C149*O$2+O$4*F149-O$5*H149)^2</f>
        <v>0</v>
      </c>
      <c r="Q149" s="55">
        <f t="shared" ref="Q149:Q212" ca="1" si="48">+(C149*O$3-F149*O$5+H149*O$6)^2</f>
        <v>0</v>
      </c>
      <c r="R149" s="31">
        <f t="shared" ref="R149:R212" ca="1" si="49">+E149-M149</f>
        <v>3.9919981921210856E-3</v>
      </c>
    </row>
    <row r="150" spans="1:18">
      <c r="A150" s="61"/>
      <c r="B150" s="61"/>
      <c r="C150" s="61"/>
      <c r="D150" s="62">
        <f t="shared" si="35"/>
        <v>0</v>
      </c>
      <c r="E150" s="62">
        <f t="shared" si="36"/>
        <v>0</v>
      </c>
      <c r="F150" s="55">
        <f t="shared" si="37"/>
        <v>0</v>
      </c>
      <c r="G150" s="55">
        <f t="shared" si="38"/>
        <v>0</v>
      </c>
      <c r="H150" s="55">
        <f t="shared" si="39"/>
        <v>0</v>
      </c>
      <c r="I150" s="55">
        <f t="shared" si="40"/>
        <v>0</v>
      </c>
      <c r="J150" s="55">
        <f t="shared" si="41"/>
        <v>0</v>
      </c>
      <c r="K150" s="55">
        <f t="shared" si="42"/>
        <v>0</v>
      </c>
      <c r="L150" s="55">
        <f t="shared" si="43"/>
        <v>0</v>
      </c>
      <c r="M150" s="55">
        <f t="shared" ca="1" si="44"/>
        <v>-3.9919981921210856E-3</v>
      </c>
      <c r="N150" s="55">
        <f t="shared" ca="1" si="45"/>
        <v>0</v>
      </c>
      <c r="O150" s="63">
        <f t="shared" ca="1" si="46"/>
        <v>0</v>
      </c>
      <c r="P150" s="55">
        <f t="shared" ca="1" si="47"/>
        <v>0</v>
      </c>
      <c r="Q150" s="55">
        <f t="shared" ca="1" si="48"/>
        <v>0</v>
      </c>
      <c r="R150" s="31">
        <f t="shared" ca="1" si="49"/>
        <v>3.9919981921210856E-3</v>
      </c>
    </row>
    <row r="151" spans="1:18">
      <c r="A151" s="61"/>
      <c r="B151" s="61"/>
      <c r="C151" s="61"/>
      <c r="D151" s="62">
        <f t="shared" si="35"/>
        <v>0</v>
      </c>
      <c r="E151" s="62">
        <f t="shared" si="36"/>
        <v>0</v>
      </c>
      <c r="F151" s="55">
        <f t="shared" si="37"/>
        <v>0</v>
      </c>
      <c r="G151" s="55">
        <f t="shared" si="38"/>
        <v>0</v>
      </c>
      <c r="H151" s="55">
        <f t="shared" si="39"/>
        <v>0</v>
      </c>
      <c r="I151" s="55">
        <f t="shared" si="40"/>
        <v>0</v>
      </c>
      <c r="J151" s="55">
        <f t="shared" si="41"/>
        <v>0</v>
      </c>
      <c r="K151" s="55">
        <f t="shared" si="42"/>
        <v>0</v>
      </c>
      <c r="L151" s="55">
        <f t="shared" si="43"/>
        <v>0</v>
      </c>
      <c r="M151" s="55">
        <f t="shared" ca="1" si="44"/>
        <v>-3.9919981921210856E-3</v>
      </c>
      <c r="N151" s="55">
        <f t="shared" ca="1" si="45"/>
        <v>0</v>
      </c>
      <c r="O151" s="63">
        <f t="shared" ca="1" si="46"/>
        <v>0</v>
      </c>
      <c r="P151" s="55">
        <f t="shared" ca="1" si="47"/>
        <v>0</v>
      </c>
      <c r="Q151" s="55">
        <f t="shared" ca="1" si="48"/>
        <v>0</v>
      </c>
      <c r="R151" s="31">
        <f t="shared" ca="1" si="49"/>
        <v>3.9919981921210856E-3</v>
      </c>
    </row>
    <row r="152" spans="1:18">
      <c r="A152" s="61"/>
      <c r="B152" s="61"/>
      <c r="C152" s="61"/>
      <c r="D152" s="62">
        <f t="shared" si="35"/>
        <v>0</v>
      </c>
      <c r="E152" s="62">
        <f t="shared" si="36"/>
        <v>0</v>
      </c>
      <c r="F152" s="55">
        <f t="shared" si="37"/>
        <v>0</v>
      </c>
      <c r="G152" s="55">
        <f t="shared" si="38"/>
        <v>0</v>
      </c>
      <c r="H152" s="55">
        <f t="shared" si="39"/>
        <v>0</v>
      </c>
      <c r="I152" s="55">
        <f t="shared" si="40"/>
        <v>0</v>
      </c>
      <c r="J152" s="55">
        <f t="shared" si="41"/>
        <v>0</v>
      </c>
      <c r="K152" s="55">
        <f t="shared" si="42"/>
        <v>0</v>
      </c>
      <c r="L152" s="55">
        <f t="shared" si="43"/>
        <v>0</v>
      </c>
      <c r="M152" s="55">
        <f t="shared" ca="1" si="44"/>
        <v>-3.9919981921210856E-3</v>
      </c>
      <c r="N152" s="55">
        <f t="shared" ca="1" si="45"/>
        <v>0</v>
      </c>
      <c r="O152" s="63">
        <f t="shared" ca="1" si="46"/>
        <v>0</v>
      </c>
      <c r="P152" s="55">
        <f t="shared" ca="1" si="47"/>
        <v>0</v>
      </c>
      <c r="Q152" s="55">
        <f t="shared" ca="1" si="48"/>
        <v>0</v>
      </c>
      <c r="R152" s="31">
        <f t="shared" ca="1" si="49"/>
        <v>3.9919981921210856E-3</v>
      </c>
    </row>
    <row r="153" spans="1:18">
      <c r="A153" s="61"/>
      <c r="B153" s="61"/>
      <c r="C153" s="61"/>
      <c r="D153" s="62">
        <f t="shared" si="35"/>
        <v>0</v>
      </c>
      <c r="E153" s="62">
        <f t="shared" si="36"/>
        <v>0</v>
      </c>
      <c r="F153" s="55">
        <f t="shared" si="37"/>
        <v>0</v>
      </c>
      <c r="G153" s="55">
        <f t="shared" si="38"/>
        <v>0</v>
      </c>
      <c r="H153" s="55">
        <f t="shared" si="39"/>
        <v>0</v>
      </c>
      <c r="I153" s="55">
        <f t="shared" si="40"/>
        <v>0</v>
      </c>
      <c r="J153" s="55">
        <f t="shared" si="41"/>
        <v>0</v>
      </c>
      <c r="K153" s="55">
        <f t="shared" si="42"/>
        <v>0</v>
      </c>
      <c r="L153" s="55">
        <f t="shared" si="43"/>
        <v>0</v>
      </c>
      <c r="M153" s="55">
        <f t="shared" ca="1" si="44"/>
        <v>-3.9919981921210856E-3</v>
      </c>
      <c r="N153" s="55">
        <f t="shared" ca="1" si="45"/>
        <v>0</v>
      </c>
      <c r="O153" s="63">
        <f t="shared" ca="1" si="46"/>
        <v>0</v>
      </c>
      <c r="P153" s="55">
        <f t="shared" ca="1" si="47"/>
        <v>0</v>
      </c>
      <c r="Q153" s="55">
        <f t="shared" ca="1" si="48"/>
        <v>0</v>
      </c>
      <c r="R153" s="31">
        <f t="shared" ca="1" si="49"/>
        <v>3.9919981921210856E-3</v>
      </c>
    </row>
    <row r="154" spans="1:18">
      <c r="A154" s="61"/>
      <c r="B154" s="61"/>
      <c r="C154" s="61"/>
      <c r="D154" s="62">
        <f t="shared" si="35"/>
        <v>0</v>
      </c>
      <c r="E154" s="62">
        <f t="shared" si="36"/>
        <v>0</v>
      </c>
      <c r="F154" s="55">
        <f t="shared" si="37"/>
        <v>0</v>
      </c>
      <c r="G154" s="55">
        <f t="shared" si="38"/>
        <v>0</v>
      </c>
      <c r="H154" s="55">
        <f t="shared" si="39"/>
        <v>0</v>
      </c>
      <c r="I154" s="55">
        <f t="shared" si="40"/>
        <v>0</v>
      </c>
      <c r="J154" s="55">
        <f t="shared" si="41"/>
        <v>0</v>
      </c>
      <c r="K154" s="55">
        <f t="shared" si="42"/>
        <v>0</v>
      </c>
      <c r="L154" s="55">
        <f t="shared" si="43"/>
        <v>0</v>
      </c>
      <c r="M154" s="55">
        <f t="shared" ca="1" si="44"/>
        <v>-3.9919981921210856E-3</v>
      </c>
      <c r="N154" s="55">
        <f t="shared" ca="1" si="45"/>
        <v>0</v>
      </c>
      <c r="O154" s="63">
        <f t="shared" ca="1" si="46"/>
        <v>0</v>
      </c>
      <c r="P154" s="55">
        <f t="shared" ca="1" si="47"/>
        <v>0</v>
      </c>
      <c r="Q154" s="55">
        <f t="shared" ca="1" si="48"/>
        <v>0</v>
      </c>
      <c r="R154" s="31">
        <f t="shared" ca="1" si="49"/>
        <v>3.9919981921210856E-3</v>
      </c>
    </row>
    <row r="155" spans="1:18">
      <c r="A155" s="61"/>
      <c r="B155" s="61"/>
      <c r="C155" s="61"/>
      <c r="D155" s="62">
        <f t="shared" si="35"/>
        <v>0</v>
      </c>
      <c r="E155" s="62">
        <f t="shared" si="36"/>
        <v>0</v>
      </c>
      <c r="F155" s="55">
        <f t="shared" si="37"/>
        <v>0</v>
      </c>
      <c r="G155" s="55">
        <f t="shared" si="38"/>
        <v>0</v>
      </c>
      <c r="H155" s="55">
        <f t="shared" si="39"/>
        <v>0</v>
      </c>
      <c r="I155" s="55">
        <f t="shared" si="40"/>
        <v>0</v>
      </c>
      <c r="J155" s="55">
        <f t="shared" si="41"/>
        <v>0</v>
      </c>
      <c r="K155" s="55">
        <f t="shared" si="42"/>
        <v>0</v>
      </c>
      <c r="L155" s="55">
        <f t="shared" si="43"/>
        <v>0</v>
      </c>
      <c r="M155" s="55">
        <f t="shared" ca="1" si="44"/>
        <v>-3.9919981921210856E-3</v>
      </c>
      <c r="N155" s="55">
        <f t="shared" ca="1" si="45"/>
        <v>0</v>
      </c>
      <c r="O155" s="63">
        <f t="shared" ca="1" si="46"/>
        <v>0</v>
      </c>
      <c r="P155" s="55">
        <f t="shared" ca="1" si="47"/>
        <v>0</v>
      </c>
      <c r="Q155" s="55">
        <f t="shared" ca="1" si="48"/>
        <v>0</v>
      </c>
      <c r="R155" s="31">
        <f t="shared" ca="1" si="49"/>
        <v>3.9919981921210856E-3</v>
      </c>
    </row>
    <row r="156" spans="1:18">
      <c r="A156" s="61"/>
      <c r="B156" s="61"/>
      <c r="C156" s="61"/>
      <c r="D156" s="62">
        <f t="shared" si="35"/>
        <v>0</v>
      </c>
      <c r="E156" s="62">
        <f t="shared" si="36"/>
        <v>0</v>
      </c>
      <c r="F156" s="55">
        <f t="shared" si="37"/>
        <v>0</v>
      </c>
      <c r="G156" s="55">
        <f t="shared" si="38"/>
        <v>0</v>
      </c>
      <c r="H156" s="55">
        <f t="shared" si="39"/>
        <v>0</v>
      </c>
      <c r="I156" s="55">
        <f t="shared" si="40"/>
        <v>0</v>
      </c>
      <c r="J156" s="55">
        <f t="shared" si="41"/>
        <v>0</v>
      </c>
      <c r="K156" s="55">
        <f t="shared" si="42"/>
        <v>0</v>
      </c>
      <c r="L156" s="55">
        <f t="shared" si="43"/>
        <v>0</v>
      </c>
      <c r="M156" s="55">
        <f t="shared" ca="1" si="44"/>
        <v>-3.9919981921210856E-3</v>
      </c>
      <c r="N156" s="55">
        <f t="shared" ca="1" si="45"/>
        <v>0</v>
      </c>
      <c r="O156" s="63">
        <f t="shared" ca="1" si="46"/>
        <v>0</v>
      </c>
      <c r="P156" s="55">
        <f t="shared" ca="1" si="47"/>
        <v>0</v>
      </c>
      <c r="Q156" s="55">
        <f t="shared" ca="1" si="48"/>
        <v>0</v>
      </c>
      <c r="R156" s="31">
        <f t="shared" ca="1" si="49"/>
        <v>3.9919981921210856E-3</v>
      </c>
    </row>
    <row r="157" spans="1:18">
      <c r="A157" s="61"/>
      <c r="B157" s="61"/>
      <c r="C157" s="61"/>
      <c r="D157" s="62">
        <f t="shared" si="35"/>
        <v>0</v>
      </c>
      <c r="E157" s="62">
        <f t="shared" si="36"/>
        <v>0</v>
      </c>
      <c r="F157" s="55">
        <f t="shared" si="37"/>
        <v>0</v>
      </c>
      <c r="G157" s="55">
        <f t="shared" si="38"/>
        <v>0</v>
      </c>
      <c r="H157" s="55">
        <f t="shared" si="39"/>
        <v>0</v>
      </c>
      <c r="I157" s="55">
        <f t="shared" si="40"/>
        <v>0</v>
      </c>
      <c r="J157" s="55">
        <f t="shared" si="41"/>
        <v>0</v>
      </c>
      <c r="K157" s="55">
        <f t="shared" si="42"/>
        <v>0</v>
      </c>
      <c r="L157" s="55">
        <f t="shared" si="43"/>
        <v>0</v>
      </c>
      <c r="M157" s="55">
        <f t="shared" ca="1" si="44"/>
        <v>-3.9919981921210856E-3</v>
      </c>
      <c r="N157" s="55">
        <f t="shared" ca="1" si="45"/>
        <v>0</v>
      </c>
      <c r="O157" s="63">
        <f t="shared" ca="1" si="46"/>
        <v>0</v>
      </c>
      <c r="P157" s="55">
        <f t="shared" ca="1" si="47"/>
        <v>0</v>
      </c>
      <c r="Q157" s="55">
        <f t="shared" ca="1" si="48"/>
        <v>0</v>
      </c>
      <c r="R157" s="31">
        <f t="shared" ca="1" si="49"/>
        <v>3.9919981921210856E-3</v>
      </c>
    </row>
    <row r="158" spans="1:18">
      <c r="A158" s="61"/>
      <c r="B158" s="61"/>
      <c r="C158" s="61"/>
      <c r="D158" s="62">
        <f t="shared" si="35"/>
        <v>0</v>
      </c>
      <c r="E158" s="62">
        <f t="shared" si="36"/>
        <v>0</v>
      </c>
      <c r="F158" s="55">
        <f t="shared" si="37"/>
        <v>0</v>
      </c>
      <c r="G158" s="55">
        <f t="shared" si="38"/>
        <v>0</v>
      </c>
      <c r="H158" s="55">
        <f t="shared" si="39"/>
        <v>0</v>
      </c>
      <c r="I158" s="55">
        <f t="shared" si="40"/>
        <v>0</v>
      </c>
      <c r="J158" s="55">
        <f t="shared" si="41"/>
        <v>0</v>
      </c>
      <c r="K158" s="55">
        <f t="shared" si="42"/>
        <v>0</v>
      </c>
      <c r="L158" s="55">
        <f t="shared" si="43"/>
        <v>0</v>
      </c>
      <c r="M158" s="55">
        <f t="shared" ca="1" si="44"/>
        <v>-3.9919981921210856E-3</v>
      </c>
      <c r="N158" s="55">
        <f t="shared" ca="1" si="45"/>
        <v>0</v>
      </c>
      <c r="O158" s="63">
        <f t="shared" ca="1" si="46"/>
        <v>0</v>
      </c>
      <c r="P158" s="55">
        <f t="shared" ca="1" si="47"/>
        <v>0</v>
      </c>
      <c r="Q158" s="55">
        <f t="shared" ca="1" si="48"/>
        <v>0</v>
      </c>
      <c r="R158" s="31">
        <f t="shared" ca="1" si="49"/>
        <v>3.9919981921210856E-3</v>
      </c>
    </row>
    <row r="159" spans="1:18">
      <c r="A159" s="61"/>
      <c r="B159" s="61"/>
      <c r="C159" s="61"/>
      <c r="D159" s="62">
        <f t="shared" si="35"/>
        <v>0</v>
      </c>
      <c r="E159" s="62">
        <f t="shared" si="36"/>
        <v>0</v>
      </c>
      <c r="F159" s="55">
        <f t="shared" si="37"/>
        <v>0</v>
      </c>
      <c r="G159" s="55">
        <f t="shared" si="38"/>
        <v>0</v>
      </c>
      <c r="H159" s="55">
        <f t="shared" si="39"/>
        <v>0</v>
      </c>
      <c r="I159" s="55">
        <f t="shared" si="40"/>
        <v>0</v>
      </c>
      <c r="J159" s="55">
        <f t="shared" si="41"/>
        <v>0</v>
      </c>
      <c r="K159" s="55">
        <f t="shared" si="42"/>
        <v>0</v>
      </c>
      <c r="L159" s="55">
        <f t="shared" si="43"/>
        <v>0</v>
      </c>
      <c r="M159" s="55">
        <f t="shared" ca="1" si="44"/>
        <v>-3.9919981921210856E-3</v>
      </c>
      <c r="N159" s="55">
        <f t="shared" ca="1" si="45"/>
        <v>0</v>
      </c>
      <c r="O159" s="63">
        <f t="shared" ca="1" si="46"/>
        <v>0</v>
      </c>
      <c r="P159" s="55">
        <f t="shared" ca="1" si="47"/>
        <v>0</v>
      </c>
      <c r="Q159" s="55">
        <f t="shared" ca="1" si="48"/>
        <v>0</v>
      </c>
      <c r="R159" s="31">
        <f t="shared" ca="1" si="49"/>
        <v>3.9919981921210856E-3</v>
      </c>
    </row>
    <row r="160" spans="1:18">
      <c r="A160" s="61"/>
      <c r="B160" s="61"/>
      <c r="C160" s="61"/>
      <c r="D160" s="62">
        <f t="shared" si="35"/>
        <v>0</v>
      </c>
      <c r="E160" s="62">
        <f t="shared" si="36"/>
        <v>0</v>
      </c>
      <c r="F160" s="55">
        <f t="shared" si="37"/>
        <v>0</v>
      </c>
      <c r="G160" s="55">
        <f t="shared" si="38"/>
        <v>0</v>
      </c>
      <c r="H160" s="55">
        <f t="shared" si="39"/>
        <v>0</v>
      </c>
      <c r="I160" s="55">
        <f t="shared" si="40"/>
        <v>0</v>
      </c>
      <c r="J160" s="55">
        <f t="shared" si="41"/>
        <v>0</v>
      </c>
      <c r="K160" s="55">
        <f t="shared" si="42"/>
        <v>0</v>
      </c>
      <c r="L160" s="55">
        <f t="shared" si="43"/>
        <v>0</v>
      </c>
      <c r="M160" s="55">
        <f t="shared" ca="1" si="44"/>
        <v>-3.9919981921210856E-3</v>
      </c>
      <c r="N160" s="55">
        <f t="shared" ca="1" si="45"/>
        <v>0</v>
      </c>
      <c r="O160" s="63">
        <f t="shared" ca="1" si="46"/>
        <v>0</v>
      </c>
      <c r="P160" s="55">
        <f t="shared" ca="1" si="47"/>
        <v>0</v>
      </c>
      <c r="Q160" s="55">
        <f t="shared" ca="1" si="48"/>
        <v>0</v>
      </c>
      <c r="R160" s="31">
        <f t="shared" ca="1" si="49"/>
        <v>3.9919981921210856E-3</v>
      </c>
    </row>
    <row r="161" spans="1:18">
      <c r="A161" s="61"/>
      <c r="B161" s="61"/>
      <c r="C161" s="61"/>
      <c r="D161" s="62">
        <f t="shared" si="35"/>
        <v>0</v>
      </c>
      <c r="E161" s="62">
        <f t="shared" si="36"/>
        <v>0</v>
      </c>
      <c r="F161" s="55">
        <f t="shared" si="37"/>
        <v>0</v>
      </c>
      <c r="G161" s="55">
        <f t="shared" si="38"/>
        <v>0</v>
      </c>
      <c r="H161" s="55">
        <f t="shared" si="39"/>
        <v>0</v>
      </c>
      <c r="I161" s="55">
        <f t="shared" si="40"/>
        <v>0</v>
      </c>
      <c r="J161" s="55">
        <f t="shared" si="41"/>
        <v>0</v>
      </c>
      <c r="K161" s="55">
        <f t="shared" si="42"/>
        <v>0</v>
      </c>
      <c r="L161" s="55">
        <f t="shared" si="43"/>
        <v>0</v>
      </c>
      <c r="M161" s="55">
        <f t="shared" ca="1" si="44"/>
        <v>-3.9919981921210856E-3</v>
      </c>
      <c r="N161" s="55">
        <f t="shared" ca="1" si="45"/>
        <v>0</v>
      </c>
      <c r="O161" s="63">
        <f t="shared" ca="1" si="46"/>
        <v>0</v>
      </c>
      <c r="P161" s="55">
        <f t="shared" ca="1" si="47"/>
        <v>0</v>
      </c>
      <c r="Q161" s="55">
        <f t="shared" ca="1" si="48"/>
        <v>0</v>
      </c>
      <c r="R161" s="31">
        <f t="shared" ca="1" si="49"/>
        <v>3.9919981921210856E-3</v>
      </c>
    </row>
    <row r="162" spans="1:18">
      <c r="A162" s="61"/>
      <c r="B162" s="61"/>
      <c r="C162" s="61"/>
      <c r="D162" s="62">
        <f t="shared" si="35"/>
        <v>0</v>
      </c>
      <c r="E162" s="62">
        <f t="shared" si="36"/>
        <v>0</v>
      </c>
      <c r="F162" s="55">
        <f t="shared" si="37"/>
        <v>0</v>
      </c>
      <c r="G162" s="55">
        <f t="shared" si="38"/>
        <v>0</v>
      </c>
      <c r="H162" s="55">
        <f t="shared" si="39"/>
        <v>0</v>
      </c>
      <c r="I162" s="55">
        <f t="shared" si="40"/>
        <v>0</v>
      </c>
      <c r="J162" s="55">
        <f t="shared" si="41"/>
        <v>0</v>
      </c>
      <c r="K162" s="55">
        <f t="shared" si="42"/>
        <v>0</v>
      </c>
      <c r="L162" s="55">
        <f t="shared" si="43"/>
        <v>0</v>
      </c>
      <c r="M162" s="55">
        <f t="shared" ca="1" si="44"/>
        <v>-3.9919981921210856E-3</v>
      </c>
      <c r="N162" s="55">
        <f t="shared" ca="1" si="45"/>
        <v>0</v>
      </c>
      <c r="O162" s="63">
        <f t="shared" ca="1" si="46"/>
        <v>0</v>
      </c>
      <c r="P162" s="55">
        <f t="shared" ca="1" si="47"/>
        <v>0</v>
      </c>
      <c r="Q162" s="55">
        <f t="shared" ca="1" si="48"/>
        <v>0</v>
      </c>
      <c r="R162" s="31">
        <f t="shared" ca="1" si="49"/>
        <v>3.9919981921210856E-3</v>
      </c>
    </row>
    <row r="163" spans="1:18">
      <c r="A163" s="61"/>
      <c r="B163" s="61"/>
      <c r="C163" s="61"/>
      <c r="D163" s="62">
        <f t="shared" si="35"/>
        <v>0</v>
      </c>
      <c r="E163" s="62">
        <f t="shared" si="36"/>
        <v>0</v>
      </c>
      <c r="F163" s="55">
        <f t="shared" si="37"/>
        <v>0</v>
      </c>
      <c r="G163" s="55">
        <f t="shared" si="38"/>
        <v>0</v>
      </c>
      <c r="H163" s="55">
        <f t="shared" si="39"/>
        <v>0</v>
      </c>
      <c r="I163" s="55">
        <f t="shared" si="40"/>
        <v>0</v>
      </c>
      <c r="J163" s="55">
        <f t="shared" si="41"/>
        <v>0</v>
      </c>
      <c r="K163" s="55">
        <f t="shared" si="42"/>
        <v>0</v>
      </c>
      <c r="L163" s="55">
        <f t="shared" si="43"/>
        <v>0</v>
      </c>
      <c r="M163" s="55">
        <f t="shared" ca="1" si="44"/>
        <v>-3.9919981921210856E-3</v>
      </c>
      <c r="N163" s="55">
        <f t="shared" ca="1" si="45"/>
        <v>0</v>
      </c>
      <c r="O163" s="63">
        <f t="shared" ca="1" si="46"/>
        <v>0</v>
      </c>
      <c r="P163" s="55">
        <f t="shared" ca="1" si="47"/>
        <v>0</v>
      </c>
      <c r="Q163" s="55">
        <f t="shared" ca="1" si="48"/>
        <v>0</v>
      </c>
      <c r="R163" s="31">
        <f t="shared" ca="1" si="49"/>
        <v>3.9919981921210856E-3</v>
      </c>
    </row>
    <row r="164" spans="1:18">
      <c r="A164" s="61"/>
      <c r="B164" s="61"/>
      <c r="C164" s="61"/>
      <c r="D164" s="62">
        <f t="shared" si="35"/>
        <v>0</v>
      </c>
      <c r="E164" s="62">
        <f t="shared" si="36"/>
        <v>0</v>
      </c>
      <c r="F164" s="55">
        <f t="shared" si="37"/>
        <v>0</v>
      </c>
      <c r="G164" s="55">
        <f t="shared" si="38"/>
        <v>0</v>
      </c>
      <c r="H164" s="55">
        <f t="shared" si="39"/>
        <v>0</v>
      </c>
      <c r="I164" s="55">
        <f t="shared" si="40"/>
        <v>0</v>
      </c>
      <c r="J164" s="55">
        <f t="shared" si="41"/>
        <v>0</v>
      </c>
      <c r="K164" s="55">
        <f t="shared" si="42"/>
        <v>0</v>
      </c>
      <c r="L164" s="55">
        <f t="shared" si="43"/>
        <v>0</v>
      </c>
      <c r="M164" s="55">
        <f t="shared" ca="1" si="44"/>
        <v>-3.9919981921210856E-3</v>
      </c>
      <c r="N164" s="55">
        <f t="shared" ca="1" si="45"/>
        <v>0</v>
      </c>
      <c r="O164" s="63">
        <f t="shared" ca="1" si="46"/>
        <v>0</v>
      </c>
      <c r="P164" s="55">
        <f t="shared" ca="1" si="47"/>
        <v>0</v>
      </c>
      <c r="Q164" s="55">
        <f t="shared" ca="1" si="48"/>
        <v>0</v>
      </c>
      <c r="R164" s="31">
        <f t="shared" ca="1" si="49"/>
        <v>3.9919981921210856E-3</v>
      </c>
    </row>
    <row r="165" spans="1:18">
      <c r="A165" s="61"/>
      <c r="B165" s="61"/>
      <c r="C165" s="61"/>
      <c r="D165" s="62">
        <f t="shared" si="35"/>
        <v>0</v>
      </c>
      <c r="E165" s="62">
        <f t="shared" si="36"/>
        <v>0</v>
      </c>
      <c r="F165" s="55">
        <f t="shared" si="37"/>
        <v>0</v>
      </c>
      <c r="G165" s="55">
        <f t="shared" si="38"/>
        <v>0</v>
      </c>
      <c r="H165" s="55">
        <f t="shared" si="39"/>
        <v>0</v>
      </c>
      <c r="I165" s="55">
        <f t="shared" si="40"/>
        <v>0</v>
      </c>
      <c r="J165" s="55">
        <f t="shared" si="41"/>
        <v>0</v>
      </c>
      <c r="K165" s="55">
        <f t="shared" si="42"/>
        <v>0</v>
      </c>
      <c r="L165" s="55">
        <f t="shared" si="43"/>
        <v>0</v>
      </c>
      <c r="M165" s="55">
        <f t="shared" ca="1" si="44"/>
        <v>-3.9919981921210856E-3</v>
      </c>
      <c r="N165" s="55">
        <f t="shared" ca="1" si="45"/>
        <v>0</v>
      </c>
      <c r="O165" s="63">
        <f t="shared" ca="1" si="46"/>
        <v>0</v>
      </c>
      <c r="P165" s="55">
        <f t="shared" ca="1" si="47"/>
        <v>0</v>
      </c>
      <c r="Q165" s="55">
        <f t="shared" ca="1" si="48"/>
        <v>0</v>
      </c>
      <c r="R165" s="31">
        <f t="shared" ca="1" si="49"/>
        <v>3.9919981921210856E-3</v>
      </c>
    </row>
    <row r="166" spans="1:18">
      <c r="A166" s="61"/>
      <c r="B166" s="61"/>
      <c r="C166" s="61"/>
      <c r="D166" s="62">
        <f t="shared" si="35"/>
        <v>0</v>
      </c>
      <c r="E166" s="62">
        <f t="shared" si="36"/>
        <v>0</v>
      </c>
      <c r="F166" s="55">
        <f t="shared" si="37"/>
        <v>0</v>
      </c>
      <c r="G166" s="55">
        <f t="shared" si="38"/>
        <v>0</v>
      </c>
      <c r="H166" s="55">
        <f t="shared" si="39"/>
        <v>0</v>
      </c>
      <c r="I166" s="55">
        <f t="shared" si="40"/>
        <v>0</v>
      </c>
      <c r="J166" s="55">
        <f t="shared" si="41"/>
        <v>0</v>
      </c>
      <c r="K166" s="55">
        <f t="shared" si="42"/>
        <v>0</v>
      </c>
      <c r="L166" s="55">
        <f t="shared" si="43"/>
        <v>0</v>
      </c>
      <c r="M166" s="55">
        <f t="shared" ca="1" si="44"/>
        <v>-3.9919981921210856E-3</v>
      </c>
      <c r="N166" s="55">
        <f t="shared" ca="1" si="45"/>
        <v>0</v>
      </c>
      <c r="O166" s="63">
        <f t="shared" ca="1" si="46"/>
        <v>0</v>
      </c>
      <c r="P166" s="55">
        <f t="shared" ca="1" si="47"/>
        <v>0</v>
      </c>
      <c r="Q166" s="55">
        <f t="shared" ca="1" si="48"/>
        <v>0</v>
      </c>
      <c r="R166" s="31">
        <f t="shared" ca="1" si="49"/>
        <v>3.9919981921210856E-3</v>
      </c>
    </row>
    <row r="167" spans="1:18">
      <c r="A167" s="61"/>
      <c r="B167" s="61"/>
      <c r="C167" s="61"/>
      <c r="D167" s="62">
        <f t="shared" si="35"/>
        <v>0</v>
      </c>
      <c r="E167" s="62">
        <f t="shared" si="36"/>
        <v>0</v>
      </c>
      <c r="F167" s="55">
        <f t="shared" si="37"/>
        <v>0</v>
      </c>
      <c r="G167" s="55">
        <f t="shared" si="38"/>
        <v>0</v>
      </c>
      <c r="H167" s="55">
        <f t="shared" si="39"/>
        <v>0</v>
      </c>
      <c r="I167" s="55">
        <f t="shared" si="40"/>
        <v>0</v>
      </c>
      <c r="J167" s="55">
        <f t="shared" si="41"/>
        <v>0</v>
      </c>
      <c r="K167" s="55">
        <f t="shared" si="42"/>
        <v>0</v>
      </c>
      <c r="L167" s="55">
        <f t="shared" si="43"/>
        <v>0</v>
      </c>
      <c r="M167" s="55">
        <f t="shared" ca="1" si="44"/>
        <v>-3.9919981921210856E-3</v>
      </c>
      <c r="N167" s="55">
        <f t="shared" ca="1" si="45"/>
        <v>0</v>
      </c>
      <c r="O167" s="63">
        <f t="shared" ca="1" si="46"/>
        <v>0</v>
      </c>
      <c r="P167" s="55">
        <f t="shared" ca="1" si="47"/>
        <v>0</v>
      </c>
      <c r="Q167" s="55">
        <f t="shared" ca="1" si="48"/>
        <v>0</v>
      </c>
      <c r="R167" s="31">
        <f t="shared" ca="1" si="49"/>
        <v>3.9919981921210856E-3</v>
      </c>
    </row>
    <row r="168" spans="1:18">
      <c r="A168" s="61"/>
      <c r="B168" s="61"/>
      <c r="C168" s="61"/>
      <c r="D168" s="62">
        <f t="shared" si="35"/>
        <v>0</v>
      </c>
      <c r="E168" s="62">
        <f t="shared" si="36"/>
        <v>0</v>
      </c>
      <c r="F168" s="55">
        <f t="shared" si="37"/>
        <v>0</v>
      </c>
      <c r="G168" s="55">
        <f t="shared" si="38"/>
        <v>0</v>
      </c>
      <c r="H168" s="55">
        <f t="shared" si="39"/>
        <v>0</v>
      </c>
      <c r="I168" s="55">
        <f t="shared" si="40"/>
        <v>0</v>
      </c>
      <c r="J168" s="55">
        <f t="shared" si="41"/>
        <v>0</v>
      </c>
      <c r="K168" s="55">
        <f t="shared" si="42"/>
        <v>0</v>
      </c>
      <c r="L168" s="55">
        <f t="shared" si="43"/>
        <v>0</v>
      </c>
      <c r="M168" s="55">
        <f t="shared" ca="1" si="44"/>
        <v>-3.9919981921210856E-3</v>
      </c>
      <c r="N168" s="55">
        <f t="shared" ca="1" si="45"/>
        <v>0</v>
      </c>
      <c r="O168" s="63">
        <f t="shared" ca="1" si="46"/>
        <v>0</v>
      </c>
      <c r="P168" s="55">
        <f t="shared" ca="1" si="47"/>
        <v>0</v>
      </c>
      <c r="Q168" s="55">
        <f t="shared" ca="1" si="48"/>
        <v>0</v>
      </c>
      <c r="R168" s="31">
        <f t="shared" ca="1" si="49"/>
        <v>3.9919981921210856E-3</v>
      </c>
    </row>
    <row r="169" spans="1:18">
      <c r="A169" s="61"/>
      <c r="B169" s="61"/>
      <c r="C169" s="61"/>
      <c r="D169" s="62">
        <f t="shared" si="35"/>
        <v>0</v>
      </c>
      <c r="E169" s="62">
        <f t="shared" si="36"/>
        <v>0</v>
      </c>
      <c r="F169" s="55">
        <f t="shared" si="37"/>
        <v>0</v>
      </c>
      <c r="G169" s="55">
        <f t="shared" si="38"/>
        <v>0</v>
      </c>
      <c r="H169" s="55">
        <f t="shared" si="39"/>
        <v>0</v>
      </c>
      <c r="I169" s="55">
        <f t="shared" si="40"/>
        <v>0</v>
      </c>
      <c r="J169" s="55">
        <f t="shared" si="41"/>
        <v>0</v>
      </c>
      <c r="K169" s="55">
        <f t="shared" si="42"/>
        <v>0</v>
      </c>
      <c r="L169" s="55">
        <f t="shared" si="43"/>
        <v>0</v>
      </c>
      <c r="M169" s="55">
        <f t="shared" ca="1" si="44"/>
        <v>-3.9919981921210856E-3</v>
      </c>
      <c r="N169" s="55">
        <f t="shared" ca="1" si="45"/>
        <v>0</v>
      </c>
      <c r="O169" s="63">
        <f t="shared" ca="1" si="46"/>
        <v>0</v>
      </c>
      <c r="P169" s="55">
        <f t="shared" ca="1" si="47"/>
        <v>0</v>
      </c>
      <c r="Q169" s="55">
        <f t="shared" ca="1" si="48"/>
        <v>0</v>
      </c>
      <c r="R169" s="31">
        <f t="shared" ca="1" si="49"/>
        <v>3.9919981921210856E-3</v>
      </c>
    </row>
    <row r="170" spans="1:18">
      <c r="A170" s="61"/>
      <c r="B170" s="61"/>
      <c r="C170" s="61"/>
      <c r="D170" s="62">
        <f t="shared" si="35"/>
        <v>0</v>
      </c>
      <c r="E170" s="62">
        <f t="shared" si="36"/>
        <v>0</v>
      </c>
      <c r="F170" s="55">
        <f t="shared" si="37"/>
        <v>0</v>
      </c>
      <c r="G170" s="55">
        <f t="shared" si="38"/>
        <v>0</v>
      </c>
      <c r="H170" s="55">
        <f t="shared" si="39"/>
        <v>0</v>
      </c>
      <c r="I170" s="55">
        <f t="shared" si="40"/>
        <v>0</v>
      </c>
      <c r="J170" s="55">
        <f t="shared" si="41"/>
        <v>0</v>
      </c>
      <c r="K170" s="55">
        <f t="shared" si="42"/>
        <v>0</v>
      </c>
      <c r="L170" s="55">
        <f t="shared" si="43"/>
        <v>0</v>
      </c>
      <c r="M170" s="55">
        <f t="shared" ca="1" si="44"/>
        <v>-3.9919981921210856E-3</v>
      </c>
      <c r="N170" s="55">
        <f t="shared" ca="1" si="45"/>
        <v>0</v>
      </c>
      <c r="O170" s="63">
        <f t="shared" ca="1" si="46"/>
        <v>0</v>
      </c>
      <c r="P170" s="55">
        <f t="shared" ca="1" si="47"/>
        <v>0</v>
      </c>
      <c r="Q170" s="55">
        <f t="shared" ca="1" si="48"/>
        <v>0</v>
      </c>
      <c r="R170" s="31">
        <f t="shared" ca="1" si="49"/>
        <v>3.9919981921210856E-3</v>
      </c>
    </row>
    <row r="171" spans="1:18">
      <c r="A171" s="61"/>
      <c r="B171" s="61"/>
      <c r="C171" s="61"/>
      <c r="D171" s="62">
        <f t="shared" si="35"/>
        <v>0</v>
      </c>
      <c r="E171" s="62">
        <f t="shared" si="36"/>
        <v>0</v>
      </c>
      <c r="F171" s="55">
        <f t="shared" si="37"/>
        <v>0</v>
      </c>
      <c r="G171" s="55">
        <f t="shared" si="38"/>
        <v>0</v>
      </c>
      <c r="H171" s="55">
        <f t="shared" si="39"/>
        <v>0</v>
      </c>
      <c r="I171" s="55">
        <f t="shared" si="40"/>
        <v>0</v>
      </c>
      <c r="J171" s="55">
        <f t="shared" si="41"/>
        <v>0</v>
      </c>
      <c r="K171" s="55">
        <f t="shared" si="42"/>
        <v>0</v>
      </c>
      <c r="L171" s="55">
        <f t="shared" si="43"/>
        <v>0</v>
      </c>
      <c r="M171" s="55">
        <f t="shared" ca="1" si="44"/>
        <v>-3.9919981921210856E-3</v>
      </c>
      <c r="N171" s="55">
        <f t="shared" ca="1" si="45"/>
        <v>0</v>
      </c>
      <c r="O171" s="63">
        <f t="shared" ca="1" si="46"/>
        <v>0</v>
      </c>
      <c r="P171" s="55">
        <f t="shared" ca="1" si="47"/>
        <v>0</v>
      </c>
      <c r="Q171" s="55">
        <f t="shared" ca="1" si="48"/>
        <v>0</v>
      </c>
      <c r="R171" s="31">
        <f t="shared" ca="1" si="49"/>
        <v>3.9919981921210856E-3</v>
      </c>
    </row>
    <row r="172" spans="1:18">
      <c r="A172" s="61"/>
      <c r="B172" s="61"/>
      <c r="C172" s="61"/>
      <c r="D172" s="62">
        <f t="shared" si="35"/>
        <v>0</v>
      </c>
      <c r="E172" s="62">
        <f t="shared" si="36"/>
        <v>0</v>
      </c>
      <c r="F172" s="55">
        <f t="shared" si="37"/>
        <v>0</v>
      </c>
      <c r="G172" s="55">
        <f t="shared" si="38"/>
        <v>0</v>
      </c>
      <c r="H172" s="55">
        <f t="shared" si="39"/>
        <v>0</v>
      </c>
      <c r="I172" s="55">
        <f t="shared" si="40"/>
        <v>0</v>
      </c>
      <c r="J172" s="55">
        <f t="shared" si="41"/>
        <v>0</v>
      </c>
      <c r="K172" s="55">
        <f t="shared" si="42"/>
        <v>0</v>
      </c>
      <c r="L172" s="55">
        <f t="shared" si="43"/>
        <v>0</v>
      </c>
      <c r="M172" s="55">
        <f t="shared" ca="1" si="44"/>
        <v>-3.9919981921210856E-3</v>
      </c>
      <c r="N172" s="55">
        <f t="shared" ca="1" si="45"/>
        <v>0</v>
      </c>
      <c r="O172" s="63">
        <f t="shared" ca="1" si="46"/>
        <v>0</v>
      </c>
      <c r="P172" s="55">
        <f t="shared" ca="1" si="47"/>
        <v>0</v>
      </c>
      <c r="Q172" s="55">
        <f t="shared" ca="1" si="48"/>
        <v>0</v>
      </c>
      <c r="R172" s="31">
        <f t="shared" ca="1" si="49"/>
        <v>3.9919981921210856E-3</v>
      </c>
    </row>
    <row r="173" spans="1:18">
      <c r="A173" s="61"/>
      <c r="B173" s="61"/>
      <c r="C173" s="61"/>
      <c r="D173" s="62">
        <f t="shared" si="35"/>
        <v>0</v>
      </c>
      <c r="E173" s="62">
        <f t="shared" si="36"/>
        <v>0</v>
      </c>
      <c r="F173" s="55">
        <f t="shared" si="37"/>
        <v>0</v>
      </c>
      <c r="G173" s="55">
        <f t="shared" si="38"/>
        <v>0</v>
      </c>
      <c r="H173" s="55">
        <f t="shared" si="39"/>
        <v>0</v>
      </c>
      <c r="I173" s="55">
        <f t="shared" si="40"/>
        <v>0</v>
      </c>
      <c r="J173" s="55">
        <f t="shared" si="41"/>
        <v>0</v>
      </c>
      <c r="K173" s="55">
        <f t="shared" si="42"/>
        <v>0</v>
      </c>
      <c r="L173" s="55">
        <f t="shared" si="43"/>
        <v>0</v>
      </c>
      <c r="M173" s="55">
        <f t="shared" ca="1" si="44"/>
        <v>-3.9919981921210856E-3</v>
      </c>
      <c r="N173" s="55">
        <f t="shared" ca="1" si="45"/>
        <v>0</v>
      </c>
      <c r="O173" s="63">
        <f t="shared" ca="1" si="46"/>
        <v>0</v>
      </c>
      <c r="P173" s="55">
        <f t="shared" ca="1" si="47"/>
        <v>0</v>
      </c>
      <c r="Q173" s="55">
        <f t="shared" ca="1" si="48"/>
        <v>0</v>
      </c>
      <c r="R173" s="31">
        <f t="shared" ca="1" si="49"/>
        <v>3.9919981921210856E-3</v>
      </c>
    </row>
    <row r="174" spans="1:18">
      <c r="A174" s="61"/>
      <c r="B174" s="61"/>
      <c r="C174" s="61"/>
      <c r="D174" s="62">
        <f t="shared" si="35"/>
        <v>0</v>
      </c>
      <c r="E174" s="62">
        <f t="shared" si="36"/>
        <v>0</v>
      </c>
      <c r="F174" s="55">
        <f t="shared" si="37"/>
        <v>0</v>
      </c>
      <c r="G174" s="55">
        <f t="shared" si="38"/>
        <v>0</v>
      </c>
      <c r="H174" s="55">
        <f t="shared" si="39"/>
        <v>0</v>
      </c>
      <c r="I174" s="55">
        <f t="shared" si="40"/>
        <v>0</v>
      </c>
      <c r="J174" s="55">
        <f t="shared" si="41"/>
        <v>0</v>
      </c>
      <c r="K174" s="55">
        <f t="shared" si="42"/>
        <v>0</v>
      </c>
      <c r="L174" s="55">
        <f t="shared" si="43"/>
        <v>0</v>
      </c>
      <c r="M174" s="55">
        <f t="shared" ca="1" si="44"/>
        <v>-3.9919981921210856E-3</v>
      </c>
      <c r="N174" s="55">
        <f t="shared" ca="1" si="45"/>
        <v>0</v>
      </c>
      <c r="O174" s="63">
        <f t="shared" ca="1" si="46"/>
        <v>0</v>
      </c>
      <c r="P174" s="55">
        <f t="shared" ca="1" si="47"/>
        <v>0</v>
      </c>
      <c r="Q174" s="55">
        <f t="shared" ca="1" si="48"/>
        <v>0</v>
      </c>
      <c r="R174" s="31">
        <f t="shared" ca="1" si="49"/>
        <v>3.9919981921210856E-3</v>
      </c>
    </row>
    <row r="175" spans="1:18">
      <c r="A175" s="61"/>
      <c r="B175" s="61"/>
      <c r="C175" s="61"/>
      <c r="D175" s="62">
        <f t="shared" si="35"/>
        <v>0</v>
      </c>
      <c r="E175" s="62">
        <f t="shared" si="36"/>
        <v>0</v>
      </c>
      <c r="F175" s="55">
        <f t="shared" si="37"/>
        <v>0</v>
      </c>
      <c r="G175" s="55">
        <f t="shared" si="38"/>
        <v>0</v>
      </c>
      <c r="H175" s="55">
        <f t="shared" si="39"/>
        <v>0</v>
      </c>
      <c r="I175" s="55">
        <f t="shared" si="40"/>
        <v>0</v>
      </c>
      <c r="J175" s="55">
        <f t="shared" si="41"/>
        <v>0</v>
      </c>
      <c r="K175" s="55">
        <f t="shared" si="42"/>
        <v>0</v>
      </c>
      <c r="L175" s="55">
        <f t="shared" si="43"/>
        <v>0</v>
      </c>
      <c r="M175" s="55">
        <f t="shared" ca="1" si="44"/>
        <v>-3.9919981921210856E-3</v>
      </c>
      <c r="N175" s="55">
        <f t="shared" ca="1" si="45"/>
        <v>0</v>
      </c>
      <c r="O175" s="63">
        <f t="shared" ca="1" si="46"/>
        <v>0</v>
      </c>
      <c r="P175" s="55">
        <f t="shared" ca="1" si="47"/>
        <v>0</v>
      </c>
      <c r="Q175" s="55">
        <f t="shared" ca="1" si="48"/>
        <v>0</v>
      </c>
      <c r="R175" s="31">
        <f t="shared" ca="1" si="49"/>
        <v>3.9919981921210856E-3</v>
      </c>
    </row>
    <row r="176" spans="1:18">
      <c r="A176" s="61"/>
      <c r="B176" s="61"/>
      <c r="C176" s="61"/>
      <c r="D176" s="62">
        <f t="shared" si="35"/>
        <v>0</v>
      </c>
      <c r="E176" s="62">
        <f t="shared" si="36"/>
        <v>0</v>
      </c>
      <c r="F176" s="55">
        <f t="shared" si="37"/>
        <v>0</v>
      </c>
      <c r="G176" s="55">
        <f t="shared" si="38"/>
        <v>0</v>
      </c>
      <c r="H176" s="55">
        <f t="shared" si="39"/>
        <v>0</v>
      </c>
      <c r="I176" s="55">
        <f t="shared" si="40"/>
        <v>0</v>
      </c>
      <c r="J176" s="55">
        <f t="shared" si="41"/>
        <v>0</v>
      </c>
      <c r="K176" s="55">
        <f t="shared" si="42"/>
        <v>0</v>
      </c>
      <c r="L176" s="55">
        <f t="shared" si="43"/>
        <v>0</v>
      </c>
      <c r="M176" s="55">
        <f t="shared" ca="1" si="44"/>
        <v>-3.9919981921210856E-3</v>
      </c>
      <c r="N176" s="55">
        <f t="shared" ca="1" si="45"/>
        <v>0</v>
      </c>
      <c r="O176" s="63">
        <f t="shared" ca="1" si="46"/>
        <v>0</v>
      </c>
      <c r="P176" s="55">
        <f t="shared" ca="1" si="47"/>
        <v>0</v>
      </c>
      <c r="Q176" s="55">
        <f t="shared" ca="1" si="48"/>
        <v>0</v>
      </c>
      <c r="R176" s="31">
        <f t="shared" ca="1" si="49"/>
        <v>3.9919981921210856E-3</v>
      </c>
    </row>
    <row r="177" spans="1:18">
      <c r="A177" s="61"/>
      <c r="B177" s="61"/>
      <c r="C177" s="61"/>
      <c r="D177" s="62">
        <f t="shared" si="35"/>
        <v>0</v>
      </c>
      <c r="E177" s="62">
        <f t="shared" si="36"/>
        <v>0</v>
      </c>
      <c r="F177" s="55">
        <f t="shared" si="37"/>
        <v>0</v>
      </c>
      <c r="G177" s="55">
        <f t="shared" si="38"/>
        <v>0</v>
      </c>
      <c r="H177" s="55">
        <f t="shared" si="39"/>
        <v>0</v>
      </c>
      <c r="I177" s="55">
        <f t="shared" si="40"/>
        <v>0</v>
      </c>
      <c r="J177" s="55">
        <f t="shared" si="41"/>
        <v>0</v>
      </c>
      <c r="K177" s="55">
        <f t="shared" si="42"/>
        <v>0</v>
      </c>
      <c r="L177" s="55">
        <f t="shared" si="43"/>
        <v>0</v>
      </c>
      <c r="M177" s="55">
        <f t="shared" ca="1" si="44"/>
        <v>-3.9919981921210856E-3</v>
      </c>
      <c r="N177" s="55">
        <f t="shared" ca="1" si="45"/>
        <v>0</v>
      </c>
      <c r="O177" s="63">
        <f t="shared" ca="1" si="46"/>
        <v>0</v>
      </c>
      <c r="P177" s="55">
        <f t="shared" ca="1" si="47"/>
        <v>0</v>
      </c>
      <c r="Q177" s="55">
        <f t="shared" ca="1" si="48"/>
        <v>0</v>
      </c>
      <c r="R177" s="31">
        <f t="shared" ca="1" si="49"/>
        <v>3.9919981921210856E-3</v>
      </c>
    </row>
    <row r="178" spans="1:18">
      <c r="A178" s="61"/>
      <c r="B178" s="61"/>
      <c r="C178" s="61"/>
      <c r="D178" s="62">
        <f t="shared" si="35"/>
        <v>0</v>
      </c>
      <c r="E178" s="62">
        <f t="shared" si="36"/>
        <v>0</v>
      </c>
      <c r="F178" s="55">
        <f t="shared" si="37"/>
        <v>0</v>
      </c>
      <c r="G178" s="55">
        <f t="shared" si="38"/>
        <v>0</v>
      </c>
      <c r="H178" s="55">
        <f t="shared" si="39"/>
        <v>0</v>
      </c>
      <c r="I178" s="55">
        <f t="shared" si="40"/>
        <v>0</v>
      </c>
      <c r="J178" s="55">
        <f t="shared" si="41"/>
        <v>0</v>
      </c>
      <c r="K178" s="55">
        <f t="shared" si="42"/>
        <v>0</v>
      </c>
      <c r="L178" s="55">
        <f t="shared" si="43"/>
        <v>0</v>
      </c>
      <c r="M178" s="55">
        <f t="shared" ca="1" si="44"/>
        <v>-3.9919981921210856E-3</v>
      </c>
      <c r="N178" s="55">
        <f t="shared" ca="1" si="45"/>
        <v>0</v>
      </c>
      <c r="O178" s="63">
        <f t="shared" ca="1" si="46"/>
        <v>0</v>
      </c>
      <c r="P178" s="55">
        <f t="shared" ca="1" si="47"/>
        <v>0</v>
      </c>
      <c r="Q178" s="55">
        <f t="shared" ca="1" si="48"/>
        <v>0</v>
      </c>
      <c r="R178" s="31">
        <f t="shared" ca="1" si="49"/>
        <v>3.9919981921210856E-3</v>
      </c>
    </row>
    <row r="179" spans="1:18">
      <c r="A179" s="61"/>
      <c r="B179" s="61"/>
      <c r="C179" s="61"/>
      <c r="D179" s="62">
        <f t="shared" si="35"/>
        <v>0</v>
      </c>
      <c r="E179" s="62">
        <f t="shared" si="36"/>
        <v>0</v>
      </c>
      <c r="F179" s="55">
        <f t="shared" si="37"/>
        <v>0</v>
      </c>
      <c r="G179" s="55">
        <f t="shared" si="38"/>
        <v>0</v>
      </c>
      <c r="H179" s="55">
        <f t="shared" si="39"/>
        <v>0</v>
      </c>
      <c r="I179" s="55">
        <f t="shared" si="40"/>
        <v>0</v>
      </c>
      <c r="J179" s="55">
        <f t="shared" si="41"/>
        <v>0</v>
      </c>
      <c r="K179" s="55">
        <f t="shared" si="42"/>
        <v>0</v>
      </c>
      <c r="L179" s="55">
        <f t="shared" si="43"/>
        <v>0</v>
      </c>
      <c r="M179" s="55">
        <f t="shared" ca="1" si="44"/>
        <v>-3.9919981921210856E-3</v>
      </c>
      <c r="N179" s="55">
        <f t="shared" ca="1" si="45"/>
        <v>0</v>
      </c>
      <c r="O179" s="63">
        <f t="shared" ca="1" si="46"/>
        <v>0</v>
      </c>
      <c r="P179" s="55">
        <f t="shared" ca="1" si="47"/>
        <v>0</v>
      </c>
      <c r="Q179" s="55">
        <f t="shared" ca="1" si="48"/>
        <v>0</v>
      </c>
      <c r="R179" s="31">
        <f t="shared" ca="1" si="49"/>
        <v>3.9919981921210856E-3</v>
      </c>
    </row>
    <row r="180" spans="1:18">
      <c r="A180" s="61"/>
      <c r="B180" s="61"/>
      <c r="C180" s="61"/>
      <c r="D180" s="62">
        <f t="shared" si="35"/>
        <v>0</v>
      </c>
      <c r="E180" s="62">
        <f t="shared" si="36"/>
        <v>0</v>
      </c>
      <c r="F180" s="55">
        <f t="shared" si="37"/>
        <v>0</v>
      </c>
      <c r="G180" s="55">
        <f t="shared" si="38"/>
        <v>0</v>
      </c>
      <c r="H180" s="55">
        <f t="shared" si="39"/>
        <v>0</v>
      </c>
      <c r="I180" s="55">
        <f t="shared" si="40"/>
        <v>0</v>
      </c>
      <c r="J180" s="55">
        <f t="shared" si="41"/>
        <v>0</v>
      </c>
      <c r="K180" s="55">
        <f t="shared" si="42"/>
        <v>0</v>
      </c>
      <c r="L180" s="55">
        <f t="shared" si="43"/>
        <v>0</v>
      </c>
      <c r="M180" s="55">
        <f t="shared" ca="1" si="44"/>
        <v>-3.9919981921210856E-3</v>
      </c>
      <c r="N180" s="55">
        <f t="shared" ca="1" si="45"/>
        <v>0</v>
      </c>
      <c r="O180" s="63">
        <f t="shared" ca="1" si="46"/>
        <v>0</v>
      </c>
      <c r="P180" s="55">
        <f t="shared" ca="1" si="47"/>
        <v>0</v>
      </c>
      <c r="Q180" s="55">
        <f t="shared" ca="1" si="48"/>
        <v>0</v>
      </c>
      <c r="R180" s="31">
        <f t="shared" ca="1" si="49"/>
        <v>3.9919981921210856E-3</v>
      </c>
    </row>
    <row r="181" spans="1:18">
      <c r="A181" s="61"/>
      <c r="B181" s="61"/>
      <c r="C181" s="61"/>
      <c r="D181" s="62">
        <f t="shared" si="35"/>
        <v>0</v>
      </c>
      <c r="E181" s="62">
        <f t="shared" si="36"/>
        <v>0</v>
      </c>
      <c r="F181" s="55">
        <f t="shared" si="37"/>
        <v>0</v>
      </c>
      <c r="G181" s="55">
        <f t="shared" si="38"/>
        <v>0</v>
      </c>
      <c r="H181" s="55">
        <f t="shared" si="39"/>
        <v>0</v>
      </c>
      <c r="I181" s="55">
        <f t="shared" si="40"/>
        <v>0</v>
      </c>
      <c r="J181" s="55">
        <f t="shared" si="41"/>
        <v>0</v>
      </c>
      <c r="K181" s="55">
        <f t="shared" si="42"/>
        <v>0</v>
      </c>
      <c r="L181" s="55">
        <f t="shared" si="43"/>
        <v>0</v>
      </c>
      <c r="M181" s="55">
        <f t="shared" ca="1" si="44"/>
        <v>-3.9919981921210856E-3</v>
      </c>
      <c r="N181" s="55">
        <f t="shared" ca="1" si="45"/>
        <v>0</v>
      </c>
      <c r="O181" s="63">
        <f t="shared" ca="1" si="46"/>
        <v>0</v>
      </c>
      <c r="P181" s="55">
        <f t="shared" ca="1" si="47"/>
        <v>0</v>
      </c>
      <c r="Q181" s="55">
        <f t="shared" ca="1" si="48"/>
        <v>0</v>
      </c>
      <c r="R181" s="31">
        <f t="shared" ca="1" si="49"/>
        <v>3.9919981921210856E-3</v>
      </c>
    </row>
    <row r="182" spans="1:18">
      <c r="A182" s="61"/>
      <c r="B182" s="61"/>
      <c r="C182" s="61"/>
      <c r="D182" s="62">
        <f t="shared" si="35"/>
        <v>0</v>
      </c>
      <c r="E182" s="62">
        <f t="shared" si="36"/>
        <v>0</v>
      </c>
      <c r="F182" s="55">
        <f t="shared" si="37"/>
        <v>0</v>
      </c>
      <c r="G182" s="55">
        <f t="shared" si="38"/>
        <v>0</v>
      </c>
      <c r="H182" s="55">
        <f t="shared" si="39"/>
        <v>0</v>
      </c>
      <c r="I182" s="55">
        <f t="shared" si="40"/>
        <v>0</v>
      </c>
      <c r="J182" s="55">
        <f t="shared" si="41"/>
        <v>0</v>
      </c>
      <c r="K182" s="55">
        <f t="shared" si="42"/>
        <v>0</v>
      </c>
      <c r="L182" s="55">
        <f t="shared" si="43"/>
        <v>0</v>
      </c>
      <c r="M182" s="55">
        <f t="shared" ca="1" si="44"/>
        <v>-3.9919981921210856E-3</v>
      </c>
      <c r="N182" s="55">
        <f t="shared" ca="1" si="45"/>
        <v>0</v>
      </c>
      <c r="O182" s="63">
        <f t="shared" ca="1" si="46"/>
        <v>0</v>
      </c>
      <c r="P182" s="55">
        <f t="shared" ca="1" si="47"/>
        <v>0</v>
      </c>
      <c r="Q182" s="55">
        <f t="shared" ca="1" si="48"/>
        <v>0</v>
      </c>
      <c r="R182" s="31">
        <f t="shared" ca="1" si="49"/>
        <v>3.9919981921210856E-3</v>
      </c>
    </row>
    <row r="183" spans="1:18">
      <c r="A183" s="61"/>
      <c r="B183" s="61"/>
      <c r="C183" s="61"/>
      <c r="D183" s="62">
        <f t="shared" si="35"/>
        <v>0</v>
      </c>
      <c r="E183" s="62">
        <f t="shared" si="36"/>
        <v>0</v>
      </c>
      <c r="F183" s="55">
        <f t="shared" si="37"/>
        <v>0</v>
      </c>
      <c r="G183" s="55">
        <f t="shared" si="38"/>
        <v>0</v>
      </c>
      <c r="H183" s="55">
        <f t="shared" si="39"/>
        <v>0</v>
      </c>
      <c r="I183" s="55">
        <f t="shared" si="40"/>
        <v>0</v>
      </c>
      <c r="J183" s="55">
        <f t="shared" si="41"/>
        <v>0</v>
      </c>
      <c r="K183" s="55">
        <f t="shared" si="42"/>
        <v>0</v>
      </c>
      <c r="L183" s="55">
        <f t="shared" si="43"/>
        <v>0</v>
      </c>
      <c r="M183" s="55">
        <f t="shared" ca="1" si="44"/>
        <v>-3.9919981921210856E-3</v>
      </c>
      <c r="N183" s="55">
        <f t="shared" ca="1" si="45"/>
        <v>0</v>
      </c>
      <c r="O183" s="63">
        <f t="shared" ca="1" si="46"/>
        <v>0</v>
      </c>
      <c r="P183" s="55">
        <f t="shared" ca="1" si="47"/>
        <v>0</v>
      </c>
      <c r="Q183" s="55">
        <f t="shared" ca="1" si="48"/>
        <v>0</v>
      </c>
      <c r="R183" s="31">
        <f t="shared" ca="1" si="49"/>
        <v>3.9919981921210856E-3</v>
      </c>
    </row>
    <row r="184" spans="1:18">
      <c r="A184" s="61"/>
      <c r="B184" s="61"/>
      <c r="C184" s="61"/>
      <c r="D184" s="62">
        <f t="shared" si="35"/>
        <v>0</v>
      </c>
      <c r="E184" s="62">
        <f t="shared" si="36"/>
        <v>0</v>
      </c>
      <c r="F184" s="55">
        <f t="shared" si="37"/>
        <v>0</v>
      </c>
      <c r="G184" s="55">
        <f t="shared" si="38"/>
        <v>0</v>
      </c>
      <c r="H184" s="55">
        <f t="shared" si="39"/>
        <v>0</v>
      </c>
      <c r="I184" s="55">
        <f t="shared" si="40"/>
        <v>0</v>
      </c>
      <c r="J184" s="55">
        <f t="shared" si="41"/>
        <v>0</v>
      </c>
      <c r="K184" s="55">
        <f t="shared" si="42"/>
        <v>0</v>
      </c>
      <c r="L184" s="55">
        <f t="shared" si="43"/>
        <v>0</v>
      </c>
      <c r="M184" s="55">
        <f t="shared" ca="1" si="44"/>
        <v>-3.9919981921210856E-3</v>
      </c>
      <c r="N184" s="55">
        <f t="shared" ca="1" si="45"/>
        <v>0</v>
      </c>
      <c r="O184" s="63">
        <f t="shared" ca="1" si="46"/>
        <v>0</v>
      </c>
      <c r="P184" s="55">
        <f t="shared" ca="1" si="47"/>
        <v>0</v>
      </c>
      <c r="Q184" s="55">
        <f t="shared" ca="1" si="48"/>
        <v>0</v>
      </c>
      <c r="R184" s="31">
        <f t="shared" ca="1" si="49"/>
        <v>3.9919981921210856E-3</v>
      </c>
    </row>
    <row r="185" spans="1:18">
      <c r="A185" s="61"/>
      <c r="B185" s="61"/>
      <c r="C185" s="61"/>
      <c r="D185" s="62">
        <f t="shared" si="35"/>
        <v>0</v>
      </c>
      <c r="E185" s="62">
        <f t="shared" si="36"/>
        <v>0</v>
      </c>
      <c r="F185" s="55">
        <f t="shared" si="37"/>
        <v>0</v>
      </c>
      <c r="G185" s="55">
        <f t="shared" si="38"/>
        <v>0</v>
      </c>
      <c r="H185" s="55">
        <f t="shared" si="39"/>
        <v>0</v>
      </c>
      <c r="I185" s="55">
        <f t="shared" si="40"/>
        <v>0</v>
      </c>
      <c r="J185" s="55">
        <f t="shared" si="41"/>
        <v>0</v>
      </c>
      <c r="K185" s="55">
        <f t="shared" si="42"/>
        <v>0</v>
      </c>
      <c r="L185" s="55">
        <f t="shared" si="43"/>
        <v>0</v>
      </c>
      <c r="M185" s="55">
        <f t="shared" ca="1" si="44"/>
        <v>-3.9919981921210856E-3</v>
      </c>
      <c r="N185" s="55">
        <f t="shared" ca="1" si="45"/>
        <v>0</v>
      </c>
      <c r="O185" s="63">
        <f t="shared" ca="1" si="46"/>
        <v>0</v>
      </c>
      <c r="P185" s="55">
        <f t="shared" ca="1" si="47"/>
        <v>0</v>
      </c>
      <c r="Q185" s="55">
        <f t="shared" ca="1" si="48"/>
        <v>0</v>
      </c>
      <c r="R185" s="31">
        <f t="shared" ca="1" si="49"/>
        <v>3.9919981921210856E-3</v>
      </c>
    </row>
    <row r="186" spans="1:18">
      <c r="A186" s="61"/>
      <c r="B186" s="61"/>
      <c r="C186" s="61"/>
      <c r="D186" s="62">
        <f t="shared" si="35"/>
        <v>0</v>
      </c>
      <c r="E186" s="62">
        <f t="shared" si="36"/>
        <v>0</v>
      </c>
      <c r="F186" s="55">
        <f t="shared" si="37"/>
        <v>0</v>
      </c>
      <c r="G186" s="55">
        <f t="shared" si="38"/>
        <v>0</v>
      </c>
      <c r="H186" s="55">
        <f t="shared" si="39"/>
        <v>0</v>
      </c>
      <c r="I186" s="55">
        <f t="shared" si="40"/>
        <v>0</v>
      </c>
      <c r="J186" s="55">
        <f t="shared" si="41"/>
        <v>0</v>
      </c>
      <c r="K186" s="55">
        <f t="shared" si="42"/>
        <v>0</v>
      </c>
      <c r="L186" s="55">
        <f t="shared" si="43"/>
        <v>0</v>
      </c>
      <c r="M186" s="55">
        <f t="shared" ca="1" si="44"/>
        <v>-3.9919981921210856E-3</v>
      </c>
      <c r="N186" s="55">
        <f t="shared" ca="1" si="45"/>
        <v>0</v>
      </c>
      <c r="O186" s="63">
        <f t="shared" ca="1" si="46"/>
        <v>0</v>
      </c>
      <c r="P186" s="55">
        <f t="shared" ca="1" si="47"/>
        <v>0</v>
      </c>
      <c r="Q186" s="55">
        <f t="shared" ca="1" si="48"/>
        <v>0</v>
      </c>
      <c r="R186" s="31">
        <f t="shared" ca="1" si="49"/>
        <v>3.9919981921210856E-3</v>
      </c>
    </row>
    <row r="187" spans="1:18">
      <c r="A187" s="61"/>
      <c r="B187" s="61"/>
      <c r="C187" s="61"/>
      <c r="D187" s="62">
        <f t="shared" si="35"/>
        <v>0</v>
      </c>
      <c r="E187" s="62">
        <f t="shared" si="36"/>
        <v>0</v>
      </c>
      <c r="F187" s="55">
        <f t="shared" si="37"/>
        <v>0</v>
      </c>
      <c r="G187" s="55">
        <f t="shared" si="38"/>
        <v>0</v>
      </c>
      <c r="H187" s="55">
        <f t="shared" si="39"/>
        <v>0</v>
      </c>
      <c r="I187" s="55">
        <f t="shared" si="40"/>
        <v>0</v>
      </c>
      <c r="J187" s="55">
        <f t="shared" si="41"/>
        <v>0</v>
      </c>
      <c r="K187" s="55">
        <f t="shared" si="42"/>
        <v>0</v>
      </c>
      <c r="L187" s="55">
        <f t="shared" si="43"/>
        <v>0</v>
      </c>
      <c r="M187" s="55">
        <f t="shared" ca="1" si="44"/>
        <v>-3.9919981921210856E-3</v>
      </c>
      <c r="N187" s="55">
        <f t="shared" ca="1" si="45"/>
        <v>0</v>
      </c>
      <c r="O187" s="63">
        <f t="shared" ca="1" si="46"/>
        <v>0</v>
      </c>
      <c r="P187" s="55">
        <f t="shared" ca="1" si="47"/>
        <v>0</v>
      </c>
      <c r="Q187" s="55">
        <f t="shared" ca="1" si="48"/>
        <v>0</v>
      </c>
      <c r="R187" s="31">
        <f t="shared" ca="1" si="49"/>
        <v>3.9919981921210856E-3</v>
      </c>
    </row>
    <row r="188" spans="1:18">
      <c r="A188" s="61"/>
      <c r="B188" s="61"/>
      <c r="C188" s="61"/>
      <c r="D188" s="62">
        <f t="shared" si="35"/>
        <v>0</v>
      </c>
      <c r="E188" s="62">
        <f t="shared" si="36"/>
        <v>0</v>
      </c>
      <c r="F188" s="55">
        <f t="shared" si="37"/>
        <v>0</v>
      </c>
      <c r="G188" s="55">
        <f t="shared" si="38"/>
        <v>0</v>
      </c>
      <c r="H188" s="55">
        <f t="shared" si="39"/>
        <v>0</v>
      </c>
      <c r="I188" s="55">
        <f t="shared" si="40"/>
        <v>0</v>
      </c>
      <c r="J188" s="55">
        <f t="shared" si="41"/>
        <v>0</v>
      </c>
      <c r="K188" s="55">
        <f t="shared" si="42"/>
        <v>0</v>
      </c>
      <c r="L188" s="55">
        <f t="shared" si="43"/>
        <v>0</v>
      </c>
      <c r="M188" s="55">
        <f t="shared" ca="1" si="44"/>
        <v>-3.9919981921210856E-3</v>
      </c>
      <c r="N188" s="55">
        <f t="shared" ca="1" si="45"/>
        <v>0</v>
      </c>
      <c r="O188" s="63">
        <f t="shared" ca="1" si="46"/>
        <v>0</v>
      </c>
      <c r="P188" s="55">
        <f t="shared" ca="1" si="47"/>
        <v>0</v>
      </c>
      <c r="Q188" s="55">
        <f t="shared" ca="1" si="48"/>
        <v>0</v>
      </c>
      <c r="R188" s="31">
        <f t="shared" ca="1" si="49"/>
        <v>3.9919981921210856E-3</v>
      </c>
    </row>
    <row r="189" spans="1:18">
      <c r="A189" s="61"/>
      <c r="B189" s="61"/>
      <c r="C189" s="61"/>
      <c r="D189" s="62">
        <f t="shared" si="35"/>
        <v>0</v>
      </c>
      <c r="E189" s="62">
        <f t="shared" si="36"/>
        <v>0</v>
      </c>
      <c r="F189" s="55">
        <f t="shared" si="37"/>
        <v>0</v>
      </c>
      <c r="G189" s="55">
        <f t="shared" si="38"/>
        <v>0</v>
      </c>
      <c r="H189" s="55">
        <f t="shared" si="39"/>
        <v>0</v>
      </c>
      <c r="I189" s="55">
        <f t="shared" si="40"/>
        <v>0</v>
      </c>
      <c r="J189" s="55">
        <f t="shared" si="41"/>
        <v>0</v>
      </c>
      <c r="K189" s="55">
        <f t="shared" si="42"/>
        <v>0</v>
      </c>
      <c r="L189" s="55">
        <f t="shared" si="43"/>
        <v>0</v>
      </c>
      <c r="M189" s="55">
        <f t="shared" ca="1" si="44"/>
        <v>-3.9919981921210856E-3</v>
      </c>
      <c r="N189" s="55">
        <f t="shared" ca="1" si="45"/>
        <v>0</v>
      </c>
      <c r="O189" s="63">
        <f t="shared" ca="1" si="46"/>
        <v>0</v>
      </c>
      <c r="P189" s="55">
        <f t="shared" ca="1" si="47"/>
        <v>0</v>
      </c>
      <c r="Q189" s="55">
        <f t="shared" ca="1" si="48"/>
        <v>0</v>
      </c>
      <c r="R189" s="31">
        <f t="shared" ca="1" si="49"/>
        <v>3.9919981921210856E-3</v>
      </c>
    </row>
    <row r="190" spans="1:18">
      <c r="A190" s="61"/>
      <c r="B190" s="61"/>
      <c r="C190" s="61"/>
      <c r="D190" s="62">
        <f t="shared" si="35"/>
        <v>0</v>
      </c>
      <c r="E190" s="62">
        <f t="shared" si="36"/>
        <v>0</v>
      </c>
      <c r="F190" s="55">
        <f t="shared" si="37"/>
        <v>0</v>
      </c>
      <c r="G190" s="55">
        <f t="shared" si="38"/>
        <v>0</v>
      </c>
      <c r="H190" s="55">
        <f t="shared" si="39"/>
        <v>0</v>
      </c>
      <c r="I190" s="55">
        <f t="shared" si="40"/>
        <v>0</v>
      </c>
      <c r="J190" s="55">
        <f t="shared" si="41"/>
        <v>0</v>
      </c>
      <c r="K190" s="55">
        <f t="shared" si="42"/>
        <v>0</v>
      </c>
      <c r="L190" s="55">
        <f t="shared" si="43"/>
        <v>0</v>
      </c>
      <c r="M190" s="55">
        <f t="shared" ca="1" si="44"/>
        <v>-3.9919981921210856E-3</v>
      </c>
      <c r="N190" s="55">
        <f t="shared" ca="1" si="45"/>
        <v>0</v>
      </c>
      <c r="O190" s="63">
        <f t="shared" ca="1" si="46"/>
        <v>0</v>
      </c>
      <c r="P190" s="55">
        <f t="shared" ca="1" si="47"/>
        <v>0</v>
      </c>
      <c r="Q190" s="55">
        <f t="shared" ca="1" si="48"/>
        <v>0</v>
      </c>
      <c r="R190" s="31">
        <f t="shared" ca="1" si="49"/>
        <v>3.9919981921210856E-3</v>
      </c>
    </row>
    <row r="191" spans="1:18">
      <c r="A191" s="61"/>
      <c r="B191" s="61"/>
      <c r="C191" s="61"/>
      <c r="D191" s="62">
        <f t="shared" si="35"/>
        <v>0</v>
      </c>
      <c r="E191" s="62">
        <f t="shared" si="36"/>
        <v>0</v>
      </c>
      <c r="F191" s="55">
        <f t="shared" si="37"/>
        <v>0</v>
      </c>
      <c r="G191" s="55">
        <f t="shared" si="38"/>
        <v>0</v>
      </c>
      <c r="H191" s="55">
        <f t="shared" si="39"/>
        <v>0</v>
      </c>
      <c r="I191" s="55">
        <f t="shared" si="40"/>
        <v>0</v>
      </c>
      <c r="J191" s="55">
        <f t="shared" si="41"/>
        <v>0</v>
      </c>
      <c r="K191" s="55">
        <f t="shared" si="42"/>
        <v>0</v>
      </c>
      <c r="L191" s="55">
        <f t="shared" si="43"/>
        <v>0</v>
      </c>
      <c r="M191" s="55">
        <f t="shared" ca="1" si="44"/>
        <v>-3.9919981921210856E-3</v>
      </c>
      <c r="N191" s="55">
        <f t="shared" ca="1" si="45"/>
        <v>0</v>
      </c>
      <c r="O191" s="63">
        <f t="shared" ca="1" si="46"/>
        <v>0</v>
      </c>
      <c r="P191" s="55">
        <f t="shared" ca="1" si="47"/>
        <v>0</v>
      </c>
      <c r="Q191" s="55">
        <f t="shared" ca="1" si="48"/>
        <v>0</v>
      </c>
      <c r="R191" s="31">
        <f t="shared" ca="1" si="49"/>
        <v>3.9919981921210856E-3</v>
      </c>
    </row>
    <row r="192" spans="1:18">
      <c r="A192" s="61"/>
      <c r="B192" s="61"/>
      <c r="C192" s="61"/>
      <c r="D192" s="62">
        <f t="shared" si="35"/>
        <v>0</v>
      </c>
      <c r="E192" s="62">
        <f t="shared" si="36"/>
        <v>0</v>
      </c>
      <c r="F192" s="55">
        <f t="shared" si="37"/>
        <v>0</v>
      </c>
      <c r="G192" s="55">
        <f t="shared" si="38"/>
        <v>0</v>
      </c>
      <c r="H192" s="55">
        <f t="shared" si="39"/>
        <v>0</v>
      </c>
      <c r="I192" s="55">
        <f t="shared" si="40"/>
        <v>0</v>
      </c>
      <c r="J192" s="55">
        <f t="shared" si="41"/>
        <v>0</v>
      </c>
      <c r="K192" s="55">
        <f t="shared" si="42"/>
        <v>0</v>
      </c>
      <c r="L192" s="55">
        <f t="shared" si="43"/>
        <v>0</v>
      </c>
      <c r="M192" s="55">
        <f t="shared" ca="1" si="44"/>
        <v>-3.9919981921210856E-3</v>
      </c>
      <c r="N192" s="55">
        <f t="shared" ca="1" si="45"/>
        <v>0</v>
      </c>
      <c r="O192" s="63">
        <f t="shared" ca="1" si="46"/>
        <v>0</v>
      </c>
      <c r="P192" s="55">
        <f t="shared" ca="1" si="47"/>
        <v>0</v>
      </c>
      <c r="Q192" s="55">
        <f t="shared" ca="1" si="48"/>
        <v>0</v>
      </c>
      <c r="R192" s="31">
        <f t="shared" ca="1" si="49"/>
        <v>3.9919981921210856E-3</v>
      </c>
    </row>
    <row r="193" spans="1:18">
      <c r="A193" s="61"/>
      <c r="B193" s="61"/>
      <c r="C193" s="61"/>
      <c r="D193" s="62">
        <f t="shared" si="35"/>
        <v>0</v>
      </c>
      <c r="E193" s="62">
        <f t="shared" si="36"/>
        <v>0</v>
      </c>
      <c r="F193" s="55">
        <f t="shared" si="37"/>
        <v>0</v>
      </c>
      <c r="G193" s="55">
        <f t="shared" si="38"/>
        <v>0</v>
      </c>
      <c r="H193" s="55">
        <f t="shared" si="39"/>
        <v>0</v>
      </c>
      <c r="I193" s="55">
        <f t="shared" si="40"/>
        <v>0</v>
      </c>
      <c r="J193" s="55">
        <f t="shared" si="41"/>
        <v>0</v>
      </c>
      <c r="K193" s="55">
        <f t="shared" si="42"/>
        <v>0</v>
      </c>
      <c r="L193" s="55">
        <f t="shared" si="43"/>
        <v>0</v>
      </c>
      <c r="M193" s="55">
        <f t="shared" ca="1" si="44"/>
        <v>-3.9919981921210856E-3</v>
      </c>
      <c r="N193" s="55">
        <f t="shared" ca="1" si="45"/>
        <v>0</v>
      </c>
      <c r="O193" s="63">
        <f t="shared" ca="1" si="46"/>
        <v>0</v>
      </c>
      <c r="P193" s="55">
        <f t="shared" ca="1" si="47"/>
        <v>0</v>
      </c>
      <c r="Q193" s="55">
        <f t="shared" ca="1" si="48"/>
        <v>0</v>
      </c>
      <c r="R193" s="31">
        <f t="shared" ca="1" si="49"/>
        <v>3.9919981921210856E-3</v>
      </c>
    </row>
    <row r="194" spans="1:18">
      <c r="A194" s="61"/>
      <c r="B194" s="61"/>
      <c r="C194" s="61"/>
      <c r="D194" s="62">
        <f t="shared" si="35"/>
        <v>0</v>
      </c>
      <c r="E194" s="62">
        <f t="shared" si="36"/>
        <v>0</v>
      </c>
      <c r="F194" s="55">
        <f t="shared" si="37"/>
        <v>0</v>
      </c>
      <c r="G194" s="55">
        <f t="shared" si="38"/>
        <v>0</v>
      </c>
      <c r="H194" s="55">
        <f t="shared" si="39"/>
        <v>0</v>
      </c>
      <c r="I194" s="55">
        <f t="shared" si="40"/>
        <v>0</v>
      </c>
      <c r="J194" s="55">
        <f t="shared" si="41"/>
        <v>0</v>
      </c>
      <c r="K194" s="55">
        <f t="shared" si="42"/>
        <v>0</v>
      </c>
      <c r="L194" s="55">
        <f t="shared" si="43"/>
        <v>0</v>
      </c>
      <c r="M194" s="55">
        <f t="shared" ca="1" si="44"/>
        <v>-3.9919981921210856E-3</v>
      </c>
      <c r="N194" s="55">
        <f t="shared" ca="1" si="45"/>
        <v>0</v>
      </c>
      <c r="O194" s="63">
        <f t="shared" ca="1" si="46"/>
        <v>0</v>
      </c>
      <c r="P194" s="55">
        <f t="shared" ca="1" si="47"/>
        <v>0</v>
      </c>
      <c r="Q194" s="55">
        <f t="shared" ca="1" si="48"/>
        <v>0</v>
      </c>
      <c r="R194" s="31">
        <f t="shared" ca="1" si="49"/>
        <v>3.9919981921210856E-3</v>
      </c>
    </row>
    <row r="195" spans="1:18">
      <c r="A195" s="61"/>
      <c r="B195" s="61"/>
      <c r="C195" s="61"/>
      <c r="D195" s="62">
        <f t="shared" si="35"/>
        <v>0</v>
      </c>
      <c r="E195" s="62">
        <f t="shared" si="36"/>
        <v>0</v>
      </c>
      <c r="F195" s="55">
        <f t="shared" si="37"/>
        <v>0</v>
      </c>
      <c r="G195" s="55">
        <f t="shared" si="38"/>
        <v>0</v>
      </c>
      <c r="H195" s="55">
        <f t="shared" si="39"/>
        <v>0</v>
      </c>
      <c r="I195" s="55">
        <f t="shared" si="40"/>
        <v>0</v>
      </c>
      <c r="J195" s="55">
        <f t="shared" si="41"/>
        <v>0</v>
      </c>
      <c r="K195" s="55">
        <f t="shared" si="42"/>
        <v>0</v>
      </c>
      <c r="L195" s="55">
        <f t="shared" si="43"/>
        <v>0</v>
      </c>
      <c r="M195" s="55">
        <f t="shared" ca="1" si="44"/>
        <v>-3.9919981921210856E-3</v>
      </c>
      <c r="N195" s="55">
        <f t="shared" ca="1" si="45"/>
        <v>0</v>
      </c>
      <c r="O195" s="63">
        <f t="shared" ca="1" si="46"/>
        <v>0</v>
      </c>
      <c r="P195" s="55">
        <f t="shared" ca="1" si="47"/>
        <v>0</v>
      </c>
      <c r="Q195" s="55">
        <f t="shared" ca="1" si="48"/>
        <v>0</v>
      </c>
      <c r="R195" s="31">
        <f t="shared" ca="1" si="49"/>
        <v>3.9919981921210856E-3</v>
      </c>
    </row>
    <row r="196" spans="1:18">
      <c r="A196" s="61"/>
      <c r="B196" s="61"/>
      <c r="C196" s="61"/>
      <c r="D196" s="62">
        <f t="shared" si="35"/>
        <v>0</v>
      </c>
      <c r="E196" s="62">
        <f t="shared" si="36"/>
        <v>0</v>
      </c>
      <c r="F196" s="55">
        <f t="shared" si="37"/>
        <v>0</v>
      </c>
      <c r="G196" s="55">
        <f t="shared" si="38"/>
        <v>0</v>
      </c>
      <c r="H196" s="55">
        <f t="shared" si="39"/>
        <v>0</v>
      </c>
      <c r="I196" s="55">
        <f t="shared" si="40"/>
        <v>0</v>
      </c>
      <c r="J196" s="55">
        <f t="shared" si="41"/>
        <v>0</v>
      </c>
      <c r="K196" s="55">
        <f t="shared" si="42"/>
        <v>0</v>
      </c>
      <c r="L196" s="55">
        <f t="shared" si="43"/>
        <v>0</v>
      </c>
      <c r="M196" s="55">
        <f t="shared" ca="1" si="44"/>
        <v>-3.9919981921210856E-3</v>
      </c>
      <c r="N196" s="55">
        <f t="shared" ca="1" si="45"/>
        <v>0</v>
      </c>
      <c r="O196" s="63">
        <f t="shared" ca="1" si="46"/>
        <v>0</v>
      </c>
      <c r="P196" s="55">
        <f t="shared" ca="1" si="47"/>
        <v>0</v>
      </c>
      <c r="Q196" s="55">
        <f t="shared" ca="1" si="48"/>
        <v>0</v>
      </c>
      <c r="R196" s="31">
        <f t="shared" ca="1" si="49"/>
        <v>3.9919981921210856E-3</v>
      </c>
    </row>
    <row r="197" spans="1:18">
      <c r="A197" s="61"/>
      <c r="B197" s="61"/>
      <c r="C197" s="61"/>
      <c r="D197" s="62">
        <f t="shared" si="35"/>
        <v>0</v>
      </c>
      <c r="E197" s="62">
        <f t="shared" si="36"/>
        <v>0</v>
      </c>
      <c r="F197" s="55">
        <f t="shared" si="37"/>
        <v>0</v>
      </c>
      <c r="G197" s="55">
        <f t="shared" si="38"/>
        <v>0</v>
      </c>
      <c r="H197" s="55">
        <f t="shared" si="39"/>
        <v>0</v>
      </c>
      <c r="I197" s="55">
        <f t="shared" si="40"/>
        <v>0</v>
      </c>
      <c r="J197" s="55">
        <f t="shared" si="41"/>
        <v>0</v>
      </c>
      <c r="K197" s="55">
        <f t="shared" si="42"/>
        <v>0</v>
      </c>
      <c r="L197" s="55">
        <f t="shared" si="43"/>
        <v>0</v>
      </c>
      <c r="M197" s="55">
        <f t="shared" ca="1" si="44"/>
        <v>-3.9919981921210856E-3</v>
      </c>
      <c r="N197" s="55">
        <f t="shared" ca="1" si="45"/>
        <v>0</v>
      </c>
      <c r="O197" s="63">
        <f t="shared" ca="1" si="46"/>
        <v>0</v>
      </c>
      <c r="P197" s="55">
        <f t="shared" ca="1" si="47"/>
        <v>0</v>
      </c>
      <c r="Q197" s="55">
        <f t="shared" ca="1" si="48"/>
        <v>0</v>
      </c>
      <c r="R197" s="31">
        <f t="shared" ca="1" si="49"/>
        <v>3.9919981921210856E-3</v>
      </c>
    </row>
    <row r="198" spans="1:18">
      <c r="A198" s="61"/>
      <c r="B198" s="61"/>
      <c r="C198" s="61"/>
      <c r="D198" s="62">
        <f t="shared" si="35"/>
        <v>0</v>
      </c>
      <c r="E198" s="62">
        <f t="shared" si="36"/>
        <v>0</v>
      </c>
      <c r="F198" s="55">
        <f t="shared" si="37"/>
        <v>0</v>
      </c>
      <c r="G198" s="55">
        <f t="shared" si="38"/>
        <v>0</v>
      </c>
      <c r="H198" s="55">
        <f t="shared" si="39"/>
        <v>0</v>
      </c>
      <c r="I198" s="55">
        <f t="shared" si="40"/>
        <v>0</v>
      </c>
      <c r="J198" s="55">
        <f t="shared" si="41"/>
        <v>0</v>
      </c>
      <c r="K198" s="55">
        <f t="shared" si="42"/>
        <v>0</v>
      </c>
      <c r="L198" s="55">
        <f t="shared" si="43"/>
        <v>0</v>
      </c>
      <c r="M198" s="55">
        <f t="shared" ca="1" si="44"/>
        <v>-3.9919981921210856E-3</v>
      </c>
      <c r="N198" s="55">
        <f t="shared" ca="1" si="45"/>
        <v>0</v>
      </c>
      <c r="O198" s="63">
        <f t="shared" ca="1" si="46"/>
        <v>0</v>
      </c>
      <c r="P198" s="55">
        <f t="shared" ca="1" si="47"/>
        <v>0</v>
      </c>
      <c r="Q198" s="55">
        <f t="shared" ca="1" si="48"/>
        <v>0</v>
      </c>
      <c r="R198" s="31">
        <f t="shared" ca="1" si="49"/>
        <v>3.9919981921210856E-3</v>
      </c>
    </row>
    <row r="199" spans="1:18">
      <c r="A199" s="61"/>
      <c r="B199" s="61"/>
      <c r="C199" s="61"/>
      <c r="D199" s="62">
        <f t="shared" si="35"/>
        <v>0</v>
      </c>
      <c r="E199" s="62">
        <f t="shared" si="36"/>
        <v>0</v>
      </c>
      <c r="F199" s="55">
        <f t="shared" si="37"/>
        <v>0</v>
      </c>
      <c r="G199" s="55">
        <f t="shared" si="38"/>
        <v>0</v>
      </c>
      <c r="H199" s="55">
        <f t="shared" si="39"/>
        <v>0</v>
      </c>
      <c r="I199" s="55">
        <f t="shared" si="40"/>
        <v>0</v>
      </c>
      <c r="J199" s="55">
        <f t="shared" si="41"/>
        <v>0</v>
      </c>
      <c r="K199" s="55">
        <f t="shared" si="42"/>
        <v>0</v>
      </c>
      <c r="L199" s="55">
        <f t="shared" si="43"/>
        <v>0</v>
      </c>
      <c r="M199" s="55">
        <f t="shared" ca="1" si="44"/>
        <v>-3.9919981921210856E-3</v>
      </c>
      <c r="N199" s="55">
        <f t="shared" ca="1" si="45"/>
        <v>0</v>
      </c>
      <c r="O199" s="63">
        <f t="shared" ca="1" si="46"/>
        <v>0</v>
      </c>
      <c r="P199" s="55">
        <f t="shared" ca="1" si="47"/>
        <v>0</v>
      </c>
      <c r="Q199" s="55">
        <f t="shared" ca="1" si="48"/>
        <v>0</v>
      </c>
      <c r="R199" s="31">
        <f t="shared" ca="1" si="49"/>
        <v>3.9919981921210856E-3</v>
      </c>
    </row>
    <row r="200" spans="1:18">
      <c r="A200" s="61"/>
      <c r="B200" s="61"/>
      <c r="C200" s="61"/>
      <c r="D200" s="62">
        <f t="shared" si="35"/>
        <v>0</v>
      </c>
      <c r="E200" s="62">
        <f t="shared" si="36"/>
        <v>0</v>
      </c>
      <c r="F200" s="55">
        <f t="shared" si="37"/>
        <v>0</v>
      </c>
      <c r="G200" s="55">
        <f t="shared" si="38"/>
        <v>0</v>
      </c>
      <c r="H200" s="55">
        <f t="shared" si="39"/>
        <v>0</v>
      </c>
      <c r="I200" s="55">
        <f t="shared" si="40"/>
        <v>0</v>
      </c>
      <c r="J200" s="55">
        <f t="shared" si="41"/>
        <v>0</v>
      </c>
      <c r="K200" s="55">
        <f t="shared" si="42"/>
        <v>0</v>
      </c>
      <c r="L200" s="55">
        <f t="shared" si="43"/>
        <v>0</v>
      </c>
      <c r="M200" s="55">
        <f t="shared" ca="1" si="44"/>
        <v>-3.9919981921210856E-3</v>
      </c>
      <c r="N200" s="55">
        <f t="shared" ca="1" si="45"/>
        <v>0</v>
      </c>
      <c r="O200" s="63">
        <f t="shared" ca="1" si="46"/>
        <v>0</v>
      </c>
      <c r="P200" s="55">
        <f t="shared" ca="1" si="47"/>
        <v>0</v>
      </c>
      <c r="Q200" s="55">
        <f t="shared" ca="1" si="48"/>
        <v>0</v>
      </c>
      <c r="R200" s="31">
        <f t="shared" ca="1" si="49"/>
        <v>3.9919981921210856E-3</v>
      </c>
    </row>
    <row r="201" spans="1:18">
      <c r="A201" s="61"/>
      <c r="B201" s="61"/>
      <c r="C201" s="61"/>
      <c r="D201" s="62">
        <f t="shared" si="35"/>
        <v>0</v>
      </c>
      <c r="E201" s="62">
        <f t="shared" si="36"/>
        <v>0</v>
      </c>
      <c r="F201" s="55">
        <f t="shared" si="37"/>
        <v>0</v>
      </c>
      <c r="G201" s="55">
        <f t="shared" si="38"/>
        <v>0</v>
      </c>
      <c r="H201" s="55">
        <f t="shared" si="39"/>
        <v>0</v>
      </c>
      <c r="I201" s="55">
        <f t="shared" si="40"/>
        <v>0</v>
      </c>
      <c r="J201" s="55">
        <f t="shared" si="41"/>
        <v>0</v>
      </c>
      <c r="K201" s="55">
        <f t="shared" si="42"/>
        <v>0</v>
      </c>
      <c r="L201" s="55">
        <f t="shared" si="43"/>
        <v>0</v>
      </c>
      <c r="M201" s="55">
        <f t="shared" ca="1" si="44"/>
        <v>-3.9919981921210856E-3</v>
      </c>
      <c r="N201" s="55">
        <f t="shared" ca="1" si="45"/>
        <v>0</v>
      </c>
      <c r="O201" s="63">
        <f t="shared" ca="1" si="46"/>
        <v>0</v>
      </c>
      <c r="P201" s="55">
        <f t="shared" ca="1" si="47"/>
        <v>0</v>
      </c>
      <c r="Q201" s="55">
        <f t="shared" ca="1" si="48"/>
        <v>0</v>
      </c>
      <c r="R201" s="31">
        <f t="shared" ca="1" si="49"/>
        <v>3.9919981921210856E-3</v>
      </c>
    </row>
    <row r="202" spans="1:18">
      <c r="A202" s="61"/>
      <c r="B202" s="61"/>
      <c r="C202" s="61"/>
      <c r="D202" s="62">
        <f t="shared" si="35"/>
        <v>0</v>
      </c>
      <c r="E202" s="62">
        <f t="shared" si="36"/>
        <v>0</v>
      </c>
      <c r="F202" s="55">
        <f t="shared" si="37"/>
        <v>0</v>
      </c>
      <c r="G202" s="55">
        <f t="shared" si="38"/>
        <v>0</v>
      </c>
      <c r="H202" s="55">
        <f t="shared" si="39"/>
        <v>0</v>
      </c>
      <c r="I202" s="55">
        <f t="shared" si="40"/>
        <v>0</v>
      </c>
      <c r="J202" s="55">
        <f t="shared" si="41"/>
        <v>0</v>
      </c>
      <c r="K202" s="55">
        <f t="shared" si="42"/>
        <v>0</v>
      </c>
      <c r="L202" s="55">
        <f t="shared" si="43"/>
        <v>0</v>
      </c>
      <c r="M202" s="55">
        <f t="shared" ca="1" si="44"/>
        <v>-3.9919981921210856E-3</v>
      </c>
      <c r="N202" s="55">
        <f t="shared" ca="1" si="45"/>
        <v>0</v>
      </c>
      <c r="O202" s="63">
        <f t="shared" ca="1" si="46"/>
        <v>0</v>
      </c>
      <c r="P202" s="55">
        <f t="shared" ca="1" si="47"/>
        <v>0</v>
      </c>
      <c r="Q202" s="55">
        <f t="shared" ca="1" si="48"/>
        <v>0</v>
      </c>
      <c r="R202" s="31">
        <f t="shared" ca="1" si="49"/>
        <v>3.9919981921210856E-3</v>
      </c>
    </row>
    <row r="203" spans="1:18">
      <c r="A203" s="61"/>
      <c r="B203" s="61"/>
      <c r="C203" s="61"/>
      <c r="D203" s="62">
        <f t="shared" si="35"/>
        <v>0</v>
      </c>
      <c r="E203" s="62">
        <f t="shared" si="36"/>
        <v>0</v>
      </c>
      <c r="F203" s="55">
        <f t="shared" si="37"/>
        <v>0</v>
      </c>
      <c r="G203" s="55">
        <f t="shared" si="38"/>
        <v>0</v>
      </c>
      <c r="H203" s="55">
        <f t="shared" si="39"/>
        <v>0</v>
      </c>
      <c r="I203" s="55">
        <f t="shared" si="40"/>
        <v>0</v>
      </c>
      <c r="J203" s="55">
        <f t="shared" si="41"/>
        <v>0</v>
      </c>
      <c r="K203" s="55">
        <f t="shared" si="42"/>
        <v>0</v>
      </c>
      <c r="L203" s="55">
        <f t="shared" si="43"/>
        <v>0</v>
      </c>
      <c r="M203" s="55">
        <f t="shared" ca="1" si="44"/>
        <v>-3.9919981921210856E-3</v>
      </c>
      <c r="N203" s="55">
        <f t="shared" ca="1" si="45"/>
        <v>0</v>
      </c>
      <c r="O203" s="63">
        <f t="shared" ca="1" si="46"/>
        <v>0</v>
      </c>
      <c r="P203" s="55">
        <f t="shared" ca="1" si="47"/>
        <v>0</v>
      </c>
      <c r="Q203" s="55">
        <f t="shared" ca="1" si="48"/>
        <v>0</v>
      </c>
      <c r="R203" s="31">
        <f t="shared" ca="1" si="49"/>
        <v>3.9919981921210856E-3</v>
      </c>
    </row>
    <row r="204" spans="1:18">
      <c r="A204" s="61"/>
      <c r="B204" s="61"/>
      <c r="C204" s="61"/>
      <c r="D204" s="62">
        <f t="shared" si="35"/>
        <v>0</v>
      </c>
      <c r="E204" s="62">
        <f t="shared" si="36"/>
        <v>0</v>
      </c>
      <c r="F204" s="55">
        <f t="shared" si="37"/>
        <v>0</v>
      </c>
      <c r="G204" s="55">
        <f t="shared" si="38"/>
        <v>0</v>
      </c>
      <c r="H204" s="55">
        <f t="shared" si="39"/>
        <v>0</v>
      </c>
      <c r="I204" s="55">
        <f t="shared" si="40"/>
        <v>0</v>
      </c>
      <c r="J204" s="55">
        <f t="shared" si="41"/>
        <v>0</v>
      </c>
      <c r="K204" s="55">
        <f t="shared" si="42"/>
        <v>0</v>
      </c>
      <c r="L204" s="55">
        <f t="shared" si="43"/>
        <v>0</v>
      </c>
      <c r="M204" s="55">
        <f t="shared" ca="1" si="44"/>
        <v>-3.9919981921210856E-3</v>
      </c>
      <c r="N204" s="55">
        <f t="shared" ca="1" si="45"/>
        <v>0</v>
      </c>
      <c r="O204" s="63">
        <f t="shared" ca="1" si="46"/>
        <v>0</v>
      </c>
      <c r="P204" s="55">
        <f t="shared" ca="1" si="47"/>
        <v>0</v>
      </c>
      <c r="Q204" s="55">
        <f t="shared" ca="1" si="48"/>
        <v>0</v>
      </c>
      <c r="R204" s="31">
        <f t="shared" ca="1" si="49"/>
        <v>3.9919981921210856E-3</v>
      </c>
    </row>
    <row r="205" spans="1:18">
      <c r="A205" s="61"/>
      <c r="B205" s="61"/>
      <c r="C205" s="61"/>
      <c r="D205" s="62">
        <f t="shared" si="35"/>
        <v>0</v>
      </c>
      <c r="E205" s="62">
        <f t="shared" si="36"/>
        <v>0</v>
      </c>
      <c r="F205" s="55">
        <f t="shared" si="37"/>
        <v>0</v>
      </c>
      <c r="G205" s="55">
        <f t="shared" si="38"/>
        <v>0</v>
      </c>
      <c r="H205" s="55">
        <f t="shared" si="39"/>
        <v>0</v>
      </c>
      <c r="I205" s="55">
        <f t="shared" si="40"/>
        <v>0</v>
      </c>
      <c r="J205" s="55">
        <f t="shared" si="41"/>
        <v>0</v>
      </c>
      <c r="K205" s="55">
        <f t="shared" si="42"/>
        <v>0</v>
      </c>
      <c r="L205" s="55">
        <f t="shared" si="43"/>
        <v>0</v>
      </c>
      <c r="M205" s="55">
        <f t="shared" ca="1" si="44"/>
        <v>-3.9919981921210856E-3</v>
      </c>
      <c r="N205" s="55">
        <f t="shared" ca="1" si="45"/>
        <v>0</v>
      </c>
      <c r="O205" s="63">
        <f t="shared" ca="1" si="46"/>
        <v>0</v>
      </c>
      <c r="P205" s="55">
        <f t="shared" ca="1" si="47"/>
        <v>0</v>
      </c>
      <c r="Q205" s="55">
        <f t="shared" ca="1" si="48"/>
        <v>0</v>
      </c>
      <c r="R205" s="31">
        <f t="shared" ca="1" si="49"/>
        <v>3.9919981921210856E-3</v>
      </c>
    </row>
    <row r="206" spans="1:18">
      <c r="A206" s="61"/>
      <c r="B206" s="61"/>
      <c r="C206" s="61"/>
      <c r="D206" s="62">
        <f t="shared" si="35"/>
        <v>0</v>
      </c>
      <c r="E206" s="62">
        <f t="shared" si="36"/>
        <v>0</v>
      </c>
      <c r="F206" s="55">
        <f t="shared" si="37"/>
        <v>0</v>
      </c>
      <c r="G206" s="55">
        <f t="shared" si="38"/>
        <v>0</v>
      </c>
      <c r="H206" s="55">
        <f t="shared" si="39"/>
        <v>0</v>
      </c>
      <c r="I206" s="55">
        <f t="shared" si="40"/>
        <v>0</v>
      </c>
      <c r="J206" s="55">
        <f t="shared" si="41"/>
        <v>0</v>
      </c>
      <c r="K206" s="55">
        <f t="shared" si="42"/>
        <v>0</v>
      </c>
      <c r="L206" s="55">
        <f t="shared" si="43"/>
        <v>0</v>
      </c>
      <c r="M206" s="55">
        <f t="shared" ca="1" si="44"/>
        <v>-3.9919981921210856E-3</v>
      </c>
      <c r="N206" s="55">
        <f t="shared" ca="1" si="45"/>
        <v>0</v>
      </c>
      <c r="O206" s="63">
        <f t="shared" ca="1" si="46"/>
        <v>0</v>
      </c>
      <c r="P206" s="55">
        <f t="shared" ca="1" si="47"/>
        <v>0</v>
      </c>
      <c r="Q206" s="55">
        <f t="shared" ca="1" si="48"/>
        <v>0</v>
      </c>
      <c r="R206" s="31">
        <f t="shared" ca="1" si="49"/>
        <v>3.9919981921210856E-3</v>
      </c>
    </row>
    <row r="207" spans="1:18">
      <c r="A207" s="61"/>
      <c r="B207" s="61"/>
      <c r="C207" s="61"/>
      <c r="D207" s="62">
        <f t="shared" si="35"/>
        <v>0</v>
      </c>
      <c r="E207" s="62">
        <f t="shared" si="36"/>
        <v>0</v>
      </c>
      <c r="F207" s="55">
        <f t="shared" si="37"/>
        <v>0</v>
      </c>
      <c r="G207" s="55">
        <f t="shared" si="38"/>
        <v>0</v>
      </c>
      <c r="H207" s="55">
        <f t="shared" si="39"/>
        <v>0</v>
      </c>
      <c r="I207" s="55">
        <f t="shared" si="40"/>
        <v>0</v>
      </c>
      <c r="J207" s="55">
        <f t="shared" si="41"/>
        <v>0</v>
      </c>
      <c r="K207" s="55">
        <f t="shared" si="42"/>
        <v>0</v>
      </c>
      <c r="L207" s="55">
        <f t="shared" si="43"/>
        <v>0</v>
      </c>
      <c r="M207" s="55">
        <f t="shared" ca="1" si="44"/>
        <v>-3.9919981921210856E-3</v>
      </c>
      <c r="N207" s="55">
        <f t="shared" ca="1" si="45"/>
        <v>0</v>
      </c>
      <c r="O207" s="63">
        <f t="shared" ca="1" si="46"/>
        <v>0</v>
      </c>
      <c r="P207" s="55">
        <f t="shared" ca="1" si="47"/>
        <v>0</v>
      </c>
      <c r="Q207" s="55">
        <f t="shared" ca="1" si="48"/>
        <v>0</v>
      </c>
      <c r="R207" s="31">
        <f t="shared" ca="1" si="49"/>
        <v>3.9919981921210856E-3</v>
      </c>
    </row>
    <row r="208" spans="1:18">
      <c r="A208" s="61"/>
      <c r="B208" s="61"/>
      <c r="C208" s="61"/>
      <c r="D208" s="62">
        <f t="shared" si="35"/>
        <v>0</v>
      </c>
      <c r="E208" s="62">
        <f t="shared" si="36"/>
        <v>0</v>
      </c>
      <c r="F208" s="55">
        <f t="shared" si="37"/>
        <v>0</v>
      </c>
      <c r="G208" s="55">
        <f t="shared" si="38"/>
        <v>0</v>
      </c>
      <c r="H208" s="55">
        <f t="shared" si="39"/>
        <v>0</v>
      </c>
      <c r="I208" s="55">
        <f t="shared" si="40"/>
        <v>0</v>
      </c>
      <c r="J208" s="55">
        <f t="shared" si="41"/>
        <v>0</v>
      </c>
      <c r="K208" s="55">
        <f t="shared" si="42"/>
        <v>0</v>
      </c>
      <c r="L208" s="55">
        <f t="shared" si="43"/>
        <v>0</v>
      </c>
      <c r="M208" s="55">
        <f t="shared" ca="1" si="44"/>
        <v>-3.9919981921210856E-3</v>
      </c>
      <c r="N208" s="55">
        <f t="shared" ca="1" si="45"/>
        <v>0</v>
      </c>
      <c r="O208" s="63">
        <f t="shared" ca="1" si="46"/>
        <v>0</v>
      </c>
      <c r="P208" s="55">
        <f t="shared" ca="1" si="47"/>
        <v>0</v>
      </c>
      <c r="Q208" s="55">
        <f t="shared" ca="1" si="48"/>
        <v>0</v>
      </c>
      <c r="R208" s="31">
        <f t="shared" ca="1" si="49"/>
        <v>3.9919981921210856E-3</v>
      </c>
    </row>
    <row r="209" spans="1:18">
      <c r="A209" s="61"/>
      <c r="B209" s="61"/>
      <c r="C209" s="61"/>
      <c r="D209" s="62">
        <f t="shared" si="35"/>
        <v>0</v>
      </c>
      <c r="E209" s="62">
        <f t="shared" si="36"/>
        <v>0</v>
      </c>
      <c r="F209" s="55">
        <f t="shared" si="37"/>
        <v>0</v>
      </c>
      <c r="G209" s="55">
        <f t="shared" si="38"/>
        <v>0</v>
      </c>
      <c r="H209" s="55">
        <f t="shared" si="39"/>
        <v>0</v>
      </c>
      <c r="I209" s="55">
        <f t="shared" si="40"/>
        <v>0</v>
      </c>
      <c r="J209" s="55">
        <f t="shared" si="41"/>
        <v>0</v>
      </c>
      <c r="K209" s="55">
        <f t="shared" si="42"/>
        <v>0</v>
      </c>
      <c r="L209" s="55">
        <f t="shared" si="43"/>
        <v>0</v>
      </c>
      <c r="M209" s="55">
        <f t="shared" ca="1" si="44"/>
        <v>-3.9919981921210856E-3</v>
      </c>
      <c r="N209" s="55">
        <f t="shared" ca="1" si="45"/>
        <v>0</v>
      </c>
      <c r="O209" s="63">
        <f t="shared" ca="1" si="46"/>
        <v>0</v>
      </c>
      <c r="P209" s="55">
        <f t="shared" ca="1" si="47"/>
        <v>0</v>
      </c>
      <c r="Q209" s="55">
        <f t="shared" ca="1" si="48"/>
        <v>0</v>
      </c>
      <c r="R209" s="31">
        <f t="shared" ca="1" si="49"/>
        <v>3.9919981921210856E-3</v>
      </c>
    </row>
    <row r="210" spans="1:18">
      <c r="A210" s="61"/>
      <c r="B210" s="61"/>
      <c r="C210" s="61"/>
      <c r="D210" s="62">
        <f t="shared" si="35"/>
        <v>0</v>
      </c>
      <c r="E210" s="62">
        <f t="shared" si="36"/>
        <v>0</v>
      </c>
      <c r="F210" s="55">
        <f t="shared" si="37"/>
        <v>0</v>
      </c>
      <c r="G210" s="55">
        <f t="shared" si="38"/>
        <v>0</v>
      </c>
      <c r="H210" s="55">
        <f t="shared" si="39"/>
        <v>0</v>
      </c>
      <c r="I210" s="55">
        <f t="shared" si="40"/>
        <v>0</v>
      </c>
      <c r="J210" s="55">
        <f t="shared" si="41"/>
        <v>0</v>
      </c>
      <c r="K210" s="55">
        <f t="shared" si="42"/>
        <v>0</v>
      </c>
      <c r="L210" s="55">
        <f t="shared" si="43"/>
        <v>0</v>
      </c>
      <c r="M210" s="55">
        <f t="shared" ca="1" si="44"/>
        <v>-3.9919981921210856E-3</v>
      </c>
      <c r="N210" s="55">
        <f t="shared" ca="1" si="45"/>
        <v>0</v>
      </c>
      <c r="O210" s="63">
        <f t="shared" ca="1" si="46"/>
        <v>0</v>
      </c>
      <c r="P210" s="55">
        <f t="shared" ca="1" si="47"/>
        <v>0</v>
      </c>
      <c r="Q210" s="55">
        <f t="shared" ca="1" si="48"/>
        <v>0</v>
      </c>
      <c r="R210" s="31">
        <f t="shared" ca="1" si="49"/>
        <v>3.9919981921210856E-3</v>
      </c>
    </row>
    <row r="211" spans="1:18">
      <c r="A211" s="61"/>
      <c r="B211" s="61"/>
      <c r="C211" s="61"/>
      <c r="D211" s="62">
        <f t="shared" si="35"/>
        <v>0</v>
      </c>
      <c r="E211" s="62">
        <f t="shared" si="36"/>
        <v>0</v>
      </c>
      <c r="F211" s="55">
        <f t="shared" si="37"/>
        <v>0</v>
      </c>
      <c r="G211" s="55">
        <f t="shared" si="38"/>
        <v>0</v>
      </c>
      <c r="H211" s="55">
        <f t="shared" si="39"/>
        <v>0</v>
      </c>
      <c r="I211" s="55">
        <f t="shared" si="40"/>
        <v>0</v>
      </c>
      <c r="J211" s="55">
        <f t="shared" si="41"/>
        <v>0</v>
      </c>
      <c r="K211" s="55">
        <f t="shared" si="42"/>
        <v>0</v>
      </c>
      <c r="L211" s="55">
        <f t="shared" si="43"/>
        <v>0</v>
      </c>
      <c r="M211" s="55">
        <f t="shared" ca="1" si="44"/>
        <v>-3.9919981921210856E-3</v>
      </c>
      <c r="N211" s="55">
        <f t="shared" ca="1" si="45"/>
        <v>0</v>
      </c>
      <c r="O211" s="63">
        <f t="shared" ca="1" si="46"/>
        <v>0</v>
      </c>
      <c r="P211" s="55">
        <f t="shared" ca="1" si="47"/>
        <v>0</v>
      </c>
      <c r="Q211" s="55">
        <f t="shared" ca="1" si="48"/>
        <v>0</v>
      </c>
      <c r="R211" s="31">
        <f t="shared" ca="1" si="49"/>
        <v>3.9919981921210856E-3</v>
      </c>
    </row>
    <row r="212" spans="1:18">
      <c r="A212" s="61"/>
      <c r="B212" s="61"/>
      <c r="C212" s="61"/>
      <c r="D212" s="62">
        <f t="shared" si="35"/>
        <v>0</v>
      </c>
      <c r="E212" s="62">
        <f t="shared" si="36"/>
        <v>0</v>
      </c>
      <c r="F212" s="55">
        <f t="shared" si="37"/>
        <v>0</v>
      </c>
      <c r="G212" s="55">
        <f t="shared" si="38"/>
        <v>0</v>
      </c>
      <c r="H212" s="55">
        <f t="shared" si="39"/>
        <v>0</v>
      </c>
      <c r="I212" s="55">
        <f t="shared" si="40"/>
        <v>0</v>
      </c>
      <c r="J212" s="55">
        <f t="shared" si="41"/>
        <v>0</v>
      </c>
      <c r="K212" s="55">
        <f t="shared" si="42"/>
        <v>0</v>
      </c>
      <c r="L212" s="55">
        <f t="shared" si="43"/>
        <v>0</v>
      </c>
      <c r="M212" s="55">
        <f t="shared" ca="1" si="44"/>
        <v>-3.9919981921210856E-3</v>
      </c>
      <c r="N212" s="55">
        <f t="shared" ca="1" si="45"/>
        <v>0</v>
      </c>
      <c r="O212" s="63">
        <f t="shared" ca="1" si="46"/>
        <v>0</v>
      </c>
      <c r="P212" s="55">
        <f t="shared" ca="1" si="47"/>
        <v>0</v>
      </c>
      <c r="Q212" s="55">
        <f t="shared" ca="1" si="48"/>
        <v>0</v>
      </c>
      <c r="R212" s="31">
        <f t="shared" ca="1" si="49"/>
        <v>3.9919981921210856E-3</v>
      </c>
    </row>
    <row r="213" spans="1:18">
      <c r="A213" s="61"/>
      <c r="B213" s="61"/>
      <c r="C213" s="61"/>
      <c r="D213" s="62">
        <f t="shared" ref="D213:D276" si="50">A213/A$18</f>
        <v>0</v>
      </c>
      <c r="E213" s="62">
        <f t="shared" ref="E213:E276" si="51">B213/B$18</f>
        <v>0</v>
      </c>
      <c r="F213" s="55">
        <f t="shared" ref="F213:F276" si="52">$C213*D213</f>
        <v>0</v>
      </c>
      <c r="G213" s="55">
        <f t="shared" ref="G213:G276" si="53">$C213*E213</f>
        <v>0</v>
      </c>
      <c r="H213" s="55">
        <f t="shared" ref="H213:H276" si="54">C213*D213*D213</f>
        <v>0</v>
      </c>
      <c r="I213" s="55">
        <f t="shared" ref="I213:I276" si="55">C213*D213*D213*D213</f>
        <v>0</v>
      </c>
      <c r="J213" s="55">
        <f t="shared" ref="J213:J276" si="56">C213*D213*D213*D213*D213</f>
        <v>0</v>
      </c>
      <c r="K213" s="55">
        <f t="shared" ref="K213:K276" si="57">C213*E213*D213</f>
        <v>0</v>
      </c>
      <c r="L213" s="55">
        <f t="shared" ref="L213:L276" si="58">C213*E213*D213*D213</f>
        <v>0</v>
      </c>
      <c r="M213" s="55">
        <f t="shared" ref="M213:M276" ca="1" si="59">+E$4+E$5*D213+E$6*D213^2</f>
        <v>-3.9919981921210856E-3</v>
      </c>
      <c r="N213" s="55">
        <f t="shared" ref="N213:N276" ca="1" si="60">C213*(M213-E213)^2</f>
        <v>0</v>
      </c>
      <c r="O213" s="63">
        <f t="shared" ref="O213:O276" ca="1" si="61">(C213*O$1-O$2*F213+O$3*H213)^2</f>
        <v>0</v>
      </c>
      <c r="P213" s="55">
        <f t="shared" ref="P213:P276" ca="1" si="62">(-C213*O$2+O$4*F213-O$5*H213)^2</f>
        <v>0</v>
      </c>
      <c r="Q213" s="55">
        <f t="shared" ref="Q213:Q276" ca="1" si="63">+(C213*O$3-F213*O$5+H213*O$6)^2</f>
        <v>0</v>
      </c>
      <c r="R213" s="31">
        <f t="shared" ref="R213:R276" ca="1" si="64">+E213-M213</f>
        <v>3.9919981921210856E-3</v>
      </c>
    </row>
    <row r="214" spans="1:18">
      <c r="A214" s="61"/>
      <c r="B214" s="61"/>
      <c r="C214" s="61"/>
      <c r="D214" s="62">
        <f t="shared" si="50"/>
        <v>0</v>
      </c>
      <c r="E214" s="62">
        <f t="shared" si="51"/>
        <v>0</v>
      </c>
      <c r="F214" s="55">
        <f t="shared" si="52"/>
        <v>0</v>
      </c>
      <c r="G214" s="55">
        <f t="shared" si="53"/>
        <v>0</v>
      </c>
      <c r="H214" s="55">
        <f t="shared" si="54"/>
        <v>0</v>
      </c>
      <c r="I214" s="55">
        <f t="shared" si="55"/>
        <v>0</v>
      </c>
      <c r="J214" s="55">
        <f t="shared" si="56"/>
        <v>0</v>
      </c>
      <c r="K214" s="55">
        <f t="shared" si="57"/>
        <v>0</v>
      </c>
      <c r="L214" s="55">
        <f t="shared" si="58"/>
        <v>0</v>
      </c>
      <c r="M214" s="55">
        <f t="shared" ca="1" si="59"/>
        <v>-3.9919981921210856E-3</v>
      </c>
      <c r="N214" s="55">
        <f t="shared" ca="1" si="60"/>
        <v>0</v>
      </c>
      <c r="O214" s="63">
        <f t="shared" ca="1" si="61"/>
        <v>0</v>
      </c>
      <c r="P214" s="55">
        <f t="shared" ca="1" si="62"/>
        <v>0</v>
      </c>
      <c r="Q214" s="55">
        <f t="shared" ca="1" si="63"/>
        <v>0</v>
      </c>
      <c r="R214" s="31">
        <f t="shared" ca="1" si="64"/>
        <v>3.9919981921210856E-3</v>
      </c>
    </row>
    <row r="215" spans="1:18">
      <c r="A215" s="61"/>
      <c r="B215" s="61"/>
      <c r="C215" s="61"/>
      <c r="D215" s="62">
        <f t="shared" si="50"/>
        <v>0</v>
      </c>
      <c r="E215" s="62">
        <f t="shared" si="51"/>
        <v>0</v>
      </c>
      <c r="F215" s="55">
        <f t="shared" si="52"/>
        <v>0</v>
      </c>
      <c r="G215" s="55">
        <f t="shared" si="53"/>
        <v>0</v>
      </c>
      <c r="H215" s="55">
        <f t="shared" si="54"/>
        <v>0</v>
      </c>
      <c r="I215" s="55">
        <f t="shared" si="55"/>
        <v>0</v>
      </c>
      <c r="J215" s="55">
        <f t="shared" si="56"/>
        <v>0</v>
      </c>
      <c r="K215" s="55">
        <f t="shared" si="57"/>
        <v>0</v>
      </c>
      <c r="L215" s="55">
        <f t="shared" si="58"/>
        <v>0</v>
      </c>
      <c r="M215" s="55">
        <f t="shared" ca="1" si="59"/>
        <v>-3.9919981921210856E-3</v>
      </c>
      <c r="N215" s="55">
        <f t="shared" ca="1" si="60"/>
        <v>0</v>
      </c>
      <c r="O215" s="63">
        <f t="shared" ca="1" si="61"/>
        <v>0</v>
      </c>
      <c r="P215" s="55">
        <f t="shared" ca="1" si="62"/>
        <v>0</v>
      </c>
      <c r="Q215" s="55">
        <f t="shared" ca="1" si="63"/>
        <v>0</v>
      </c>
      <c r="R215" s="31">
        <f t="shared" ca="1" si="64"/>
        <v>3.9919981921210856E-3</v>
      </c>
    </row>
    <row r="216" spans="1:18">
      <c r="A216" s="61"/>
      <c r="B216" s="61"/>
      <c r="C216" s="61"/>
      <c r="D216" s="62">
        <f t="shared" si="50"/>
        <v>0</v>
      </c>
      <c r="E216" s="62">
        <f t="shared" si="51"/>
        <v>0</v>
      </c>
      <c r="F216" s="55">
        <f t="shared" si="52"/>
        <v>0</v>
      </c>
      <c r="G216" s="55">
        <f t="shared" si="53"/>
        <v>0</v>
      </c>
      <c r="H216" s="55">
        <f t="shared" si="54"/>
        <v>0</v>
      </c>
      <c r="I216" s="55">
        <f t="shared" si="55"/>
        <v>0</v>
      </c>
      <c r="J216" s="55">
        <f t="shared" si="56"/>
        <v>0</v>
      </c>
      <c r="K216" s="55">
        <f t="shared" si="57"/>
        <v>0</v>
      </c>
      <c r="L216" s="55">
        <f t="shared" si="58"/>
        <v>0</v>
      </c>
      <c r="M216" s="55">
        <f t="shared" ca="1" si="59"/>
        <v>-3.9919981921210856E-3</v>
      </c>
      <c r="N216" s="55">
        <f t="shared" ca="1" si="60"/>
        <v>0</v>
      </c>
      <c r="O216" s="63">
        <f t="shared" ca="1" si="61"/>
        <v>0</v>
      </c>
      <c r="P216" s="55">
        <f t="shared" ca="1" si="62"/>
        <v>0</v>
      </c>
      <c r="Q216" s="55">
        <f t="shared" ca="1" si="63"/>
        <v>0</v>
      </c>
      <c r="R216" s="31">
        <f t="shared" ca="1" si="64"/>
        <v>3.9919981921210856E-3</v>
      </c>
    </row>
    <row r="217" spans="1:18">
      <c r="A217" s="61"/>
      <c r="B217" s="61"/>
      <c r="C217" s="61"/>
      <c r="D217" s="62">
        <f t="shared" si="50"/>
        <v>0</v>
      </c>
      <c r="E217" s="62">
        <f t="shared" si="51"/>
        <v>0</v>
      </c>
      <c r="F217" s="55">
        <f t="shared" si="52"/>
        <v>0</v>
      </c>
      <c r="G217" s="55">
        <f t="shared" si="53"/>
        <v>0</v>
      </c>
      <c r="H217" s="55">
        <f t="shared" si="54"/>
        <v>0</v>
      </c>
      <c r="I217" s="55">
        <f t="shared" si="55"/>
        <v>0</v>
      </c>
      <c r="J217" s="55">
        <f t="shared" si="56"/>
        <v>0</v>
      </c>
      <c r="K217" s="55">
        <f t="shared" si="57"/>
        <v>0</v>
      </c>
      <c r="L217" s="55">
        <f t="shared" si="58"/>
        <v>0</v>
      </c>
      <c r="M217" s="55">
        <f t="shared" ca="1" si="59"/>
        <v>-3.9919981921210856E-3</v>
      </c>
      <c r="N217" s="55">
        <f t="shared" ca="1" si="60"/>
        <v>0</v>
      </c>
      <c r="O217" s="63">
        <f t="shared" ca="1" si="61"/>
        <v>0</v>
      </c>
      <c r="P217" s="55">
        <f t="shared" ca="1" si="62"/>
        <v>0</v>
      </c>
      <c r="Q217" s="55">
        <f t="shared" ca="1" si="63"/>
        <v>0</v>
      </c>
      <c r="R217" s="31">
        <f t="shared" ca="1" si="64"/>
        <v>3.9919981921210856E-3</v>
      </c>
    </row>
    <row r="218" spans="1:18">
      <c r="A218" s="61"/>
      <c r="B218" s="61"/>
      <c r="C218" s="61"/>
      <c r="D218" s="62">
        <f t="shared" si="50"/>
        <v>0</v>
      </c>
      <c r="E218" s="62">
        <f t="shared" si="51"/>
        <v>0</v>
      </c>
      <c r="F218" s="55">
        <f t="shared" si="52"/>
        <v>0</v>
      </c>
      <c r="G218" s="55">
        <f t="shared" si="53"/>
        <v>0</v>
      </c>
      <c r="H218" s="55">
        <f t="shared" si="54"/>
        <v>0</v>
      </c>
      <c r="I218" s="55">
        <f t="shared" si="55"/>
        <v>0</v>
      </c>
      <c r="J218" s="55">
        <f t="shared" si="56"/>
        <v>0</v>
      </c>
      <c r="K218" s="55">
        <f t="shared" si="57"/>
        <v>0</v>
      </c>
      <c r="L218" s="55">
        <f t="shared" si="58"/>
        <v>0</v>
      </c>
      <c r="M218" s="55">
        <f t="shared" ca="1" si="59"/>
        <v>-3.9919981921210856E-3</v>
      </c>
      <c r="N218" s="55">
        <f t="shared" ca="1" si="60"/>
        <v>0</v>
      </c>
      <c r="O218" s="63">
        <f t="shared" ca="1" si="61"/>
        <v>0</v>
      </c>
      <c r="P218" s="55">
        <f t="shared" ca="1" si="62"/>
        <v>0</v>
      </c>
      <c r="Q218" s="55">
        <f t="shared" ca="1" si="63"/>
        <v>0</v>
      </c>
      <c r="R218" s="31">
        <f t="shared" ca="1" si="64"/>
        <v>3.9919981921210856E-3</v>
      </c>
    </row>
    <row r="219" spans="1:18">
      <c r="A219" s="61"/>
      <c r="B219" s="61"/>
      <c r="C219" s="61"/>
      <c r="D219" s="62">
        <f t="shared" si="50"/>
        <v>0</v>
      </c>
      <c r="E219" s="62">
        <f t="shared" si="51"/>
        <v>0</v>
      </c>
      <c r="F219" s="55">
        <f t="shared" si="52"/>
        <v>0</v>
      </c>
      <c r="G219" s="55">
        <f t="shared" si="53"/>
        <v>0</v>
      </c>
      <c r="H219" s="55">
        <f t="shared" si="54"/>
        <v>0</v>
      </c>
      <c r="I219" s="55">
        <f t="shared" si="55"/>
        <v>0</v>
      </c>
      <c r="J219" s="55">
        <f t="shared" si="56"/>
        <v>0</v>
      </c>
      <c r="K219" s="55">
        <f t="shared" si="57"/>
        <v>0</v>
      </c>
      <c r="L219" s="55">
        <f t="shared" si="58"/>
        <v>0</v>
      </c>
      <c r="M219" s="55">
        <f t="shared" ca="1" si="59"/>
        <v>-3.9919981921210856E-3</v>
      </c>
      <c r="N219" s="55">
        <f t="shared" ca="1" si="60"/>
        <v>0</v>
      </c>
      <c r="O219" s="63">
        <f t="shared" ca="1" si="61"/>
        <v>0</v>
      </c>
      <c r="P219" s="55">
        <f t="shared" ca="1" si="62"/>
        <v>0</v>
      </c>
      <c r="Q219" s="55">
        <f t="shared" ca="1" si="63"/>
        <v>0</v>
      </c>
      <c r="R219" s="31">
        <f t="shared" ca="1" si="64"/>
        <v>3.9919981921210856E-3</v>
      </c>
    </row>
    <row r="220" spans="1:18">
      <c r="A220" s="61"/>
      <c r="B220" s="61"/>
      <c r="C220" s="61"/>
      <c r="D220" s="62">
        <f t="shared" si="50"/>
        <v>0</v>
      </c>
      <c r="E220" s="62">
        <f t="shared" si="51"/>
        <v>0</v>
      </c>
      <c r="F220" s="55">
        <f t="shared" si="52"/>
        <v>0</v>
      </c>
      <c r="G220" s="55">
        <f t="shared" si="53"/>
        <v>0</v>
      </c>
      <c r="H220" s="55">
        <f t="shared" si="54"/>
        <v>0</v>
      </c>
      <c r="I220" s="55">
        <f t="shared" si="55"/>
        <v>0</v>
      </c>
      <c r="J220" s="55">
        <f t="shared" si="56"/>
        <v>0</v>
      </c>
      <c r="K220" s="55">
        <f t="shared" si="57"/>
        <v>0</v>
      </c>
      <c r="L220" s="55">
        <f t="shared" si="58"/>
        <v>0</v>
      </c>
      <c r="M220" s="55">
        <f t="shared" ca="1" si="59"/>
        <v>-3.9919981921210856E-3</v>
      </c>
      <c r="N220" s="55">
        <f t="shared" ca="1" si="60"/>
        <v>0</v>
      </c>
      <c r="O220" s="63">
        <f t="shared" ca="1" si="61"/>
        <v>0</v>
      </c>
      <c r="P220" s="55">
        <f t="shared" ca="1" si="62"/>
        <v>0</v>
      </c>
      <c r="Q220" s="55">
        <f t="shared" ca="1" si="63"/>
        <v>0</v>
      </c>
      <c r="R220" s="31">
        <f t="shared" ca="1" si="64"/>
        <v>3.9919981921210856E-3</v>
      </c>
    </row>
    <row r="221" spans="1:18">
      <c r="A221" s="61"/>
      <c r="B221" s="61"/>
      <c r="C221" s="61"/>
      <c r="D221" s="62">
        <f t="shared" si="50"/>
        <v>0</v>
      </c>
      <c r="E221" s="62">
        <f t="shared" si="51"/>
        <v>0</v>
      </c>
      <c r="F221" s="55">
        <f t="shared" si="52"/>
        <v>0</v>
      </c>
      <c r="G221" s="55">
        <f t="shared" si="53"/>
        <v>0</v>
      </c>
      <c r="H221" s="55">
        <f t="shared" si="54"/>
        <v>0</v>
      </c>
      <c r="I221" s="55">
        <f t="shared" si="55"/>
        <v>0</v>
      </c>
      <c r="J221" s="55">
        <f t="shared" si="56"/>
        <v>0</v>
      </c>
      <c r="K221" s="55">
        <f t="shared" si="57"/>
        <v>0</v>
      </c>
      <c r="L221" s="55">
        <f t="shared" si="58"/>
        <v>0</v>
      </c>
      <c r="M221" s="55">
        <f t="shared" ca="1" si="59"/>
        <v>-3.9919981921210856E-3</v>
      </c>
      <c r="N221" s="55">
        <f t="shared" ca="1" si="60"/>
        <v>0</v>
      </c>
      <c r="O221" s="63">
        <f t="shared" ca="1" si="61"/>
        <v>0</v>
      </c>
      <c r="P221" s="55">
        <f t="shared" ca="1" si="62"/>
        <v>0</v>
      </c>
      <c r="Q221" s="55">
        <f t="shared" ca="1" si="63"/>
        <v>0</v>
      </c>
      <c r="R221" s="31">
        <f t="shared" ca="1" si="64"/>
        <v>3.9919981921210856E-3</v>
      </c>
    </row>
    <row r="222" spans="1:18">
      <c r="A222" s="61"/>
      <c r="B222" s="61"/>
      <c r="C222" s="61"/>
      <c r="D222" s="62">
        <f t="shared" si="50"/>
        <v>0</v>
      </c>
      <c r="E222" s="62">
        <f t="shared" si="51"/>
        <v>0</v>
      </c>
      <c r="F222" s="55">
        <f t="shared" si="52"/>
        <v>0</v>
      </c>
      <c r="G222" s="55">
        <f t="shared" si="53"/>
        <v>0</v>
      </c>
      <c r="H222" s="55">
        <f t="shared" si="54"/>
        <v>0</v>
      </c>
      <c r="I222" s="55">
        <f t="shared" si="55"/>
        <v>0</v>
      </c>
      <c r="J222" s="55">
        <f t="shared" si="56"/>
        <v>0</v>
      </c>
      <c r="K222" s="55">
        <f t="shared" si="57"/>
        <v>0</v>
      </c>
      <c r="L222" s="55">
        <f t="shared" si="58"/>
        <v>0</v>
      </c>
      <c r="M222" s="55">
        <f t="shared" ca="1" si="59"/>
        <v>-3.9919981921210856E-3</v>
      </c>
      <c r="N222" s="55">
        <f t="shared" ca="1" si="60"/>
        <v>0</v>
      </c>
      <c r="O222" s="63">
        <f t="shared" ca="1" si="61"/>
        <v>0</v>
      </c>
      <c r="P222" s="55">
        <f t="shared" ca="1" si="62"/>
        <v>0</v>
      </c>
      <c r="Q222" s="55">
        <f t="shared" ca="1" si="63"/>
        <v>0</v>
      </c>
      <c r="R222" s="31">
        <f t="shared" ca="1" si="64"/>
        <v>3.9919981921210856E-3</v>
      </c>
    </row>
    <row r="223" spans="1:18">
      <c r="A223" s="61"/>
      <c r="B223" s="61"/>
      <c r="C223" s="61"/>
      <c r="D223" s="62">
        <f t="shared" si="50"/>
        <v>0</v>
      </c>
      <c r="E223" s="62">
        <f t="shared" si="51"/>
        <v>0</v>
      </c>
      <c r="F223" s="55">
        <f t="shared" si="52"/>
        <v>0</v>
      </c>
      <c r="G223" s="55">
        <f t="shared" si="53"/>
        <v>0</v>
      </c>
      <c r="H223" s="55">
        <f t="shared" si="54"/>
        <v>0</v>
      </c>
      <c r="I223" s="55">
        <f t="shared" si="55"/>
        <v>0</v>
      </c>
      <c r="J223" s="55">
        <f t="shared" si="56"/>
        <v>0</v>
      </c>
      <c r="K223" s="55">
        <f t="shared" si="57"/>
        <v>0</v>
      </c>
      <c r="L223" s="55">
        <f t="shared" si="58"/>
        <v>0</v>
      </c>
      <c r="M223" s="55">
        <f t="shared" ca="1" si="59"/>
        <v>-3.9919981921210856E-3</v>
      </c>
      <c r="N223" s="55">
        <f t="shared" ca="1" si="60"/>
        <v>0</v>
      </c>
      <c r="O223" s="63">
        <f t="shared" ca="1" si="61"/>
        <v>0</v>
      </c>
      <c r="P223" s="55">
        <f t="shared" ca="1" si="62"/>
        <v>0</v>
      </c>
      <c r="Q223" s="55">
        <f t="shared" ca="1" si="63"/>
        <v>0</v>
      </c>
      <c r="R223" s="31">
        <f t="shared" ca="1" si="64"/>
        <v>3.9919981921210856E-3</v>
      </c>
    </row>
    <row r="224" spans="1:18">
      <c r="A224" s="61"/>
      <c r="B224" s="61"/>
      <c r="C224" s="61"/>
      <c r="D224" s="62">
        <f t="shared" si="50"/>
        <v>0</v>
      </c>
      <c r="E224" s="62">
        <f t="shared" si="51"/>
        <v>0</v>
      </c>
      <c r="F224" s="55">
        <f t="shared" si="52"/>
        <v>0</v>
      </c>
      <c r="G224" s="55">
        <f t="shared" si="53"/>
        <v>0</v>
      </c>
      <c r="H224" s="55">
        <f t="shared" si="54"/>
        <v>0</v>
      </c>
      <c r="I224" s="55">
        <f t="shared" si="55"/>
        <v>0</v>
      </c>
      <c r="J224" s="55">
        <f t="shared" si="56"/>
        <v>0</v>
      </c>
      <c r="K224" s="55">
        <f t="shared" si="57"/>
        <v>0</v>
      </c>
      <c r="L224" s="55">
        <f t="shared" si="58"/>
        <v>0</v>
      </c>
      <c r="M224" s="55">
        <f t="shared" ca="1" si="59"/>
        <v>-3.9919981921210856E-3</v>
      </c>
      <c r="N224" s="55">
        <f t="shared" ca="1" si="60"/>
        <v>0</v>
      </c>
      <c r="O224" s="63">
        <f t="shared" ca="1" si="61"/>
        <v>0</v>
      </c>
      <c r="P224" s="55">
        <f t="shared" ca="1" si="62"/>
        <v>0</v>
      </c>
      <c r="Q224" s="55">
        <f t="shared" ca="1" si="63"/>
        <v>0</v>
      </c>
      <c r="R224" s="31">
        <f t="shared" ca="1" si="64"/>
        <v>3.9919981921210856E-3</v>
      </c>
    </row>
    <row r="225" spans="1:18">
      <c r="A225" s="61"/>
      <c r="B225" s="61"/>
      <c r="C225" s="61"/>
      <c r="D225" s="62">
        <f t="shared" si="50"/>
        <v>0</v>
      </c>
      <c r="E225" s="62">
        <f t="shared" si="51"/>
        <v>0</v>
      </c>
      <c r="F225" s="55">
        <f t="shared" si="52"/>
        <v>0</v>
      </c>
      <c r="G225" s="55">
        <f t="shared" si="53"/>
        <v>0</v>
      </c>
      <c r="H225" s="55">
        <f t="shared" si="54"/>
        <v>0</v>
      </c>
      <c r="I225" s="55">
        <f t="shared" si="55"/>
        <v>0</v>
      </c>
      <c r="J225" s="55">
        <f t="shared" si="56"/>
        <v>0</v>
      </c>
      <c r="K225" s="55">
        <f t="shared" si="57"/>
        <v>0</v>
      </c>
      <c r="L225" s="55">
        <f t="shared" si="58"/>
        <v>0</v>
      </c>
      <c r="M225" s="55">
        <f t="shared" ca="1" si="59"/>
        <v>-3.9919981921210856E-3</v>
      </c>
      <c r="N225" s="55">
        <f t="shared" ca="1" si="60"/>
        <v>0</v>
      </c>
      <c r="O225" s="63">
        <f t="shared" ca="1" si="61"/>
        <v>0</v>
      </c>
      <c r="P225" s="55">
        <f t="shared" ca="1" si="62"/>
        <v>0</v>
      </c>
      <c r="Q225" s="55">
        <f t="shared" ca="1" si="63"/>
        <v>0</v>
      </c>
      <c r="R225" s="31">
        <f t="shared" ca="1" si="64"/>
        <v>3.9919981921210856E-3</v>
      </c>
    </row>
    <row r="226" spans="1:18">
      <c r="A226" s="61"/>
      <c r="B226" s="61"/>
      <c r="C226" s="61"/>
      <c r="D226" s="62">
        <f t="shared" si="50"/>
        <v>0</v>
      </c>
      <c r="E226" s="62">
        <f t="shared" si="51"/>
        <v>0</v>
      </c>
      <c r="F226" s="55">
        <f t="shared" si="52"/>
        <v>0</v>
      </c>
      <c r="G226" s="55">
        <f t="shared" si="53"/>
        <v>0</v>
      </c>
      <c r="H226" s="55">
        <f t="shared" si="54"/>
        <v>0</v>
      </c>
      <c r="I226" s="55">
        <f t="shared" si="55"/>
        <v>0</v>
      </c>
      <c r="J226" s="55">
        <f t="shared" si="56"/>
        <v>0</v>
      </c>
      <c r="K226" s="55">
        <f t="shared" si="57"/>
        <v>0</v>
      </c>
      <c r="L226" s="55">
        <f t="shared" si="58"/>
        <v>0</v>
      </c>
      <c r="M226" s="55">
        <f t="shared" ca="1" si="59"/>
        <v>-3.9919981921210856E-3</v>
      </c>
      <c r="N226" s="55">
        <f t="shared" ca="1" si="60"/>
        <v>0</v>
      </c>
      <c r="O226" s="63">
        <f t="shared" ca="1" si="61"/>
        <v>0</v>
      </c>
      <c r="P226" s="55">
        <f t="shared" ca="1" si="62"/>
        <v>0</v>
      </c>
      <c r="Q226" s="55">
        <f t="shared" ca="1" si="63"/>
        <v>0</v>
      </c>
      <c r="R226" s="31">
        <f t="shared" ca="1" si="64"/>
        <v>3.9919981921210856E-3</v>
      </c>
    </row>
    <row r="227" spans="1:18">
      <c r="A227" s="61"/>
      <c r="B227" s="61"/>
      <c r="C227" s="61"/>
      <c r="D227" s="62">
        <f t="shared" si="50"/>
        <v>0</v>
      </c>
      <c r="E227" s="62">
        <f t="shared" si="51"/>
        <v>0</v>
      </c>
      <c r="F227" s="55">
        <f t="shared" si="52"/>
        <v>0</v>
      </c>
      <c r="G227" s="55">
        <f t="shared" si="53"/>
        <v>0</v>
      </c>
      <c r="H227" s="55">
        <f t="shared" si="54"/>
        <v>0</v>
      </c>
      <c r="I227" s="55">
        <f t="shared" si="55"/>
        <v>0</v>
      </c>
      <c r="J227" s="55">
        <f t="shared" si="56"/>
        <v>0</v>
      </c>
      <c r="K227" s="55">
        <f t="shared" si="57"/>
        <v>0</v>
      </c>
      <c r="L227" s="55">
        <f t="shared" si="58"/>
        <v>0</v>
      </c>
      <c r="M227" s="55">
        <f t="shared" ca="1" si="59"/>
        <v>-3.9919981921210856E-3</v>
      </c>
      <c r="N227" s="55">
        <f t="shared" ca="1" si="60"/>
        <v>0</v>
      </c>
      <c r="O227" s="63">
        <f t="shared" ca="1" si="61"/>
        <v>0</v>
      </c>
      <c r="P227" s="55">
        <f t="shared" ca="1" si="62"/>
        <v>0</v>
      </c>
      <c r="Q227" s="55">
        <f t="shared" ca="1" si="63"/>
        <v>0</v>
      </c>
      <c r="R227" s="31">
        <f t="shared" ca="1" si="64"/>
        <v>3.9919981921210856E-3</v>
      </c>
    </row>
    <row r="228" spans="1:18">
      <c r="A228" s="61"/>
      <c r="B228" s="61"/>
      <c r="C228" s="61"/>
      <c r="D228" s="62">
        <f t="shared" si="50"/>
        <v>0</v>
      </c>
      <c r="E228" s="62">
        <f t="shared" si="51"/>
        <v>0</v>
      </c>
      <c r="F228" s="55">
        <f t="shared" si="52"/>
        <v>0</v>
      </c>
      <c r="G228" s="55">
        <f t="shared" si="53"/>
        <v>0</v>
      </c>
      <c r="H228" s="55">
        <f t="shared" si="54"/>
        <v>0</v>
      </c>
      <c r="I228" s="55">
        <f t="shared" si="55"/>
        <v>0</v>
      </c>
      <c r="J228" s="55">
        <f t="shared" si="56"/>
        <v>0</v>
      </c>
      <c r="K228" s="55">
        <f t="shared" si="57"/>
        <v>0</v>
      </c>
      <c r="L228" s="55">
        <f t="shared" si="58"/>
        <v>0</v>
      </c>
      <c r="M228" s="55">
        <f t="shared" ca="1" si="59"/>
        <v>-3.9919981921210856E-3</v>
      </c>
      <c r="N228" s="55">
        <f t="shared" ca="1" si="60"/>
        <v>0</v>
      </c>
      <c r="O228" s="63">
        <f t="shared" ca="1" si="61"/>
        <v>0</v>
      </c>
      <c r="P228" s="55">
        <f t="shared" ca="1" si="62"/>
        <v>0</v>
      </c>
      <c r="Q228" s="55">
        <f t="shared" ca="1" si="63"/>
        <v>0</v>
      </c>
      <c r="R228" s="31">
        <f t="shared" ca="1" si="64"/>
        <v>3.9919981921210856E-3</v>
      </c>
    </row>
    <row r="229" spans="1:18">
      <c r="A229" s="61"/>
      <c r="B229" s="61"/>
      <c r="C229" s="61"/>
      <c r="D229" s="62">
        <f t="shared" si="50"/>
        <v>0</v>
      </c>
      <c r="E229" s="62">
        <f t="shared" si="51"/>
        <v>0</v>
      </c>
      <c r="F229" s="55">
        <f t="shared" si="52"/>
        <v>0</v>
      </c>
      <c r="G229" s="55">
        <f t="shared" si="53"/>
        <v>0</v>
      </c>
      <c r="H229" s="55">
        <f t="shared" si="54"/>
        <v>0</v>
      </c>
      <c r="I229" s="55">
        <f t="shared" si="55"/>
        <v>0</v>
      </c>
      <c r="J229" s="55">
        <f t="shared" si="56"/>
        <v>0</v>
      </c>
      <c r="K229" s="55">
        <f t="shared" si="57"/>
        <v>0</v>
      </c>
      <c r="L229" s="55">
        <f t="shared" si="58"/>
        <v>0</v>
      </c>
      <c r="M229" s="55">
        <f t="shared" ca="1" si="59"/>
        <v>-3.9919981921210856E-3</v>
      </c>
      <c r="N229" s="55">
        <f t="shared" ca="1" si="60"/>
        <v>0</v>
      </c>
      <c r="O229" s="63">
        <f t="shared" ca="1" si="61"/>
        <v>0</v>
      </c>
      <c r="P229" s="55">
        <f t="shared" ca="1" si="62"/>
        <v>0</v>
      </c>
      <c r="Q229" s="55">
        <f t="shared" ca="1" si="63"/>
        <v>0</v>
      </c>
      <c r="R229" s="31">
        <f t="shared" ca="1" si="64"/>
        <v>3.9919981921210856E-3</v>
      </c>
    </row>
    <row r="230" spans="1:18">
      <c r="A230" s="61"/>
      <c r="B230" s="61"/>
      <c r="C230" s="61"/>
      <c r="D230" s="62">
        <f t="shared" si="50"/>
        <v>0</v>
      </c>
      <c r="E230" s="62">
        <f t="shared" si="51"/>
        <v>0</v>
      </c>
      <c r="F230" s="55">
        <f t="shared" si="52"/>
        <v>0</v>
      </c>
      <c r="G230" s="55">
        <f t="shared" si="53"/>
        <v>0</v>
      </c>
      <c r="H230" s="55">
        <f t="shared" si="54"/>
        <v>0</v>
      </c>
      <c r="I230" s="55">
        <f t="shared" si="55"/>
        <v>0</v>
      </c>
      <c r="J230" s="55">
        <f t="shared" si="56"/>
        <v>0</v>
      </c>
      <c r="K230" s="55">
        <f t="shared" si="57"/>
        <v>0</v>
      </c>
      <c r="L230" s="55">
        <f t="shared" si="58"/>
        <v>0</v>
      </c>
      <c r="M230" s="55">
        <f t="shared" ca="1" si="59"/>
        <v>-3.9919981921210856E-3</v>
      </c>
      <c r="N230" s="55">
        <f t="shared" ca="1" si="60"/>
        <v>0</v>
      </c>
      <c r="O230" s="63">
        <f t="shared" ca="1" si="61"/>
        <v>0</v>
      </c>
      <c r="P230" s="55">
        <f t="shared" ca="1" si="62"/>
        <v>0</v>
      </c>
      <c r="Q230" s="55">
        <f t="shared" ca="1" si="63"/>
        <v>0</v>
      </c>
      <c r="R230" s="31">
        <f t="shared" ca="1" si="64"/>
        <v>3.9919981921210856E-3</v>
      </c>
    </row>
    <row r="231" spans="1:18">
      <c r="A231" s="61"/>
      <c r="B231" s="61"/>
      <c r="C231" s="61"/>
      <c r="D231" s="62">
        <f t="shared" si="50"/>
        <v>0</v>
      </c>
      <c r="E231" s="62">
        <f t="shared" si="51"/>
        <v>0</v>
      </c>
      <c r="F231" s="55">
        <f t="shared" si="52"/>
        <v>0</v>
      </c>
      <c r="G231" s="55">
        <f t="shared" si="53"/>
        <v>0</v>
      </c>
      <c r="H231" s="55">
        <f t="shared" si="54"/>
        <v>0</v>
      </c>
      <c r="I231" s="55">
        <f t="shared" si="55"/>
        <v>0</v>
      </c>
      <c r="J231" s="55">
        <f t="shared" si="56"/>
        <v>0</v>
      </c>
      <c r="K231" s="55">
        <f t="shared" si="57"/>
        <v>0</v>
      </c>
      <c r="L231" s="55">
        <f t="shared" si="58"/>
        <v>0</v>
      </c>
      <c r="M231" s="55">
        <f t="shared" ca="1" si="59"/>
        <v>-3.9919981921210856E-3</v>
      </c>
      <c r="N231" s="55">
        <f t="shared" ca="1" si="60"/>
        <v>0</v>
      </c>
      <c r="O231" s="63">
        <f t="shared" ca="1" si="61"/>
        <v>0</v>
      </c>
      <c r="P231" s="55">
        <f t="shared" ca="1" si="62"/>
        <v>0</v>
      </c>
      <c r="Q231" s="55">
        <f t="shared" ca="1" si="63"/>
        <v>0</v>
      </c>
      <c r="R231" s="31">
        <f t="shared" ca="1" si="64"/>
        <v>3.9919981921210856E-3</v>
      </c>
    </row>
    <row r="232" spans="1:18">
      <c r="A232" s="61"/>
      <c r="B232" s="61"/>
      <c r="C232" s="61"/>
      <c r="D232" s="62">
        <f t="shared" si="50"/>
        <v>0</v>
      </c>
      <c r="E232" s="62">
        <f t="shared" si="51"/>
        <v>0</v>
      </c>
      <c r="F232" s="55">
        <f t="shared" si="52"/>
        <v>0</v>
      </c>
      <c r="G232" s="55">
        <f t="shared" si="53"/>
        <v>0</v>
      </c>
      <c r="H232" s="55">
        <f t="shared" si="54"/>
        <v>0</v>
      </c>
      <c r="I232" s="55">
        <f t="shared" si="55"/>
        <v>0</v>
      </c>
      <c r="J232" s="55">
        <f t="shared" si="56"/>
        <v>0</v>
      </c>
      <c r="K232" s="55">
        <f t="shared" si="57"/>
        <v>0</v>
      </c>
      <c r="L232" s="55">
        <f t="shared" si="58"/>
        <v>0</v>
      </c>
      <c r="M232" s="55">
        <f t="shared" ca="1" si="59"/>
        <v>-3.9919981921210856E-3</v>
      </c>
      <c r="N232" s="55">
        <f t="shared" ca="1" si="60"/>
        <v>0</v>
      </c>
      <c r="O232" s="63">
        <f t="shared" ca="1" si="61"/>
        <v>0</v>
      </c>
      <c r="P232" s="55">
        <f t="shared" ca="1" si="62"/>
        <v>0</v>
      </c>
      <c r="Q232" s="55">
        <f t="shared" ca="1" si="63"/>
        <v>0</v>
      </c>
      <c r="R232" s="31">
        <f t="shared" ca="1" si="64"/>
        <v>3.9919981921210856E-3</v>
      </c>
    </row>
    <row r="233" spans="1:18">
      <c r="A233" s="61"/>
      <c r="B233" s="61"/>
      <c r="C233" s="61"/>
      <c r="D233" s="62">
        <f t="shared" si="50"/>
        <v>0</v>
      </c>
      <c r="E233" s="62">
        <f t="shared" si="51"/>
        <v>0</v>
      </c>
      <c r="F233" s="55">
        <f t="shared" si="52"/>
        <v>0</v>
      </c>
      <c r="G233" s="55">
        <f t="shared" si="53"/>
        <v>0</v>
      </c>
      <c r="H233" s="55">
        <f t="shared" si="54"/>
        <v>0</v>
      </c>
      <c r="I233" s="55">
        <f t="shared" si="55"/>
        <v>0</v>
      </c>
      <c r="J233" s="55">
        <f t="shared" si="56"/>
        <v>0</v>
      </c>
      <c r="K233" s="55">
        <f t="shared" si="57"/>
        <v>0</v>
      </c>
      <c r="L233" s="55">
        <f t="shared" si="58"/>
        <v>0</v>
      </c>
      <c r="M233" s="55">
        <f t="shared" ca="1" si="59"/>
        <v>-3.9919981921210856E-3</v>
      </c>
      <c r="N233" s="55">
        <f t="shared" ca="1" si="60"/>
        <v>0</v>
      </c>
      <c r="O233" s="63">
        <f t="shared" ca="1" si="61"/>
        <v>0</v>
      </c>
      <c r="P233" s="55">
        <f t="shared" ca="1" si="62"/>
        <v>0</v>
      </c>
      <c r="Q233" s="55">
        <f t="shared" ca="1" si="63"/>
        <v>0</v>
      </c>
      <c r="R233" s="31">
        <f t="shared" ca="1" si="64"/>
        <v>3.9919981921210856E-3</v>
      </c>
    </row>
    <row r="234" spans="1:18">
      <c r="A234" s="61"/>
      <c r="B234" s="61"/>
      <c r="C234" s="61"/>
      <c r="D234" s="62">
        <f t="shared" si="50"/>
        <v>0</v>
      </c>
      <c r="E234" s="62">
        <f t="shared" si="51"/>
        <v>0</v>
      </c>
      <c r="F234" s="55">
        <f t="shared" si="52"/>
        <v>0</v>
      </c>
      <c r="G234" s="55">
        <f t="shared" si="53"/>
        <v>0</v>
      </c>
      <c r="H234" s="55">
        <f t="shared" si="54"/>
        <v>0</v>
      </c>
      <c r="I234" s="55">
        <f t="shared" si="55"/>
        <v>0</v>
      </c>
      <c r="J234" s="55">
        <f t="shared" si="56"/>
        <v>0</v>
      </c>
      <c r="K234" s="55">
        <f t="shared" si="57"/>
        <v>0</v>
      </c>
      <c r="L234" s="55">
        <f t="shared" si="58"/>
        <v>0</v>
      </c>
      <c r="M234" s="55">
        <f t="shared" ca="1" si="59"/>
        <v>-3.9919981921210856E-3</v>
      </c>
      <c r="N234" s="55">
        <f t="shared" ca="1" si="60"/>
        <v>0</v>
      </c>
      <c r="O234" s="63">
        <f t="shared" ca="1" si="61"/>
        <v>0</v>
      </c>
      <c r="P234" s="55">
        <f t="shared" ca="1" si="62"/>
        <v>0</v>
      </c>
      <c r="Q234" s="55">
        <f t="shared" ca="1" si="63"/>
        <v>0</v>
      </c>
      <c r="R234" s="31">
        <f t="shared" ca="1" si="64"/>
        <v>3.9919981921210856E-3</v>
      </c>
    </row>
    <row r="235" spans="1:18">
      <c r="A235" s="61"/>
      <c r="B235" s="61"/>
      <c r="C235" s="61"/>
      <c r="D235" s="62">
        <f t="shared" si="50"/>
        <v>0</v>
      </c>
      <c r="E235" s="62">
        <f t="shared" si="51"/>
        <v>0</v>
      </c>
      <c r="F235" s="55">
        <f t="shared" si="52"/>
        <v>0</v>
      </c>
      <c r="G235" s="55">
        <f t="shared" si="53"/>
        <v>0</v>
      </c>
      <c r="H235" s="55">
        <f t="shared" si="54"/>
        <v>0</v>
      </c>
      <c r="I235" s="55">
        <f t="shared" si="55"/>
        <v>0</v>
      </c>
      <c r="J235" s="55">
        <f t="shared" si="56"/>
        <v>0</v>
      </c>
      <c r="K235" s="55">
        <f t="shared" si="57"/>
        <v>0</v>
      </c>
      <c r="L235" s="55">
        <f t="shared" si="58"/>
        <v>0</v>
      </c>
      <c r="M235" s="55">
        <f t="shared" ca="1" si="59"/>
        <v>-3.9919981921210856E-3</v>
      </c>
      <c r="N235" s="55">
        <f t="shared" ca="1" si="60"/>
        <v>0</v>
      </c>
      <c r="O235" s="63">
        <f t="shared" ca="1" si="61"/>
        <v>0</v>
      </c>
      <c r="P235" s="55">
        <f t="shared" ca="1" si="62"/>
        <v>0</v>
      </c>
      <c r="Q235" s="55">
        <f t="shared" ca="1" si="63"/>
        <v>0</v>
      </c>
      <c r="R235" s="31">
        <f t="shared" ca="1" si="64"/>
        <v>3.9919981921210856E-3</v>
      </c>
    </row>
    <row r="236" spans="1:18">
      <c r="A236" s="61"/>
      <c r="B236" s="61"/>
      <c r="C236" s="61"/>
      <c r="D236" s="62">
        <f t="shared" si="50"/>
        <v>0</v>
      </c>
      <c r="E236" s="62">
        <f t="shared" si="51"/>
        <v>0</v>
      </c>
      <c r="F236" s="55">
        <f t="shared" si="52"/>
        <v>0</v>
      </c>
      <c r="G236" s="55">
        <f t="shared" si="53"/>
        <v>0</v>
      </c>
      <c r="H236" s="55">
        <f t="shared" si="54"/>
        <v>0</v>
      </c>
      <c r="I236" s="55">
        <f t="shared" si="55"/>
        <v>0</v>
      </c>
      <c r="J236" s="55">
        <f t="shared" si="56"/>
        <v>0</v>
      </c>
      <c r="K236" s="55">
        <f t="shared" si="57"/>
        <v>0</v>
      </c>
      <c r="L236" s="55">
        <f t="shared" si="58"/>
        <v>0</v>
      </c>
      <c r="M236" s="55">
        <f t="shared" ca="1" si="59"/>
        <v>-3.9919981921210856E-3</v>
      </c>
      <c r="N236" s="55">
        <f t="shared" ca="1" si="60"/>
        <v>0</v>
      </c>
      <c r="O236" s="63">
        <f t="shared" ca="1" si="61"/>
        <v>0</v>
      </c>
      <c r="P236" s="55">
        <f t="shared" ca="1" si="62"/>
        <v>0</v>
      </c>
      <c r="Q236" s="55">
        <f t="shared" ca="1" si="63"/>
        <v>0</v>
      </c>
      <c r="R236" s="31">
        <f t="shared" ca="1" si="64"/>
        <v>3.9919981921210856E-3</v>
      </c>
    </row>
    <row r="237" spans="1:18">
      <c r="A237" s="61"/>
      <c r="B237" s="61"/>
      <c r="C237" s="61"/>
      <c r="D237" s="62">
        <f t="shared" si="50"/>
        <v>0</v>
      </c>
      <c r="E237" s="62">
        <f t="shared" si="51"/>
        <v>0</v>
      </c>
      <c r="F237" s="55">
        <f t="shared" si="52"/>
        <v>0</v>
      </c>
      <c r="G237" s="55">
        <f t="shared" si="53"/>
        <v>0</v>
      </c>
      <c r="H237" s="55">
        <f t="shared" si="54"/>
        <v>0</v>
      </c>
      <c r="I237" s="55">
        <f t="shared" si="55"/>
        <v>0</v>
      </c>
      <c r="J237" s="55">
        <f t="shared" si="56"/>
        <v>0</v>
      </c>
      <c r="K237" s="55">
        <f t="shared" si="57"/>
        <v>0</v>
      </c>
      <c r="L237" s="55">
        <f t="shared" si="58"/>
        <v>0</v>
      </c>
      <c r="M237" s="55">
        <f t="shared" ca="1" si="59"/>
        <v>-3.9919981921210856E-3</v>
      </c>
      <c r="N237" s="55">
        <f t="shared" ca="1" si="60"/>
        <v>0</v>
      </c>
      <c r="O237" s="63">
        <f t="shared" ca="1" si="61"/>
        <v>0</v>
      </c>
      <c r="P237" s="55">
        <f t="shared" ca="1" si="62"/>
        <v>0</v>
      </c>
      <c r="Q237" s="55">
        <f t="shared" ca="1" si="63"/>
        <v>0</v>
      </c>
      <c r="R237" s="31">
        <f t="shared" ca="1" si="64"/>
        <v>3.9919981921210856E-3</v>
      </c>
    </row>
    <row r="238" spans="1:18">
      <c r="A238" s="61"/>
      <c r="B238" s="61"/>
      <c r="C238" s="61"/>
      <c r="D238" s="62">
        <f t="shared" si="50"/>
        <v>0</v>
      </c>
      <c r="E238" s="62">
        <f t="shared" si="51"/>
        <v>0</v>
      </c>
      <c r="F238" s="55">
        <f t="shared" si="52"/>
        <v>0</v>
      </c>
      <c r="G238" s="55">
        <f t="shared" si="53"/>
        <v>0</v>
      </c>
      <c r="H238" s="55">
        <f t="shared" si="54"/>
        <v>0</v>
      </c>
      <c r="I238" s="55">
        <f t="shared" si="55"/>
        <v>0</v>
      </c>
      <c r="J238" s="55">
        <f t="shared" si="56"/>
        <v>0</v>
      </c>
      <c r="K238" s="55">
        <f t="shared" si="57"/>
        <v>0</v>
      </c>
      <c r="L238" s="55">
        <f t="shared" si="58"/>
        <v>0</v>
      </c>
      <c r="M238" s="55">
        <f t="shared" ca="1" si="59"/>
        <v>-3.9919981921210856E-3</v>
      </c>
      <c r="N238" s="55">
        <f t="shared" ca="1" si="60"/>
        <v>0</v>
      </c>
      <c r="O238" s="63">
        <f t="shared" ca="1" si="61"/>
        <v>0</v>
      </c>
      <c r="P238" s="55">
        <f t="shared" ca="1" si="62"/>
        <v>0</v>
      </c>
      <c r="Q238" s="55">
        <f t="shared" ca="1" si="63"/>
        <v>0</v>
      </c>
      <c r="R238" s="31">
        <f t="shared" ca="1" si="64"/>
        <v>3.9919981921210856E-3</v>
      </c>
    </row>
    <row r="239" spans="1:18">
      <c r="A239" s="61"/>
      <c r="B239" s="61"/>
      <c r="C239" s="61"/>
      <c r="D239" s="62">
        <f t="shared" si="50"/>
        <v>0</v>
      </c>
      <c r="E239" s="62">
        <f t="shared" si="51"/>
        <v>0</v>
      </c>
      <c r="F239" s="55">
        <f t="shared" si="52"/>
        <v>0</v>
      </c>
      <c r="G239" s="55">
        <f t="shared" si="53"/>
        <v>0</v>
      </c>
      <c r="H239" s="55">
        <f t="shared" si="54"/>
        <v>0</v>
      </c>
      <c r="I239" s="55">
        <f t="shared" si="55"/>
        <v>0</v>
      </c>
      <c r="J239" s="55">
        <f t="shared" si="56"/>
        <v>0</v>
      </c>
      <c r="K239" s="55">
        <f t="shared" si="57"/>
        <v>0</v>
      </c>
      <c r="L239" s="55">
        <f t="shared" si="58"/>
        <v>0</v>
      </c>
      <c r="M239" s="55">
        <f t="shared" ca="1" si="59"/>
        <v>-3.9919981921210856E-3</v>
      </c>
      <c r="N239" s="55">
        <f t="shared" ca="1" si="60"/>
        <v>0</v>
      </c>
      <c r="O239" s="63">
        <f t="shared" ca="1" si="61"/>
        <v>0</v>
      </c>
      <c r="P239" s="55">
        <f t="shared" ca="1" si="62"/>
        <v>0</v>
      </c>
      <c r="Q239" s="55">
        <f t="shared" ca="1" si="63"/>
        <v>0</v>
      </c>
      <c r="R239" s="31">
        <f t="shared" ca="1" si="64"/>
        <v>3.9919981921210856E-3</v>
      </c>
    </row>
    <row r="240" spans="1:18">
      <c r="A240" s="61"/>
      <c r="B240" s="61"/>
      <c r="C240" s="61"/>
      <c r="D240" s="62">
        <f t="shared" si="50"/>
        <v>0</v>
      </c>
      <c r="E240" s="62">
        <f t="shared" si="51"/>
        <v>0</v>
      </c>
      <c r="F240" s="55">
        <f t="shared" si="52"/>
        <v>0</v>
      </c>
      <c r="G240" s="55">
        <f t="shared" si="53"/>
        <v>0</v>
      </c>
      <c r="H240" s="55">
        <f t="shared" si="54"/>
        <v>0</v>
      </c>
      <c r="I240" s="55">
        <f t="shared" si="55"/>
        <v>0</v>
      </c>
      <c r="J240" s="55">
        <f t="shared" si="56"/>
        <v>0</v>
      </c>
      <c r="K240" s="55">
        <f t="shared" si="57"/>
        <v>0</v>
      </c>
      <c r="L240" s="55">
        <f t="shared" si="58"/>
        <v>0</v>
      </c>
      <c r="M240" s="55">
        <f t="shared" ca="1" si="59"/>
        <v>-3.9919981921210856E-3</v>
      </c>
      <c r="N240" s="55">
        <f t="shared" ca="1" si="60"/>
        <v>0</v>
      </c>
      <c r="O240" s="63">
        <f t="shared" ca="1" si="61"/>
        <v>0</v>
      </c>
      <c r="P240" s="55">
        <f t="shared" ca="1" si="62"/>
        <v>0</v>
      </c>
      <c r="Q240" s="55">
        <f t="shared" ca="1" si="63"/>
        <v>0</v>
      </c>
      <c r="R240" s="31">
        <f t="shared" ca="1" si="64"/>
        <v>3.9919981921210856E-3</v>
      </c>
    </row>
    <row r="241" spans="1:18">
      <c r="A241" s="61"/>
      <c r="B241" s="61"/>
      <c r="C241" s="61"/>
      <c r="D241" s="62">
        <f t="shared" si="50"/>
        <v>0</v>
      </c>
      <c r="E241" s="62">
        <f t="shared" si="51"/>
        <v>0</v>
      </c>
      <c r="F241" s="55">
        <f t="shared" si="52"/>
        <v>0</v>
      </c>
      <c r="G241" s="55">
        <f t="shared" si="53"/>
        <v>0</v>
      </c>
      <c r="H241" s="55">
        <f t="shared" si="54"/>
        <v>0</v>
      </c>
      <c r="I241" s="55">
        <f t="shared" si="55"/>
        <v>0</v>
      </c>
      <c r="J241" s="55">
        <f t="shared" si="56"/>
        <v>0</v>
      </c>
      <c r="K241" s="55">
        <f t="shared" si="57"/>
        <v>0</v>
      </c>
      <c r="L241" s="55">
        <f t="shared" si="58"/>
        <v>0</v>
      </c>
      <c r="M241" s="55">
        <f t="shared" ca="1" si="59"/>
        <v>-3.9919981921210856E-3</v>
      </c>
      <c r="N241" s="55">
        <f t="shared" ca="1" si="60"/>
        <v>0</v>
      </c>
      <c r="O241" s="63">
        <f t="shared" ca="1" si="61"/>
        <v>0</v>
      </c>
      <c r="P241" s="55">
        <f t="shared" ca="1" si="62"/>
        <v>0</v>
      </c>
      <c r="Q241" s="55">
        <f t="shared" ca="1" si="63"/>
        <v>0</v>
      </c>
      <c r="R241" s="31">
        <f t="shared" ca="1" si="64"/>
        <v>3.9919981921210856E-3</v>
      </c>
    </row>
    <row r="242" spans="1:18">
      <c r="A242" s="61"/>
      <c r="B242" s="61"/>
      <c r="C242" s="61"/>
      <c r="D242" s="62">
        <f t="shared" si="50"/>
        <v>0</v>
      </c>
      <c r="E242" s="62">
        <f t="shared" si="51"/>
        <v>0</v>
      </c>
      <c r="F242" s="55">
        <f t="shared" si="52"/>
        <v>0</v>
      </c>
      <c r="G242" s="55">
        <f t="shared" si="53"/>
        <v>0</v>
      </c>
      <c r="H242" s="55">
        <f t="shared" si="54"/>
        <v>0</v>
      </c>
      <c r="I242" s="55">
        <f t="shared" si="55"/>
        <v>0</v>
      </c>
      <c r="J242" s="55">
        <f t="shared" si="56"/>
        <v>0</v>
      </c>
      <c r="K242" s="55">
        <f t="shared" si="57"/>
        <v>0</v>
      </c>
      <c r="L242" s="55">
        <f t="shared" si="58"/>
        <v>0</v>
      </c>
      <c r="M242" s="55">
        <f t="shared" ca="1" si="59"/>
        <v>-3.9919981921210856E-3</v>
      </c>
      <c r="N242" s="55">
        <f t="shared" ca="1" si="60"/>
        <v>0</v>
      </c>
      <c r="O242" s="63">
        <f t="shared" ca="1" si="61"/>
        <v>0</v>
      </c>
      <c r="P242" s="55">
        <f t="shared" ca="1" si="62"/>
        <v>0</v>
      </c>
      <c r="Q242" s="55">
        <f t="shared" ca="1" si="63"/>
        <v>0</v>
      </c>
      <c r="R242" s="31">
        <f t="shared" ca="1" si="64"/>
        <v>3.9919981921210856E-3</v>
      </c>
    </row>
    <row r="243" spans="1:18">
      <c r="A243" s="61"/>
      <c r="B243" s="61"/>
      <c r="C243" s="61"/>
      <c r="D243" s="62">
        <f t="shared" si="50"/>
        <v>0</v>
      </c>
      <c r="E243" s="62">
        <f t="shared" si="51"/>
        <v>0</v>
      </c>
      <c r="F243" s="55">
        <f t="shared" si="52"/>
        <v>0</v>
      </c>
      <c r="G243" s="55">
        <f t="shared" si="53"/>
        <v>0</v>
      </c>
      <c r="H243" s="55">
        <f t="shared" si="54"/>
        <v>0</v>
      </c>
      <c r="I243" s="55">
        <f t="shared" si="55"/>
        <v>0</v>
      </c>
      <c r="J243" s="55">
        <f t="shared" si="56"/>
        <v>0</v>
      </c>
      <c r="K243" s="55">
        <f t="shared" si="57"/>
        <v>0</v>
      </c>
      <c r="L243" s="55">
        <f t="shared" si="58"/>
        <v>0</v>
      </c>
      <c r="M243" s="55">
        <f t="shared" ca="1" si="59"/>
        <v>-3.9919981921210856E-3</v>
      </c>
      <c r="N243" s="55">
        <f t="shared" ca="1" si="60"/>
        <v>0</v>
      </c>
      <c r="O243" s="63">
        <f t="shared" ca="1" si="61"/>
        <v>0</v>
      </c>
      <c r="P243" s="55">
        <f t="shared" ca="1" si="62"/>
        <v>0</v>
      </c>
      <c r="Q243" s="55">
        <f t="shared" ca="1" si="63"/>
        <v>0</v>
      </c>
      <c r="R243" s="31">
        <f t="shared" ca="1" si="64"/>
        <v>3.9919981921210856E-3</v>
      </c>
    </row>
    <row r="244" spans="1:18">
      <c r="A244" s="61"/>
      <c r="B244" s="61"/>
      <c r="C244" s="61"/>
      <c r="D244" s="62">
        <f t="shared" si="50"/>
        <v>0</v>
      </c>
      <c r="E244" s="62">
        <f t="shared" si="51"/>
        <v>0</v>
      </c>
      <c r="F244" s="55">
        <f t="shared" si="52"/>
        <v>0</v>
      </c>
      <c r="G244" s="55">
        <f t="shared" si="53"/>
        <v>0</v>
      </c>
      <c r="H244" s="55">
        <f t="shared" si="54"/>
        <v>0</v>
      </c>
      <c r="I244" s="55">
        <f t="shared" si="55"/>
        <v>0</v>
      </c>
      <c r="J244" s="55">
        <f t="shared" si="56"/>
        <v>0</v>
      </c>
      <c r="K244" s="55">
        <f t="shared" si="57"/>
        <v>0</v>
      </c>
      <c r="L244" s="55">
        <f t="shared" si="58"/>
        <v>0</v>
      </c>
      <c r="M244" s="55">
        <f t="shared" ca="1" si="59"/>
        <v>-3.9919981921210856E-3</v>
      </c>
      <c r="N244" s="55">
        <f t="shared" ca="1" si="60"/>
        <v>0</v>
      </c>
      <c r="O244" s="63">
        <f t="shared" ca="1" si="61"/>
        <v>0</v>
      </c>
      <c r="P244" s="55">
        <f t="shared" ca="1" si="62"/>
        <v>0</v>
      </c>
      <c r="Q244" s="55">
        <f t="shared" ca="1" si="63"/>
        <v>0</v>
      </c>
      <c r="R244" s="31">
        <f t="shared" ca="1" si="64"/>
        <v>3.9919981921210856E-3</v>
      </c>
    </row>
    <row r="245" spans="1:18">
      <c r="A245" s="61"/>
      <c r="B245" s="61"/>
      <c r="C245" s="61"/>
      <c r="D245" s="62">
        <f t="shared" si="50"/>
        <v>0</v>
      </c>
      <c r="E245" s="62">
        <f t="shared" si="51"/>
        <v>0</v>
      </c>
      <c r="F245" s="55">
        <f t="shared" si="52"/>
        <v>0</v>
      </c>
      <c r="G245" s="55">
        <f t="shared" si="53"/>
        <v>0</v>
      </c>
      <c r="H245" s="55">
        <f t="shared" si="54"/>
        <v>0</v>
      </c>
      <c r="I245" s="55">
        <f t="shared" si="55"/>
        <v>0</v>
      </c>
      <c r="J245" s="55">
        <f t="shared" si="56"/>
        <v>0</v>
      </c>
      <c r="K245" s="55">
        <f t="shared" si="57"/>
        <v>0</v>
      </c>
      <c r="L245" s="55">
        <f t="shared" si="58"/>
        <v>0</v>
      </c>
      <c r="M245" s="55">
        <f t="shared" ca="1" si="59"/>
        <v>-3.9919981921210856E-3</v>
      </c>
      <c r="N245" s="55">
        <f t="shared" ca="1" si="60"/>
        <v>0</v>
      </c>
      <c r="O245" s="63">
        <f t="shared" ca="1" si="61"/>
        <v>0</v>
      </c>
      <c r="P245" s="55">
        <f t="shared" ca="1" si="62"/>
        <v>0</v>
      </c>
      <c r="Q245" s="55">
        <f t="shared" ca="1" si="63"/>
        <v>0</v>
      </c>
      <c r="R245" s="31">
        <f t="shared" ca="1" si="64"/>
        <v>3.9919981921210856E-3</v>
      </c>
    </row>
    <row r="246" spans="1:18">
      <c r="A246" s="61"/>
      <c r="B246" s="61"/>
      <c r="C246" s="61"/>
      <c r="D246" s="62">
        <f t="shared" si="50"/>
        <v>0</v>
      </c>
      <c r="E246" s="62">
        <f t="shared" si="51"/>
        <v>0</v>
      </c>
      <c r="F246" s="55">
        <f t="shared" si="52"/>
        <v>0</v>
      </c>
      <c r="G246" s="55">
        <f t="shared" si="53"/>
        <v>0</v>
      </c>
      <c r="H246" s="55">
        <f t="shared" si="54"/>
        <v>0</v>
      </c>
      <c r="I246" s="55">
        <f t="shared" si="55"/>
        <v>0</v>
      </c>
      <c r="J246" s="55">
        <f t="shared" si="56"/>
        <v>0</v>
      </c>
      <c r="K246" s="55">
        <f t="shared" si="57"/>
        <v>0</v>
      </c>
      <c r="L246" s="55">
        <f t="shared" si="58"/>
        <v>0</v>
      </c>
      <c r="M246" s="55">
        <f t="shared" ca="1" si="59"/>
        <v>-3.9919981921210856E-3</v>
      </c>
      <c r="N246" s="55">
        <f t="shared" ca="1" si="60"/>
        <v>0</v>
      </c>
      <c r="O246" s="63">
        <f t="shared" ca="1" si="61"/>
        <v>0</v>
      </c>
      <c r="P246" s="55">
        <f t="shared" ca="1" si="62"/>
        <v>0</v>
      </c>
      <c r="Q246" s="55">
        <f t="shared" ca="1" si="63"/>
        <v>0</v>
      </c>
      <c r="R246" s="31">
        <f t="shared" ca="1" si="64"/>
        <v>3.9919981921210856E-3</v>
      </c>
    </row>
    <row r="247" spans="1:18">
      <c r="A247" s="61"/>
      <c r="B247" s="61"/>
      <c r="C247" s="61"/>
      <c r="D247" s="62">
        <f t="shared" si="50"/>
        <v>0</v>
      </c>
      <c r="E247" s="62">
        <f t="shared" si="51"/>
        <v>0</v>
      </c>
      <c r="F247" s="55">
        <f t="shared" si="52"/>
        <v>0</v>
      </c>
      <c r="G247" s="55">
        <f t="shared" si="53"/>
        <v>0</v>
      </c>
      <c r="H247" s="55">
        <f t="shared" si="54"/>
        <v>0</v>
      </c>
      <c r="I247" s="55">
        <f t="shared" si="55"/>
        <v>0</v>
      </c>
      <c r="J247" s="55">
        <f t="shared" si="56"/>
        <v>0</v>
      </c>
      <c r="K247" s="55">
        <f t="shared" si="57"/>
        <v>0</v>
      </c>
      <c r="L247" s="55">
        <f t="shared" si="58"/>
        <v>0</v>
      </c>
      <c r="M247" s="55">
        <f t="shared" ca="1" si="59"/>
        <v>-3.9919981921210856E-3</v>
      </c>
      <c r="N247" s="55">
        <f t="shared" ca="1" si="60"/>
        <v>0</v>
      </c>
      <c r="O247" s="63">
        <f t="shared" ca="1" si="61"/>
        <v>0</v>
      </c>
      <c r="P247" s="55">
        <f t="shared" ca="1" si="62"/>
        <v>0</v>
      </c>
      <c r="Q247" s="55">
        <f t="shared" ca="1" si="63"/>
        <v>0</v>
      </c>
      <c r="R247" s="31">
        <f t="shared" ca="1" si="64"/>
        <v>3.9919981921210856E-3</v>
      </c>
    </row>
    <row r="248" spans="1:18">
      <c r="A248" s="61"/>
      <c r="B248" s="61"/>
      <c r="C248" s="61"/>
      <c r="D248" s="62">
        <f t="shared" si="50"/>
        <v>0</v>
      </c>
      <c r="E248" s="62">
        <f t="shared" si="51"/>
        <v>0</v>
      </c>
      <c r="F248" s="55">
        <f t="shared" si="52"/>
        <v>0</v>
      </c>
      <c r="G248" s="55">
        <f t="shared" si="53"/>
        <v>0</v>
      </c>
      <c r="H248" s="55">
        <f t="shared" si="54"/>
        <v>0</v>
      </c>
      <c r="I248" s="55">
        <f t="shared" si="55"/>
        <v>0</v>
      </c>
      <c r="J248" s="55">
        <f t="shared" si="56"/>
        <v>0</v>
      </c>
      <c r="K248" s="55">
        <f t="shared" si="57"/>
        <v>0</v>
      </c>
      <c r="L248" s="55">
        <f t="shared" si="58"/>
        <v>0</v>
      </c>
      <c r="M248" s="55">
        <f t="shared" ca="1" si="59"/>
        <v>-3.9919981921210856E-3</v>
      </c>
      <c r="N248" s="55">
        <f t="shared" ca="1" si="60"/>
        <v>0</v>
      </c>
      <c r="O248" s="63">
        <f t="shared" ca="1" si="61"/>
        <v>0</v>
      </c>
      <c r="P248" s="55">
        <f t="shared" ca="1" si="62"/>
        <v>0</v>
      </c>
      <c r="Q248" s="55">
        <f t="shared" ca="1" si="63"/>
        <v>0</v>
      </c>
      <c r="R248" s="31">
        <f t="shared" ca="1" si="64"/>
        <v>3.9919981921210856E-3</v>
      </c>
    </row>
    <row r="249" spans="1:18">
      <c r="A249" s="61"/>
      <c r="B249" s="61"/>
      <c r="C249" s="61"/>
      <c r="D249" s="62">
        <f t="shared" si="50"/>
        <v>0</v>
      </c>
      <c r="E249" s="62">
        <f t="shared" si="51"/>
        <v>0</v>
      </c>
      <c r="F249" s="55">
        <f t="shared" si="52"/>
        <v>0</v>
      </c>
      <c r="G249" s="55">
        <f t="shared" si="53"/>
        <v>0</v>
      </c>
      <c r="H249" s="55">
        <f t="shared" si="54"/>
        <v>0</v>
      </c>
      <c r="I249" s="55">
        <f t="shared" si="55"/>
        <v>0</v>
      </c>
      <c r="J249" s="55">
        <f t="shared" si="56"/>
        <v>0</v>
      </c>
      <c r="K249" s="55">
        <f t="shared" si="57"/>
        <v>0</v>
      </c>
      <c r="L249" s="55">
        <f t="shared" si="58"/>
        <v>0</v>
      </c>
      <c r="M249" s="55">
        <f t="shared" ca="1" si="59"/>
        <v>-3.9919981921210856E-3</v>
      </c>
      <c r="N249" s="55">
        <f t="shared" ca="1" si="60"/>
        <v>0</v>
      </c>
      <c r="O249" s="63">
        <f t="shared" ca="1" si="61"/>
        <v>0</v>
      </c>
      <c r="P249" s="55">
        <f t="shared" ca="1" si="62"/>
        <v>0</v>
      </c>
      <c r="Q249" s="55">
        <f t="shared" ca="1" si="63"/>
        <v>0</v>
      </c>
      <c r="R249" s="31">
        <f t="shared" ca="1" si="64"/>
        <v>3.9919981921210856E-3</v>
      </c>
    </row>
    <row r="250" spans="1:18">
      <c r="A250" s="61"/>
      <c r="B250" s="61"/>
      <c r="C250" s="61"/>
      <c r="D250" s="62">
        <f t="shared" si="50"/>
        <v>0</v>
      </c>
      <c r="E250" s="62">
        <f t="shared" si="51"/>
        <v>0</v>
      </c>
      <c r="F250" s="55">
        <f t="shared" si="52"/>
        <v>0</v>
      </c>
      <c r="G250" s="55">
        <f t="shared" si="53"/>
        <v>0</v>
      </c>
      <c r="H250" s="55">
        <f t="shared" si="54"/>
        <v>0</v>
      </c>
      <c r="I250" s="55">
        <f t="shared" si="55"/>
        <v>0</v>
      </c>
      <c r="J250" s="55">
        <f t="shared" si="56"/>
        <v>0</v>
      </c>
      <c r="K250" s="55">
        <f t="shared" si="57"/>
        <v>0</v>
      </c>
      <c r="L250" s="55">
        <f t="shared" si="58"/>
        <v>0</v>
      </c>
      <c r="M250" s="55">
        <f t="shared" ca="1" si="59"/>
        <v>-3.9919981921210856E-3</v>
      </c>
      <c r="N250" s="55">
        <f t="shared" ca="1" si="60"/>
        <v>0</v>
      </c>
      <c r="O250" s="63">
        <f t="shared" ca="1" si="61"/>
        <v>0</v>
      </c>
      <c r="P250" s="55">
        <f t="shared" ca="1" si="62"/>
        <v>0</v>
      </c>
      <c r="Q250" s="55">
        <f t="shared" ca="1" si="63"/>
        <v>0</v>
      </c>
      <c r="R250" s="31">
        <f t="shared" ca="1" si="64"/>
        <v>3.9919981921210856E-3</v>
      </c>
    </row>
    <row r="251" spans="1:18">
      <c r="A251" s="61"/>
      <c r="B251" s="61"/>
      <c r="C251" s="61"/>
      <c r="D251" s="62">
        <f t="shared" si="50"/>
        <v>0</v>
      </c>
      <c r="E251" s="62">
        <f t="shared" si="51"/>
        <v>0</v>
      </c>
      <c r="F251" s="55">
        <f t="shared" si="52"/>
        <v>0</v>
      </c>
      <c r="G251" s="55">
        <f t="shared" si="53"/>
        <v>0</v>
      </c>
      <c r="H251" s="55">
        <f t="shared" si="54"/>
        <v>0</v>
      </c>
      <c r="I251" s="55">
        <f t="shared" si="55"/>
        <v>0</v>
      </c>
      <c r="J251" s="55">
        <f t="shared" si="56"/>
        <v>0</v>
      </c>
      <c r="K251" s="55">
        <f t="shared" si="57"/>
        <v>0</v>
      </c>
      <c r="L251" s="55">
        <f t="shared" si="58"/>
        <v>0</v>
      </c>
      <c r="M251" s="55">
        <f t="shared" ca="1" si="59"/>
        <v>-3.9919981921210856E-3</v>
      </c>
      <c r="N251" s="55">
        <f t="shared" ca="1" si="60"/>
        <v>0</v>
      </c>
      <c r="O251" s="63">
        <f t="shared" ca="1" si="61"/>
        <v>0</v>
      </c>
      <c r="P251" s="55">
        <f t="shared" ca="1" si="62"/>
        <v>0</v>
      </c>
      <c r="Q251" s="55">
        <f t="shared" ca="1" si="63"/>
        <v>0</v>
      </c>
      <c r="R251" s="31">
        <f t="shared" ca="1" si="64"/>
        <v>3.9919981921210856E-3</v>
      </c>
    </row>
    <row r="252" spans="1:18">
      <c r="A252" s="61"/>
      <c r="B252" s="61"/>
      <c r="C252" s="61"/>
      <c r="D252" s="62">
        <f t="shared" si="50"/>
        <v>0</v>
      </c>
      <c r="E252" s="62">
        <f t="shared" si="51"/>
        <v>0</v>
      </c>
      <c r="F252" s="55">
        <f t="shared" si="52"/>
        <v>0</v>
      </c>
      <c r="G252" s="55">
        <f t="shared" si="53"/>
        <v>0</v>
      </c>
      <c r="H252" s="55">
        <f t="shared" si="54"/>
        <v>0</v>
      </c>
      <c r="I252" s="55">
        <f t="shared" si="55"/>
        <v>0</v>
      </c>
      <c r="J252" s="55">
        <f t="shared" si="56"/>
        <v>0</v>
      </c>
      <c r="K252" s="55">
        <f t="shared" si="57"/>
        <v>0</v>
      </c>
      <c r="L252" s="55">
        <f t="shared" si="58"/>
        <v>0</v>
      </c>
      <c r="M252" s="55">
        <f t="shared" ca="1" si="59"/>
        <v>-3.9919981921210856E-3</v>
      </c>
      <c r="N252" s="55">
        <f t="shared" ca="1" si="60"/>
        <v>0</v>
      </c>
      <c r="O252" s="63">
        <f t="shared" ca="1" si="61"/>
        <v>0</v>
      </c>
      <c r="P252" s="55">
        <f t="shared" ca="1" si="62"/>
        <v>0</v>
      </c>
      <c r="Q252" s="55">
        <f t="shared" ca="1" si="63"/>
        <v>0</v>
      </c>
      <c r="R252" s="31">
        <f t="shared" ca="1" si="64"/>
        <v>3.9919981921210856E-3</v>
      </c>
    </row>
    <row r="253" spans="1:18">
      <c r="A253" s="61"/>
      <c r="B253" s="61"/>
      <c r="C253" s="61"/>
      <c r="D253" s="62">
        <f t="shared" si="50"/>
        <v>0</v>
      </c>
      <c r="E253" s="62">
        <f t="shared" si="51"/>
        <v>0</v>
      </c>
      <c r="F253" s="55">
        <f t="shared" si="52"/>
        <v>0</v>
      </c>
      <c r="G253" s="55">
        <f t="shared" si="53"/>
        <v>0</v>
      </c>
      <c r="H253" s="55">
        <f t="shared" si="54"/>
        <v>0</v>
      </c>
      <c r="I253" s="55">
        <f t="shared" si="55"/>
        <v>0</v>
      </c>
      <c r="J253" s="55">
        <f t="shared" si="56"/>
        <v>0</v>
      </c>
      <c r="K253" s="55">
        <f t="shared" si="57"/>
        <v>0</v>
      </c>
      <c r="L253" s="55">
        <f t="shared" si="58"/>
        <v>0</v>
      </c>
      <c r="M253" s="55">
        <f t="shared" ca="1" si="59"/>
        <v>-3.9919981921210856E-3</v>
      </c>
      <c r="N253" s="55">
        <f t="shared" ca="1" si="60"/>
        <v>0</v>
      </c>
      <c r="O253" s="63">
        <f t="shared" ca="1" si="61"/>
        <v>0</v>
      </c>
      <c r="P253" s="55">
        <f t="shared" ca="1" si="62"/>
        <v>0</v>
      </c>
      <c r="Q253" s="55">
        <f t="shared" ca="1" si="63"/>
        <v>0</v>
      </c>
      <c r="R253" s="31">
        <f t="shared" ca="1" si="64"/>
        <v>3.9919981921210856E-3</v>
      </c>
    </row>
    <row r="254" spans="1:18">
      <c r="A254" s="61"/>
      <c r="B254" s="61"/>
      <c r="C254" s="61"/>
      <c r="D254" s="62">
        <f t="shared" si="50"/>
        <v>0</v>
      </c>
      <c r="E254" s="62">
        <f t="shared" si="51"/>
        <v>0</v>
      </c>
      <c r="F254" s="55">
        <f t="shared" si="52"/>
        <v>0</v>
      </c>
      <c r="G254" s="55">
        <f t="shared" si="53"/>
        <v>0</v>
      </c>
      <c r="H254" s="55">
        <f t="shared" si="54"/>
        <v>0</v>
      </c>
      <c r="I254" s="55">
        <f t="shared" si="55"/>
        <v>0</v>
      </c>
      <c r="J254" s="55">
        <f t="shared" si="56"/>
        <v>0</v>
      </c>
      <c r="K254" s="55">
        <f t="shared" si="57"/>
        <v>0</v>
      </c>
      <c r="L254" s="55">
        <f t="shared" si="58"/>
        <v>0</v>
      </c>
      <c r="M254" s="55">
        <f t="shared" ca="1" si="59"/>
        <v>-3.9919981921210856E-3</v>
      </c>
      <c r="N254" s="55">
        <f t="shared" ca="1" si="60"/>
        <v>0</v>
      </c>
      <c r="O254" s="63">
        <f t="shared" ca="1" si="61"/>
        <v>0</v>
      </c>
      <c r="P254" s="55">
        <f t="shared" ca="1" si="62"/>
        <v>0</v>
      </c>
      <c r="Q254" s="55">
        <f t="shared" ca="1" si="63"/>
        <v>0</v>
      </c>
      <c r="R254" s="31">
        <f t="shared" ca="1" si="64"/>
        <v>3.9919981921210856E-3</v>
      </c>
    </row>
    <row r="255" spans="1:18">
      <c r="A255" s="61"/>
      <c r="B255" s="61"/>
      <c r="C255" s="61"/>
      <c r="D255" s="62">
        <f t="shared" si="50"/>
        <v>0</v>
      </c>
      <c r="E255" s="62">
        <f t="shared" si="51"/>
        <v>0</v>
      </c>
      <c r="F255" s="55">
        <f t="shared" si="52"/>
        <v>0</v>
      </c>
      <c r="G255" s="55">
        <f t="shared" si="53"/>
        <v>0</v>
      </c>
      <c r="H255" s="55">
        <f t="shared" si="54"/>
        <v>0</v>
      </c>
      <c r="I255" s="55">
        <f t="shared" si="55"/>
        <v>0</v>
      </c>
      <c r="J255" s="55">
        <f t="shared" si="56"/>
        <v>0</v>
      </c>
      <c r="K255" s="55">
        <f t="shared" si="57"/>
        <v>0</v>
      </c>
      <c r="L255" s="55">
        <f t="shared" si="58"/>
        <v>0</v>
      </c>
      <c r="M255" s="55">
        <f t="shared" ca="1" si="59"/>
        <v>-3.9919981921210856E-3</v>
      </c>
      <c r="N255" s="55">
        <f t="shared" ca="1" si="60"/>
        <v>0</v>
      </c>
      <c r="O255" s="63">
        <f t="shared" ca="1" si="61"/>
        <v>0</v>
      </c>
      <c r="P255" s="55">
        <f t="shared" ca="1" si="62"/>
        <v>0</v>
      </c>
      <c r="Q255" s="55">
        <f t="shared" ca="1" si="63"/>
        <v>0</v>
      </c>
      <c r="R255" s="31">
        <f t="shared" ca="1" si="64"/>
        <v>3.9919981921210856E-3</v>
      </c>
    </row>
    <row r="256" spans="1:18">
      <c r="A256" s="61"/>
      <c r="B256" s="61"/>
      <c r="C256" s="61"/>
      <c r="D256" s="62">
        <f t="shared" si="50"/>
        <v>0</v>
      </c>
      <c r="E256" s="62">
        <f t="shared" si="51"/>
        <v>0</v>
      </c>
      <c r="F256" s="55">
        <f t="shared" si="52"/>
        <v>0</v>
      </c>
      <c r="G256" s="55">
        <f t="shared" si="53"/>
        <v>0</v>
      </c>
      <c r="H256" s="55">
        <f t="shared" si="54"/>
        <v>0</v>
      </c>
      <c r="I256" s="55">
        <f t="shared" si="55"/>
        <v>0</v>
      </c>
      <c r="J256" s="55">
        <f t="shared" si="56"/>
        <v>0</v>
      </c>
      <c r="K256" s="55">
        <f t="shared" si="57"/>
        <v>0</v>
      </c>
      <c r="L256" s="55">
        <f t="shared" si="58"/>
        <v>0</v>
      </c>
      <c r="M256" s="55">
        <f t="shared" ca="1" si="59"/>
        <v>-3.9919981921210856E-3</v>
      </c>
      <c r="N256" s="55">
        <f t="shared" ca="1" si="60"/>
        <v>0</v>
      </c>
      <c r="O256" s="63">
        <f t="shared" ca="1" si="61"/>
        <v>0</v>
      </c>
      <c r="P256" s="55">
        <f t="shared" ca="1" si="62"/>
        <v>0</v>
      </c>
      <c r="Q256" s="55">
        <f t="shared" ca="1" si="63"/>
        <v>0</v>
      </c>
      <c r="R256" s="31">
        <f t="shared" ca="1" si="64"/>
        <v>3.9919981921210856E-3</v>
      </c>
    </row>
    <row r="257" spans="1:18">
      <c r="A257" s="61"/>
      <c r="B257" s="61"/>
      <c r="C257" s="61"/>
      <c r="D257" s="62">
        <f t="shared" si="50"/>
        <v>0</v>
      </c>
      <c r="E257" s="62">
        <f t="shared" si="51"/>
        <v>0</v>
      </c>
      <c r="F257" s="55">
        <f t="shared" si="52"/>
        <v>0</v>
      </c>
      <c r="G257" s="55">
        <f t="shared" si="53"/>
        <v>0</v>
      </c>
      <c r="H257" s="55">
        <f t="shared" si="54"/>
        <v>0</v>
      </c>
      <c r="I257" s="55">
        <f t="shared" si="55"/>
        <v>0</v>
      </c>
      <c r="J257" s="55">
        <f t="shared" si="56"/>
        <v>0</v>
      </c>
      <c r="K257" s="55">
        <f t="shared" si="57"/>
        <v>0</v>
      </c>
      <c r="L257" s="55">
        <f t="shared" si="58"/>
        <v>0</v>
      </c>
      <c r="M257" s="55">
        <f t="shared" ca="1" si="59"/>
        <v>-3.9919981921210856E-3</v>
      </c>
      <c r="N257" s="55">
        <f t="shared" ca="1" si="60"/>
        <v>0</v>
      </c>
      <c r="O257" s="63">
        <f t="shared" ca="1" si="61"/>
        <v>0</v>
      </c>
      <c r="P257" s="55">
        <f t="shared" ca="1" si="62"/>
        <v>0</v>
      </c>
      <c r="Q257" s="55">
        <f t="shared" ca="1" si="63"/>
        <v>0</v>
      </c>
      <c r="R257" s="31">
        <f t="shared" ca="1" si="64"/>
        <v>3.9919981921210856E-3</v>
      </c>
    </row>
    <row r="258" spans="1:18">
      <c r="A258" s="61"/>
      <c r="B258" s="61"/>
      <c r="C258" s="61"/>
      <c r="D258" s="62">
        <f t="shared" si="50"/>
        <v>0</v>
      </c>
      <c r="E258" s="62">
        <f t="shared" si="51"/>
        <v>0</v>
      </c>
      <c r="F258" s="55">
        <f t="shared" si="52"/>
        <v>0</v>
      </c>
      <c r="G258" s="55">
        <f t="shared" si="53"/>
        <v>0</v>
      </c>
      <c r="H258" s="55">
        <f t="shared" si="54"/>
        <v>0</v>
      </c>
      <c r="I258" s="55">
        <f t="shared" si="55"/>
        <v>0</v>
      </c>
      <c r="J258" s="55">
        <f t="shared" si="56"/>
        <v>0</v>
      </c>
      <c r="K258" s="55">
        <f t="shared" si="57"/>
        <v>0</v>
      </c>
      <c r="L258" s="55">
        <f t="shared" si="58"/>
        <v>0</v>
      </c>
      <c r="M258" s="55">
        <f t="shared" ca="1" si="59"/>
        <v>-3.9919981921210856E-3</v>
      </c>
      <c r="N258" s="55">
        <f t="shared" ca="1" si="60"/>
        <v>0</v>
      </c>
      <c r="O258" s="63">
        <f t="shared" ca="1" si="61"/>
        <v>0</v>
      </c>
      <c r="P258" s="55">
        <f t="shared" ca="1" si="62"/>
        <v>0</v>
      </c>
      <c r="Q258" s="55">
        <f t="shared" ca="1" si="63"/>
        <v>0</v>
      </c>
      <c r="R258" s="31">
        <f t="shared" ca="1" si="64"/>
        <v>3.9919981921210856E-3</v>
      </c>
    </row>
    <row r="259" spans="1:18">
      <c r="A259" s="61"/>
      <c r="B259" s="61"/>
      <c r="C259" s="61"/>
      <c r="D259" s="62">
        <f t="shared" si="50"/>
        <v>0</v>
      </c>
      <c r="E259" s="62">
        <f t="shared" si="51"/>
        <v>0</v>
      </c>
      <c r="F259" s="55">
        <f t="shared" si="52"/>
        <v>0</v>
      </c>
      <c r="G259" s="55">
        <f t="shared" si="53"/>
        <v>0</v>
      </c>
      <c r="H259" s="55">
        <f t="shared" si="54"/>
        <v>0</v>
      </c>
      <c r="I259" s="55">
        <f t="shared" si="55"/>
        <v>0</v>
      </c>
      <c r="J259" s="55">
        <f t="shared" si="56"/>
        <v>0</v>
      </c>
      <c r="K259" s="55">
        <f t="shared" si="57"/>
        <v>0</v>
      </c>
      <c r="L259" s="55">
        <f t="shared" si="58"/>
        <v>0</v>
      </c>
      <c r="M259" s="55">
        <f t="shared" ca="1" si="59"/>
        <v>-3.9919981921210856E-3</v>
      </c>
      <c r="N259" s="55">
        <f t="shared" ca="1" si="60"/>
        <v>0</v>
      </c>
      <c r="O259" s="63">
        <f t="shared" ca="1" si="61"/>
        <v>0</v>
      </c>
      <c r="P259" s="55">
        <f t="shared" ca="1" si="62"/>
        <v>0</v>
      </c>
      <c r="Q259" s="55">
        <f t="shared" ca="1" si="63"/>
        <v>0</v>
      </c>
      <c r="R259" s="31">
        <f t="shared" ca="1" si="64"/>
        <v>3.9919981921210856E-3</v>
      </c>
    </row>
    <row r="260" spans="1:18">
      <c r="A260" s="61"/>
      <c r="B260" s="61"/>
      <c r="C260" s="61"/>
      <c r="D260" s="62">
        <f t="shared" si="50"/>
        <v>0</v>
      </c>
      <c r="E260" s="62">
        <f t="shared" si="51"/>
        <v>0</v>
      </c>
      <c r="F260" s="55">
        <f t="shared" si="52"/>
        <v>0</v>
      </c>
      <c r="G260" s="55">
        <f t="shared" si="53"/>
        <v>0</v>
      </c>
      <c r="H260" s="55">
        <f t="shared" si="54"/>
        <v>0</v>
      </c>
      <c r="I260" s="55">
        <f t="shared" si="55"/>
        <v>0</v>
      </c>
      <c r="J260" s="55">
        <f t="shared" si="56"/>
        <v>0</v>
      </c>
      <c r="K260" s="55">
        <f t="shared" si="57"/>
        <v>0</v>
      </c>
      <c r="L260" s="55">
        <f t="shared" si="58"/>
        <v>0</v>
      </c>
      <c r="M260" s="55">
        <f t="shared" ca="1" si="59"/>
        <v>-3.9919981921210856E-3</v>
      </c>
      <c r="N260" s="55">
        <f t="shared" ca="1" si="60"/>
        <v>0</v>
      </c>
      <c r="O260" s="63">
        <f t="shared" ca="1" si="61"/>
        <v>0</v>
      </c>
      <c r="P260" s="55">
        <f t="shared" ca="1" si="62"/>
        <v>0</v>
      </c>
      <c r="Q260" s="55">
        <f t="shared" ca="1" si="63"/>
        <v>0</v>
      </c>
      <c r="R260" s="31">
        <f t="shared" ca="1" si="64"/>
        <v>3.9919981921210856E-3</v>
      </c>
    </row>
    <row r="261" spans="1:18">
      <c r="A261" s="61"/>
      <c r="B261" s="61"/>
      <c r="C261" s="61"/>
      <c r="D261" s="62">
        <f t="shared" si="50"/>
        <v>0</v>
      </c>
      <c r="E261" s="62">
        <f t="shared" si="51"/>
        <v>0</v>
      </c>
      <c r="F261" s="55">
        <f t="shared" si="52"/>
        <v>0</v>
      </c>
      <c r="G261" s="55">
        <f t="shared" si="53"/>
        <v>0</v>
      </c>
      <c r="H261" s="55">
        <f t="shared" si="54"/>
        <v>0</v>
      </c>
      <c r="I261" s="55">
        <f t="shared" si="55"/>
        <v>0</v>
      </c>
      <c r="J261" s="55">
        <f t="shared" si="56"/>
        <v>0</v>
      </c>
      <c r="K261" s="55">
        <f t="shared" si="57"/>
        <v>0</v>
      </c>
      <c r="L261" s="55">
        <f t="shared" si="58"/>
        <v>0</v>
      </c>
      <c r="M261" s="55">
        <f t="shared" ca="1" si="59"/>
        <v>-3.9919981921210856E-3</v>
      </c>
      <c r="N261" s="55">
        <f t="shared" ca="1" si="60"/>
        <v>0</v>
      </c>
      <c r="O261" s="63">
        <f t="shared" ca="1" si="61"/>
        <v>0</v>
      </c>
      <c r="P261" s="55">
        <f t="shared" ca="1" si="62"/>
        <v>0</v>
      </c>
      <c r="Q261" s="55">
        <f t="shared" ca="1" si="63"/>
        <v>0</v>
      </c>
      <c r="R261" s="31">
        <f t="shared" ca="1" si="64"/>
        <v>3.9919981921210856E-3</v>
      </c>
    </row>
    <row r="262" spans="1:18">
      <c r="A262" s="61"/>
      <c r="B262" s="61"/>
      <c r="C262" s="61"/>
      <c r="D262" s="62">
        <f t="shared" si="50"/>
        <v>0</v>
      </c>
      <c r="E262" s="62">
        <f t="shared" si="51"/>
        <v>0</v>
      </c>
      <c r="F262" s="55">
        <f t="shared" si="52"/>
        <v>0</v>
      </c>
      <c r="G262" s="55">
        <f t="shared" si="53"/>
        <v>0</v>
      </c>
      <c r="H262" s="55">
        <f t="shared" si="54"/>
        <v>0</v>
      </c>
      <c r="I262" s="55">
        <f t="shared" si="55"/>
        <v>0</v>
      </c>
      <c r="J262" s="55">
        <f t="shared" si="56"/>
        <v>0</v>
      </c>
      <c r="K262" s="55">
        <f t="shared" si="57"/>
        <v>0</v>
      </c>
      <c r="L262" s="55">
        <f t="shared" si="58"/>
        <v>0</v>
      </c>
      <c r="M262" s="55">
        <f t="shared" ca="1" si="59"/>
        <v>-3.9919981921210856E-3</v>
      </c>
      <c r="N262" s="55">
        <f t="shared" ca="1" si="60"/>
        <v>0</v>
      </c>
      <c r="O262" s="63">
        <f t="shared" ca="1" si="61"/>
        <v>0</v>
      </c>
      <c r="P262" s="55">
        <f t="shared" ca="1" si="62"/>
        <v>0</v>
      </c>
      <c r="Q262" s="55">
        <f t="shared" ca="1" si="63"/>
        <v>0</v>
      </c>
      <c r="R262" s="31">
        <f t="shared" ca="1" si="64"/>
        <v>3.9919981921210856E-3</v>
      </c>
    </row>
    <row r="263" spans="1:18">
      <c r="A263" s="61"/>
      <c r="B263" s="61"/>
      <c r="C263" s="61"/>
      <c r="D263" s="62">
        <f t="shared" si="50"/>
        <v>0</v>
      </c>
      <c r="E263" s="62">
        <f t="shared" si="51"/>
        <v>0</v>
      </c>
      <c r="F263" s="55">
        <f t="shared" si="52"/>
        <v>0</v>
      </c>
      <c r="G263" s="55">
        <f t="shared" si="53"/>
        <v>0</v>
      </c>
      <c r="H263" s="55">
        <f t="shared" si="54"/>
        <v>0</v>
      </c>
      <c r="I263" s="55">
        <f t="shared" si="55"/>
        <v>0</v>
      </c>
      <c r="J263" s="55">
        <f t="shared" si="56"/>
        <v>0</v>
      </c>
      <c r="K263" s="55">
        <f t="shared" si="57"/>
        <v>0</v>
      </c>
      <c r="L263" s="55">
        <f t="shared" si="58"/>
        <v>0</v>
      </c>
      <c r="M263" s="55">
        <f t="shared" ca="1" si="59"/>
        <v>-3.9919981921210856E-3</v>
      </c>
      <c r="N263" s="55">
        <f t="shared" ca="1" si="60"/>
        <v>0</v>
      </c>
      <c r="O263" s="63">
        <f t="shared" ca="1" si="61"/>
        <v>0</v>
      </c>
      <c r="P263" s="55">
        <f t="shared" ca="1" si="62"/>
        <v>0</v>
      </c>
      <c r="Q263" s="55">
        <f t="shared" ca="1" si="63"/>
        <v>0</v>
      </c>
      <c r="R263" s="31">
        <f t="shared" ca="1" si="64"/>
        <v>3.9919981921210856E-3</v>
      </c>
    </row>
    <row r="264" spans="1:18">
      <c r="A264" s="61"/>
      <c r="B264" s="61"/>
      <c r="C264" s="61"/>
      <c r="D264" s="62">
        <f t="shared" si="50"/>
        <v>0</v>
      </c>
      <c r="E264" s="62">
        <f t="shared" si="51"/>
        <v>0</v>
      </c>
      <c r="F264" s="55">
        <f t="shared" si="52"/>
        <v>0</v>
      </c>
      <c r="G264" s="55">
        <f t="shared" si="53"/>
        <v>0</v>
      </c>
      <c r="H264" s="55">
        <f t="shared" si="54"/>
        <v>0</v>
      </c>
      <c r="I264" s="55">
        <f t="shared" si="55"/>
        <v>0</v>
      </c>
      <c r="J264" s="55">
        <f t="shared" si="56"/>
        <v>0</v>
      </c>
      <c r="K264" s="55">
        <f t="shared" si="57"/>
        <v>0</v>
      </c>
      <c r="L264" s="55">
        <f t="shared" si="58"/>
        <v>0</v>
      </c>
      <c r="M264" s="55">
        <f t="shared" ca="1" si="59"/>
        <v>-3.9919981921210856E-3</v>
      </c>
      <c r="N264" s="55">
        <f t="shared" ca="1" si="60"/>
        <v>0</v>
      </c>
      <c r="O264" s="63">
        <f t="shared" ca="1" si="61"/>
        <v>0</v>
      </c>
      <c r="P264" s="55">
        <f t="shared" ca="1" si="62"/>
        <v>0</v>
      </c>
      <c r="Q264" s="55">
        <f t="shared" ca="1" si="63"/>
        <v>0</v>
      </c>
      <c r="R264" s="31">
        <f t="shared" ca="1" si="64"/>
        <v>3.9919981921210856E-3</v>
      </c>
    </row>
    <row r="265" spans="1:18">
      <c r="A265" s="61"/>
      <c r="B265" s="61"/>
      <c r="C265" s="61"/>
      <c r="D265" s="62">
        <f t="shared" si="50"/>
        <v>0</v>
      </c>
      <c r="E265" s="62">
        <f t="shared" si="51"/>
        <v>0</v>
      </c>
      <c r="F265" s="55">
        <f t="shared" si="52"/>
        <v>0</v>
      </c>
      <c r="G265" s="55">
        <f t="shared" si="53"/>
        <v>0</v>
      </c>
      <c r="H265" s="55">
        <f t="shared" si="54"/>
        <v>0</v>
      </c>
      <c r="I265" s="55">
        <f t="shared" si="55"/>
        <v>0</v>
      </c>
      <c r="J265" s="55">
        <f t="shared" si="56"/>
        <v>0</v>
      </c>
      <c r="K265" s="55">
        <f t="shared" si="57"/>
        <v>0</v>
      </c>
      <c r="L265" s="55">
        <f t="shared" si="58"/>
        <v>0</v>
      </c>
      <c r="M265" s="55">
        <f t="shared" ca="1" si="59"/>
        <v>-3.9919981921210856E-3</v>
      </c>
      <c r="N265" s="55">
        <f t="shared" ca="1" si="60"/>
        <v>0</v>
      </c>
      <c r="O265" s="63">
        <f t="shared" ca="1" si="61"/>
        <v>0</v>
      </c>
      <c r="P265" s="55">
        <f t="shared" ca="1" si="62"/>
        <v>0</v>
      </c>
      <c r="Q265" s="55">
        <f t="shared" ca="1" si="63"/>
        <v>0</v>
      </c>
      <c r="R265" s="31">
        <f t="shared" ca="1" si="64"/>
        <v>3.9919981921210856E-3</v>
      </c>
    </row>
    <row r="266" spans="1:18">
      <c r="A266" s="61"/>
      <c r="B266" s="61"/>
      <c r="C266" s="61"/>
      <c r="D266" s="62">
        <f t="shared" si="50"/>
        <v>0</v>
      </c>
      <c r="E266" s="62">
        <f t="shared" si="51"/>
        <v>0</v>
      </c>
      <c r="F266" s="55">
        <f t="shared" si="52"/>
        <v>0</v>
      </c>
      <c r="G266" s="55">
        <f t="shared" si="53"/>
        <v>0</v>
      </c>
      <c r="H266" s="55">
        <f t="shared" si="54"/>
        <v>0</v>
      </c>
      <c r="I266" s="55">
        <f t="shared" si="55"/>
        <v>0</v>
      </c>
      <c r="J266" s="55">
        <f t="shared" si="56"/>
        <v>0</v>
      </c>
      <c r="K266" s="55">
        <f t="shared" si="57"/>
        <v>0</v>
      </c>
      <c r="L266" s="55">
        <f t="shared" si="58"/>
        <v>0</v>
      </c>
      <c r="M266" s="55">
        <f t="shared" ca="1" si="59"/>
        <v>-3.9919981921210856E-3</v>
      </c>
      <c r="N266" s="55">
        <f t="shared" ca="1" si="60"/>
        <v>0</v>
      </c>
      <c r="O266" s="63">
        <f t="shared" ca="1" si="61"/>
        <v>0</v>
      </c>
      <c r="P266" s="55">
        <f t="shared" ca="1" si="62"/>
        <v>0</v>
      </c>
      <c r="Q266" s="55">
        <f t="shared" ca="1" si="63"/>
        <v>0</v>
      </c>
      <c r="R266" s="31">
        <f t="shared" ca="1" si="64"/>
        <v>3.9919981921210856E-3</v>
      </c>
    </row>
    <row r="267" spans="1:18">
      <c r="A267" s="61"/>
      <c r="B267" s="61"/>
      <c r="C267" s="61"/>
      <c r="D267" s="62">
        <f t="shared" si="50"/>
        <v>0</v>
      </c>
      <c r="E267" s="62">
        <f t="shared" si="51"/>
        <v>0</v>
      </c>
      <c r="F267" s="55">
        <f t="shared" si="52"/>
        <v>0</v>
      </c>
      <c r="G267" s="55">
        <f t="shared" si="53"/>
        <v>0</v>
      </c>
      <c r="H267" s="55">
        <f t="shared" si="54"/>
        <v>0</v>
      </c>
      <c r="I267" s="55">
        <f t="shared" si="55"/>
        <v>0</v>
      </c>
      <c r="J267" s="55">
        <f t="shared" si="56"/>
        <v>0</v>
      </c>
      <c r="K267" s="55">
        <f t="shared" si="57"/>
        <v>0</v>
      </c>
      <c r="L267" s="55">
        <f t="shared" si="58"/>
        <v>0</v>
      </c>
      <c r="M267" s="55">
        <f t="shared" ca="1" si="59"/>
        <v>-3.9919981921210856E-3</v>
      </c>
      <c r="N267" s="55">
        <f t="shared" ca="1" si="60"/>
        <v>0</v>
      </c>
      <c r="O267" s="63">
        <f t="shared" ca="1" si="61"/>
        <v>0</v>
      </c>
      <c r="P267" s="55">
        <f t="shared" ca="1" si="62"/>
        <v>0</v>
      </c>
      <c r="Q267" s="55">
        <f t="shared" ca="1" si="63"/>
        <v>0</v>
      </c>
      <c r="R267" s="31">
        <f t="shared" ca="1" si="64"/>
        <v>3.9919981921210856E-3</v>
      </c>
    </row>
    <row r="268" spans="1:18">
      <c r="A268" s="61"/>
      <c r="B268" s="61"/>
      <c r="C268" s="61"/>
      <c r="D268" s="62">
        <f t="shared" si="50"/>
        <v>0</v>
      </c>
      <c r="E268" s="62">
        <f t="shared" si="51"/>
        <v>0</v>
      </c>
      <c r="F268" s="55">
        <f t="shared" si="52"/>
        <v>0</v>
      </c>
      <c r="G268" s="55">
        <f t="shared" si="53"/>
        <v>0</v>
      </c>
      <c r="H268" s="55">
        <f t="shared" si="54"/>
        <v>0</v>
      </c>
      <c r="I268" s="55">
        <f t="shared" si="55"/>
        <v>0</v>
      </c>
      <c r="J268" s="55">
        <f t="shared" si="56"/>
        <v>0</v>
      </c>
      <c r="K268" s="55">
        <f t="shared" si="57"/>
        <v>0</v>
      </c>
      <c r="L268" s="55">
        <f t="shared" si="58"/>
        <v>0</v>
      </c>
      <c r="M268" s="55">
        <f t="shared" ca="1" si="59"/>
        <v>-3.9919981921210856E-3</v>
      </c>
      <c r="N268" s="55">
        <f t="shared" ca="1" si="60"/>
        <v>0</v>
      </c>
      <c r="O268" s="63">
        <f t="shared" ca="1" si="61"/>
        <v>0</v>
      </c>
      <c r="P268" s="55">
        <f t="shared" ca="1" si="62"/>
        <v>0</v>
      </c>
      <c r="Q268" s="55">
        <f t="shared" ca="1" si="63"/>
        <v>0</v>
      </c>
      <c r="R268" s="31">
        <f t="shared" ca="1" si="64"/>
        <v>3.9919981921210856E-3</v>
      </c>
    </row>
    <row r="269" spans="1:18">
      <c r="A269" s="61"/>
      <c r="B269" s="61"/>
      <c r="C269" s="61"/>
      <c r="D269" s="62">
        <f t="shared" si="50"/>
        <v>0</v>
      </c>
      <c r="E269" s="62">
        <f t="shared" si="51"/>
        <v>0</v>
      </c>
      <c r="F269" s="55">
        <f t="shared" si="52"/>
        <v>0</v>
      </c>
      <c r="G269" s="55">
        <f t="shared" si="53"/>
        <v>0</v>
      </c>
      <c r="H269" s="55">
        <f t="shared" si="54"/>
        <v>0</v>
      </c>
      <c r="I269" s="55">
        <f t="shared" si="55"/>
        <v>0</v>
      </c>
      <c r="J269" s="55">
        <f t="shared" si="56"/>
        <v>0</v>
      </c>
      <c r="K269" s="55">
        <f t="shared" si="57"/>
        <v>0</v>
      </c>
      <c r="L269" s="55">
        <f t="shared" si="58"/>
        <v>0</v>
      </c>
      <c r="M269" s="55">
        <f t="shared" ca="1" si="59"/>
        <v>-3.9919981921210856E-3</v>
      </c>
      <c r="N269" s="55">
        <f t="shared" ca="1" si="60"/>
        <v>0</v>
      </c>
      <c r="O269" s="63">
        <f t="shared" ca="1" si="61"/>
        <v>0</v>
      </c>
      <c r="P269" s="55">
        <f t="shared" ca="1" si="62"/>
        <v>0</v>
      </c>
      <c r="Q269" s="55">
        <f t="shared" ca="1" si="63"/>
        <v>0</v>
      </c>
      <c r="R269" s="31">
        <f t="shared" ca="1" si="64"/>
        <v>3.9919981921210856E-3</v>
      </c>
    </row>
    <row r="270" spans="1:18">
      <c r="A270" s="61"/>
      <c r="B270" s="61"/>
      <c r="C270" s="61"/>
      <c r="D270" s="62">
        <f t="shared" si="50"/>
        <v>0</v>
      </c>
      <c r="E270" s="62">
        <f t="shared" si="51"/>
        <v>0</v>
      </c>
      <c r="F270" s="55">
        <f t="shared" si="52"/>
        <v>0</v>
      </c>
      <c r="G270" s="55">
        <f t="shared" si="53"/>
        <v>0</v>
      </c>
      <c r="H270" s="55">
        <f t="shared" si="54"/>
        <v>0</v>
      </c>
      <c r="I270" s="55">
        <f t="shared" si="55"/>
        <v>0</v>
      </c>
      <c r="J270" s="55">
        <f t="shared" si="56"/>
        <v>0</v>
      </c>
      <c r="K270" s="55">
        <f t="shared" si="57"/>
        <v>0</v>
      </c>
      <c r="L270" s="55">
        <f t="shared" si="58"/>
        <v>0</v>
      </c>
      <c r="M270" s="55">
        <f t="shared" ca="1" si="59"/>
        <v>-3.9919981921210856E-3</v>
      </c>
      <c r="N270" s="55">
        <f t="shared" ca="1" si="60"/>
        <v>0</v>
      </c>
      <c r="O270" s="63">
        <f t="shared" ca="1" si="61"/>
        <v>0</v>
      </c>
      <c r="P270" s="55">
        <f t="shared" ca="1" si="62"/>
        <v>0</v>
      </c>
      <c r="Q270" s="55">
        <f t="shared" ca="1" si="63"/>
        <v>0</v>
      </c>
      <c r="R270" s="31">
        <f t="shared" ca="1" si="64"/>
        <v>3.9919981921210856E-3</v>
      </c>
    </row>
    <row r="271" spans="1:18">
      <c r="A271" s="61"/>
      <c r="B271" s="61"/>
      <c r="C271" s="61"/>
      <c r="D271" s="62">
        <f t="shared" si="50"/>
        <v>0</v>
      </c>
      <c r="E271" s="62">
        <f t="shared" si="51"/>
        <v>0</v>
      </c>
      <c r="F271" s="55">
        <f t="shared" si="52"/>
        <v>0</v>
      </c>
      <c r="G271" s="55">
        <f t="shared" si="53"/>
        <v>0</v>
      </c>
      <c r="H271" s="55">
        <f t="shared" si="54"/>
        <v>0</v>
      </c>
      <c r="I271" s="55">
        <f t="shared" si="55"/>
        <v>0</v>
      </c>
      <c r="J271" s="55">
        <f t="shared" si="56"/>
        <v>0</v>
      </c>
      <c r="K271" s="55">
        <f t="shared" si="57"/>
        <v>0</v>
      </c>
      <c r="L271" s="55">
        <f t="shared" si="58"/>
        <v>0</v>
      </c>
      <c r="M271" s="55">
        <f t="shared" ca="1" si="59"/>
        <v>-3.9919981921210856E-3</v>
      </c>
      <c r="N271" s="55">
        <f t="shared" ca="1" si="60"/>
        <v>0</v>
      </c>
      <c r="O271" s="63">
        <f t="shared" ca="1" si="61"/>
        <v>0</v>
      </c>
      <c r="P271" s="55">
        <f t="shared" ca="1" si="62"/>
        <v>0</v>
      </c>
      <c r="Q271" s="55">
        <f t="shared" ca="1" si="63"/>
        <v>0</v>
      </c>
      <c r="R271" s="31">
        <f t="shared" ca="1" si="64"/>
        <v>3.9919981921210856E-3</v>
      </c>
    </row>
    <row r="272" spans="1:18">
      <c r="A272" s="61"/>
      <c r="B272" s="61"/>
      <c r="C272" s="61"/>
      <c r="D272" s="62">
        <f t="shared" si="50"/>
        <v>0</v>
      </c>
      <c r="E272" s="62">
        <f t="shared" si="51"/>
        <v>0</v>
      </c>
      <c r="F272" s="55">
        <f t="shared" si="52"/>
        <v>0</v>
      </c>
      <c r="G272" s="55">
        <f t="shared" si="53"/>
        <v>0</v>
      </c>
      <c r="H272" s="55">
        <f t="shared" si="54"/>
        <v>0</v>
      </c>
      <c r="I272" s="55">
        <f t="shared" si="55"/>
        <v>0</v>
      </c>
      <c r="J272" s="55">
        <f t="shared" si="56"/>
        <v>0</v>
      </c>
      <c r="K272" s="55">
        <f t="shared" si="57"/>
        <v>0</v>
      </c>
      <c r="L272" s="55">
        <f t="shared" si="58"/>
        <v>0</v>
      </c>
      <c r="M272" s="55">
        <f t="shared" ca="1" si="59"/>
        <v>-3.9919981921210856E-3</v>
      </c>
      <c r="N272" s="55">
        <f t="shared" ca="1" si="60"/>
        <v>0</v>
      </c>
      <c r="O272" s="63">
        <f t="shared" ca="1" si="61"/>
        <v>0</v>
      </c>
      <c r="P272" s="55">
        <f t="shared" ca="1" si="62"/>
        <v>0</v>
      </c>
      <c r="Q272" s="55">
        <f t="shared" ca="1" si="63"/>
        <v>0</v>
      </c>
      <c r="R272" s="31">
        <f t="shared" ca="1" si="64"/>
        <v>3.9919981921210856E-3</v>
      </c>
    </row>
    <row r="273" spans="1:18">
      <c r="A273" s="61"/>
      <c r="B273" s="61"/>
      <c r="C273" s="61"/>
      <c r="D273" s="62">
        <f t="shared" si="50"/>
        <v>0</v>
      </c>
      <c r="E273" s="62">
        <f t="shared" si="51"/>
        <v>0</v>
      </c>
      <c r="F273" s="55">
        <f t="shared" si="52"/>
        <v>0</v>
      </c>
      <c r="G273" s="55">
        <f t="shared" si="53"/>
        <v>0</v>
      </c>
      <c r="H273" s="55">
        <f t="shared" si="54"/>
        <v>0</v>
      </c>
      <c r="I273" s="55">
        <f t="shared" si="55"/>
        <v>0</v>
      </c>
      <c r="J273" s="55">
        <f t="shared" si="56"/>
        <v>0</v>
      </c>
      <c r="K273" s="55">
        <f t="shared" si="57"/>
        <v>0</v>
      </c>
      <c r="L273" s="55">
        <f t="shared" si="58"/>
        <v>0</v>
      </c>
      <c r="M273" s="55">
        <f t="shared" ca="1" si="59"/>
        <v>-3.9919981921210856E-3</v>
      </c>
      <c r="N273" s="55">
        <f t="shared" ca="1" si="60"/>
        <v>0</v>
      </c>
      <c r="O273" s="63">
        <f t="shared" ca="1" si="61"/>
        <v>0</v>
      </c>
      <c r="P273" s="55">
        <f t="shared" ca="1" si="62"/>
        <v>0</v>
      </c>
      <c r="Q273" s="55">
        <f t="shared" ca="1" si="63"/>
        <v>0</v>
      </c>
      <c r="R273" s="31">
        <f t="shared" ca="1" si="64"/>
        <v>3.9919981921210856E-3</v>
      </c>
    </row>
    <row r="274" spans="1:18">
      <c r="A274" s="61"/>
      <c r="B274" s="61"/>
      <c r="C274" s="61"/>
      <c r="D274" s="62">
        <f t="shared" si="50"/>
        <v>0</v>
      </c>
      <c r="E274" s="62">
        <f t="shared" si="51"/>
        <v>0</v>
      </c>
      <c r="F274" s="55">
        <f t="shared" si="52"/>
        <v>0</v>
      </c>
      <c r="G274" s="55">
        <f t="shared" si="53"/>
        <v>0</v>
      </c>
      <c r="H274" s="55">
        <f t="shared" si="54"/>
        <v>0</v>
      </c>
      <c r="I274" s="55">
        <f t="shared" si="55"/>
        <v>0</v>
      </c>
      <c r="J274" s="55">
        <f t="shared" si="56"/>
        <v>0</v>
      </c>
      <c r="K274" s="55">
        <f t="shared" si="57"/>
        <v>0</v>
      </c>
      <c r="L274" s="55">
        <f t="shared" si="58"/>
        <v>0</v>
      </c>
      <c r="M274" s="55">
        <f t="shared" ca="1" si="59"/>
        <v>-3.9919981921210856E-3</v>
      </c>
      <c r="N274" s="55">
        <f t="shared" ca="1" si="60"/>
        <v>0</v>
      </c>
      <c r="O274" s="63">
        <f t="shared" ca="1" si="61"/>
        <v>0</v>
      </c>
      <c r="P274" s="55">
        <f t="shared" ca="1" si="62"/>
        <v>0</v>
      </c>
      <c r="Q274" s="55">
        <f t="shared" ca="1" si="63"/>
        <v>0</v>
      </c>
      <c r="R274" s="31">
        <f t="shared" ca="1" si="64"/>
        <v>3.9919981921210856E-3</v>
      </c>
    </row>
    <row r="275" spans="1:18">
      <c r="A275" s="61"/>
      <c r="B275" s="61"/>
      <c r="C275" s="61"/>
      <c r="D275" s="62">
        <f t="shared" si="50"/>
        <v>0</v>
      </c>
      <c r="E275" s="62">
        <f t="shared" si="51"/>
        <v>0</v>
      </c>
      <c r="F275" s="55">
        <f t="shared" si="52"/>
        <v>0</v>
      </c>
      <c r="G275" s="55">
        <f t="shared" si="53"/>
        <v>0</v>
      </c>
      <c r="H275" s="55">
        <f t="shared" si="54"/>
        <v>0</v>
      </c>
      <c r="I275" s="55">
        <f t="shared" si="55"/>
        <v>0</v>
      </c>
      <c r="J275" s="55">
        <f t="shared" si="56"/>
        <v>0</v>
      </c>
      <c r="K275" s="55">
        <f t="shared" si="57"/>
        <v>0</v>
      </c>
      <c r="L275" s="55">
        <f t="shared" si="58"/>
        <v>0</v>
      </c>
      <c r="M275" s="55">
        <f t="shared" ca="1" si="59"/>
        <v>-3.9919981921210856E-3</v>
      </c>
      <c r="N275" s="55">
        <f t="shared" ca="1" si="60"/>
        <v>0</v>
      </c>
      <c r="O275" s="63">
        <f t="shared" ca="1" si="61"/>
        <v>0</v>
      </c>
      <c r="P275" s="55">
        <f t="shared" ca="1" si="62"/>
        <v>0</v>
      </c>
      <c r="Q275" s="55">
        <f t="shared" ca="1" si="63"/>
        <v>0</v>
      </c>
      <c r="R275" s="31">
        <f t="shared" ca="1" si="64"/>
        <v>3.9919981921210856E-3</v>
      </c>
    </row>
    <row r="276" spans="1:18">
      <c r="A276" s="61"/>
      <c r="B276" s="61"/>
      <c r="C276" s="61"/>
      <c r="D276" s="62">
        <f t="shared" si="50"/>
        <v>0</v>
      </c>
      <c r="E276" s="62">
        <f t="shared" si="51"/>
        <v>0</v>
      </c>
      <c r="F276" s="55">
        <f t="shared" si="52"/>
        <v>0</v>
      </c>
      <c r="G276" s="55">
        <f t="shared" si="53"/>
        <v>0</v>
      </c>
      <c r="H276" s="55">
        <f t="shared" si="54"/>
        <v>0</v>
      </c>
      <c r="I276" s="55">
        <f t="shared" si="55"/>
        <v>0</v>
      </c>
      <c r="J276" s="55">
        <f t="shared" si="56"/>
        <v>0</v>
      </c>
      <c r="K276" s="55">
        <f t="shared" si="57"/>
        <v>0</v>
      </c>
      <c r="L276" s="55">
        <f t="shared" si="58"/>
        <v>0</v>
      </c>
      <c r="M276" s="55">
        <f t="shared" ca="1" si="59"/>
        <v>-3.9919981921210856E-3</v>
      </c>
      <c r="N276" s="55">
        <f t="shared" ca="1" si="60"/>
        <v>0</v>
      </c>
      <c r="O276" s="63">
        <f t="shared" ca="1" si="61"/>
        <v>0</v>
      </c>
      <c r="P276" s="55">
        <f t="shared" ca="1" si="62"/>
        <v>0</v>
      </c>
      <c r="Q276" s="55">
        <f t="shared" ca="1" si="63"/>
        <v>0</v>
      </c>
      <c r="R276" s="31">
        <f t="shared" ca="1" si="64"/>
        <v>3.9919981921210856E-3</v>
      </c>
    </row>
    <row r="277" spans="1:18">
      <c r="A277" s="61"/>
      <c r="B277" s="61"/>
      <c r="C277" s="61"/>
      <c r="D277" s="62">
        <f t="shared" ref="D277:D342" si="65">A277/A$18</f>
        <v>0</v>
      </c>
      <c r="E277" s="62">
        <f t="shared" ref="E277:E342" si="66">B277/B$18</f>
        <v>0</v>
      </c>
      <c r="F277" s="55">
        <f t="shared" ref="F277:F342" si="67">$C277*D277</f>
        <v>0</v>
      </c>
      <c r="G277" s="55">
        <f t="shared" ref="G277:G342" si="68">$C277*E277</f>
        <v>0</v>
      </c>
      <c r="H277" s="55">
        <f t="shared" ref="H277:H342" si="69">C277*D277*D277</f>
        <v>0</v>
      </c>
      <c r="I277" s="55">
        <f t="shared" ref="I277:I342" si="70">C277*D277*D277*D277</f>
        <v>0</v>
      </c>
      <c r="J277" s="55">
        <f t="shared" ref="J277:J342" si="71">C277*D277*D277*D277*D277</f>
        <v>0</v>
      </c>
      <c r="K277" s="55">
        <f t="shared" ref="K277:K342" si="72">C277*E277*D277</f>
        <v>0</v>
      </c>
      <c r="L277" s="55">
        <f t="shared" ref="L277:L342" si="73">C277*E277*D277*D277</f>
        <v>0</v>
      </c>
      <c r="M277" s="55">
        <f t="shared" ref="M277:M342" ca="1" si="74">+E$4+E$5*D277+E$6*D277^2</f>
        <v>-3.9919981921210856E-3</v>
      </c>
      <c r="N277" s="55">
        <f t="shared" ref="N277:N340" ca="1" si="75">C277*(M277-E277)^2</f>
        <v>0</v>
      </c>
      <c r="O277" s="63">
        <f t="shared" ref="O277:O342" ca="1" si="76">(C277*O$1-O$2*F277+O$3*H277)^2</f>
        <v>0</v>
      </c>
      <c r="P277" s="55">
        <f t="shared" ref="P277:P340" ca="1" si="77">(-C277*O$2+O$4*F277-O$5*H277)^2</f>
        <v>0</v>
      </c>
      <c r="Q277" s="55">
        <f t="shared" ref="Q277:Q342" ca="1" si="78">+(C277*O$3-F277*O$5+H277*O$6)^2</f>
        <v>0</v>
      </c>
      <c r="R277" s="31">
        <f t="shared" ref="R277:R342" ca="1" si="79">+E277-M277</f>
        <v>3.9919981921210856E-3</v>
      </c>
    </row>
    <row r="278" spans="1:18">
      <c r="A278" s="61"/>
      <c r="B278" s="61"/>
      <c r="C278" s="61"/>
      <c r="D278" s="62">
        <f t="shared" si="65"/>
        <v>0</v>
      </c>
      <c r="E278" s="62">
        <f t="shared" si="66"/>
        <v>0</v>
      </c>
      <c r="F278" s="55">
        <f t="shared" si="67"/>
        <v>0</v>
      </c>
      <c r="G278" s="55">
        <f t="shared" si="68"/>
        <v>0</v>
      </c>
      <c r="H278" s="55">
        <f t="shared" si="69"/>
        <v>0</v>
      </c>
      <c r="I278" s="55">
        <f t="shared" si="70"/>
        <v>0</v>
      </c>
      <c r="J278" s="55">
        <f t="shared" si="71"/>
        <v>0</v>
      </c>
      <c r="K278" s="55">
        <f t="shared" si="72"/>
        <v>0</v>
      </c>
      <c r="L278" s="55">
        <f t="shared" si="73"/>
        <v>0</v>
      </c>
      <c r="M278" s="55">
        <f t="shared" ca="1" si="74"/>
        <v>-3.9919981921210856E-3</v>
      </c>
      <c r="N278" s="55">
        <f t="shared" ca="1" si="75"/>
        <v>0</v>
      </c>
      <c r="O278" s="63">
        <f t="shared" ca="1" si="76"/>
        <v>0</v>
      </c>
      <c r="P278" s="55">
        <f t="shared" ca="1" si="77"/>
        <v>0</v>
      </c>
      <c r="Q278" s="55">
        <f t="shared" ca="1" si="78"/>
        <v>0</v>
      </c>
      <c r="R278" s="31">
        <f t="shared" ca="1" si="79"/>
        <v>3.9919981921210856E-3</v>
      </c>
    </row>
    <row r="279" spans="1:18">
      <c r="A279" s="61"/>
      <c r="B279" s="61"/>
      <c r="C279" s="61"/>
      <c r="D279" s="62">
        <f t="shared" si="65"/>
        <v>0</v>
      </c>
      <c r="E279" s="62">
        <f t="shared" si="66"/>
        <v>0</v>
      </c>
      <c r="F279" s="55">
        <f t="shared" si="67"/>
        <v>0</v>
      </c>
      <c r="G279" s="55">
        <f t="shared" si="68"/>
        <v>0</v>
      </c>
      <c r="H279" s="55">
        <f t="shared" si="69"/>
        <v>0</v>
      </c>
      <c r="I279" s="55">
        <f t="shared" si="70"/>
        <v>0</v>
      </c>
      <c r="J279" s="55">
        <f t="shared" si="71"/>
        <v>0</v>
      </c>
      <c r="K279" s="55">
        <f t="shared" si="72"/>
        <v>0</v>
      </c>
      <c r="L279" s="55">
        <f t="shared" si="73"/>
        <v>0</v>
      </c>
      <c r="M279" s="55">
        <f t="shared" ca="1" si="74"/>
        <v>-3.9919981921210856E-3</v>
      </c>
      <c r="N279" s="55">
        <f t="shared" ca="1" si="75"/>
        <v>0</v>
      </c>
      <c r="O279" s="63">
        <f t="shared" ca="1" si="76"/>
        <v>0</v>
      </c>
      <c r="P279" s="55">
        <f t="shared" ca="1" si="77"/>
        <v>0</v>
      </c>
      <c r="Q279" s="55">
        <f t="shared" ca="1" si="78"/>
        <v>0</v>
      </c>
      <c r="R279" s="31">
        <f t="shared" ca="1" si="79"/>
        <v>3.9919981921210856E-3</v>
      </c>
    </row>
    <row r="280" spans="1:18">
      <c r="A280" s="61"/>
      <c r="B280" s="61"/>
      <c r="C280" s="61"/>
      <c r="D280" s="62">
        <f t="shared" si="65"/>
        <v>0</v>
      </c>
      <c r="E280" s="62">
        <f t="shared" si="66"/>
        <v>0</v>
      </c>
      <c r="F280" s="55">
        <f t="shared" si="67"/>
        <v>0</v>
      </c>
      <c r="G280" s="55">
        <f t="shared" si="68"/>
        <v>0</v>
      </c>
      <c r="H280" s="55">
        <f t="shared" si="69"/>
        <v>0</v>
      </c>
      <c r="I280" s="55">
        <f t="shared" si="70"/>
        <v>0</v>
      </c>
      <c r="J280" s="55">
        <f t="shared" si="71"/>
        <v>0</v>
      </c>
      <c r="K280" s="55">
        <f t="shared" si="72"/>
        <v>0</v>
      </c>
      <c r="L280" s="55">
        <f t="shared" si="73"/>
        <v>0</v>
      </c>
      <c r="M280" s="55">
        <f t="shared" ca="1" si="74"/>
        <v>-3.9919981921210856E-3</v>
      </c>
      <c r="N280" s="55">
        <f t="shared" ca="1" si="75"/>
        <v>0</v>
      </c>
      <c r="O280" s="63">
        <f t="shared" ca="1" si="76"/>
        <v>0</v>
      </c>
      <c r="P280" s="55">
        <f t="shared" ca="1" si="77"/>
        <v>0</v>
      </c>
      <c r="Q280" s="55">
        <f t="shared" ca="1" si="78"/>
        <v>0</v>
      </c>
      <c r="R280" s="31">
        <f t="shared" ca="1" si="79"/>
        <v>3.9919981921210856E-3</v>
      </c>
    </row>
    <row r="281" spans="1:18">
      <c r="A281" s="61"/>
      <c r="B281" s="61"/>
      <c r="C281" s="61"/>
      <c r="D281" s="62">
        <f t="shared" si="65"/>
        <v>0</v>
      </c>
      <c r="E281" s="62">
        <f t="shared" si="66"/>
        <v>0</v>
      </c>
      <c r="F281" s="55">
        <f t="shared" si="67"/>
        <v>0</v>
      </c>
      <c r="G281" s="55">
        <f t="shared" si="68"/>
        <v>0</v>
      </c>
      <c r="H281" s="55">
        <f t="shared" si="69"/>
        <v>0</v>
      </c>
      <c r="I281" s="55">
        <f t="shared" si="70"/>
        <v>0</v>
      </c>
      <c r="J281" s="55">
        <f t="shared" si="71"/>
        <v>0</v>
      </c>
      <c r="K281" s="55">
        <f t="shared" si="72"/>
        <v>0</v>
      </c>
      <c r="L281" s="55">
        <f t="shared" si="73"/>
        <v>0</v>
      </c>
      <c r="M281" s="55">
        <f t="shared" ca="1" si="74"/>
        <v>-3.9919981921210856E-3</v>
      </c>
      <c r="N281" s="55">
        <f t="shared" ca="1" si="75"/>
        <v>0</v>
      </c>
      <c r="O281" s="63">
        <f t="shared" ca="1" si="76"/>
        <v>0</v>
      </c>
      <c r="P281" s="55">
        <f t="shared" ca="1" si="77"/>
        <v>0</v>
      </c>
      <c r="Q281" s="55">
        <f t="shared" ca="1" si="78"/>
        <v>0</v>
      </c>
      <c r="R281" s="31">
        <f t="shared" ca="1" si="79"/>
        <v>3.9919981921210856E-3</v>
      </c>
    </row>
    <row r="282" spans="1:18">
      <c r="A282" s="61"/>
      <c r="B282" s="61"/>
      <c r="C282" s="61"/>
      <c r="D282" s="62">
        <f t="shared" si="65"/>
        <v>0</v>
      </c>
      <c r="E282" s="62">
        <f t="shared" si="66"/>
        <v>0</v>
      </c>
      <c r="F282" s="55">
        <f t="shared" si="67"/>
        <v>0</v>
      </c>
      <c r="G282" s="55">
        <f t="shared" si="68"/>
        <v>0</v>
      </c>
      <c r="H282" s="55">
        <f t="shared" si="69"/>
        <v>0</v>
      </c>
      <c r="I282" s="55">
        <f t="shared" si="70"/>
        <v>0</v>
      </c>
      <c r="J282" s="55">
        <f t="shared" si="71"/>
        <v>0</v>
      </c>
      <c r="K282" s="55">
        <f t="shared" si="72"/>
        <v>0</v>
      </c>
      <c r="L282" s="55">
        <f t="shared" si="73"/>
        <v>0</v>
      </c>
      <c r="M282" s="55">
        <f t="shared" ca="1" si="74"/>
        <v>-3.9919981921210856E-3</v>
      </c>
      <c r="N282" s="55">
        <f t="shared" ca="1" si="75"/>
        <v>0</v>
      </c>
      <c r="O282" s="63">
        <f t="shared" ca="1" si="76"/>
        <v>0</v>
      </c>
      <c r="P282" s="55">
        <f t="shared" ca="1" si="77"/>
        <v>0</v>
      </c>
      <c r="Q282" s="55">
        <f t="shared" ca="1" si="78"/>
        <v>0</v>
      </c>
      <c r="R282" s="31">
        <f t="shared" ca="1" si="79"/>
        <v>3.9919981921210856E-3</v>
      </c>
    </row>
    <row r="283" spans="1:18">
      <c r="A283" s="61"/>
      <c r="B283" s="61"/>
      <c r="C283" s="61"/>
      <c r="D283" s="62">
        <f t="shared" si="65"/>
        <v>0</v>
      </c>
      <c r="E283" s="62">
        <f t="shared" si="66"/>
        <v>0</v>
      </c>
      <c r="F283" s="55">
        <f t="shared" si="67"/>
        <v>0</v>
      </c>
      <c r="G283" s="55">
        <f t="shared" si="68"/>
        <v>0</v>
      </c>
      <c r="H283" s="55">
        <f t="shared" si="69"/>
        <v>0</v>
      </c>
      <c r="I283" s="55">
        <f t="shared" si="70"/>
        <v>0</v>
      </c>
      <c r="J283" s="55">
        <f t="shared" si="71"/>
        <v>0</v>
      </c>
      <c r="K283" s="55">
        <f t="shared" si="72"/>
        <v>0</v>
      </c>
      <c r="L283" s="55">
        <f t="shared" si="73"/>
        <v>0</v>
      </c>
      <c r="M283" s="55">
        <f t="shared" ca="1" si="74"/>
        <v>-3.9919981921210856E-3</v>
      </c>
      <c r="N283" s="55">
        <f t="shared" ca="1" si="75"/>
        <v>0</v>
      </c>
      <c r="O283" s="63">
        <f t="shared" ca="1" si="76"/>
        <v>0</v>
      </c>
      <c r="P283" s="55">
        <f t="shared" ca="1" si="77"/>
        <v>0</v>
      </c>
      <c r="Q283" s="55">
        <f t="shared" ca="1" si="78"/>
        <v>0</v>
      </c>
      <c r="R283" s="31">
        <f t="shared" ca="1" si="79"/>
        <v>3.9919981921210856E-3</v>
      </c>
    </row>
    <row r="284" spans="1:18">
      <c r="A284" s="61"/>
      <c r="B284" s="61"/>
      <c r="C284" s="61"/>
      <c r="D284" s="62">
        <f t="shared" si="65"/>
        <v>0</v>
      </c>
      <c r="E284" s="62">
        <f t="shared" si="66"/>
        <v>0</v>
      </c>
      <c r="F284" s="55">
        <f t="shared" si="67"/>
        <v>0</v>
      </c>
      <c r="G284" s="55">
        <f t="shared" si="68"/>
        <v>0</v>
      </c>
      <c r="H284" s="55">
        <f t="shared" si="69"/>
        <v>0</v>
      </c>
      <c r="I284" s="55">
        <f t="shared" si="70"/>
        <v>0</v>
      </c>
      <c r="J284" s="55">
        <f t="shared" si="71"/>
        <v>0</v>
      </c>
      <c r="K284" s="55">
        <f t="shared" si="72"/>
        <v>0</v>
      </c>
      <c r="L284" s="55">
        <f t="shared" si="73"/>
        <v>0</v>
      </c>
      <c r="M284" s="55">
        <f t="shared" ca="1" si="74"/>
        <v>-3.9919981921210856E-3</v>
      </c>
      <c r="N284" s="55">
        <f t="shared" ca="1" si="75"/>
        <v>0</v>
      </c>
      <c r="O284" s="63">
        <f t="shared" ca="1" si="76"/>
        <v>0</v>
      </c>
      <c r="P284" s="55">
        <f t="shared" ca="1" si="77"/>
        <v>0</v>
      </c>
      <c r="Q284" s="55">
        <f t="shared" ca="1" si="78"/>
        <v>0</v>
      </c>
      <c r="R284" s="31">
        <f t="shared" ca="1" si="79"/>
        <v>3.9919981921210856E-3</v>
      </c>
    </row>
    <row r="285" spans="1:18">
      <c r="A285" s="61"/>
      <c r="B285" s="61"/>
      <c r="C285" s="61"/>
      <c r="D285" s="62">
        <f t="shared" si="65"/>
        <v>0</v>
      </c>
      <c r="E285" s="62">
        <f t="shared" si="66"/>
        <v>0</v>
      </c>
      <c r="F285" s="55">
        <f t="shared" si="67"/>
        <v>0</v>
      </c>
      <c r="G285" s="55">
        <f t="shared" si="68"/>
        <v>0</v>
      </c>
      <c r="H285" s="55">
        <f t="shared" si="69"/>
        <v>0</v>
      </c>
      <c r="I285" s="55">
        <f t="shared" si="70"/>
        <v>0</v>
      </c>
      <c r="J285" s="55">
        <f t="shared" si="71"/>
        <v>0</v>
      </c>
      <c r="K285" s="55">
        <f t="shared" si="72"/>
        <v>0</v>
      </c>
      <c r="L285" s="55">
        <f t="shared" si="73"/>
        <v>0</v>
      </c>
      <c r="M285" s="55">
        <f t="shared" ca="1" si="74"/>
        <v>-3.9919981921210856E-3</v>
      </c>
      <c r="N285" s="55">
        <f t="shared" ca="1" si="75"/>
        <v>0</v>
      </c>
      <c r="O285" s="63">
        <f t="shared" ca="1" si="76"/>
        <v>0</v>
      </c>
      <c r="P285" s="55">
        <f t="shared" ca="1" si="77"/>
        <v>0</v>
      </c>
      <c r="Q285" s="55">
        <f t="shared" ca="1" si="78"/>
        <v>0</v>
      </c>
      <c r="R285" s="31">
        <f t="shared" ca="1" si="79"/>
        <v>3.9919981921210856E-3</v>
      </c>
    </row>
    <row r="286" spans="1:18">
      <c r="A286" s="61"/>
      <c r="B286" s="61"/>
      <c r="C286" s="61"/>
      <c r="D286" s="62">
        <f t="shared" si="65"/>
        <v>0</v>
      </c>
      <c r="E286" s="62">
        <f t="shared" si="66"/>
        <v>0</v>
      </c>
      <c r="F286" s="55">
        <f t="shared" si="67"/>
        <v>0</v>
      </c>
      <c r="G286" s="55">
        <f t="shared" si="68"/>
        <v>0</v>
      </c>
      <c r="H286" s="55">
        <f t="shared" si="69"/>
        <v>0</v>
      </c>
      <c r="I286" s="55">
        <f t="shared" si="70"/>
        <v>0</v>
      </c>
      <c r="J286" s="55">
        <f t="shared" si="71"/>
        <v>0</v>
      </c>
      <c r="K286" s="55">
        <f t="shared" si="72"/>
        <v>0</v>
      </c>
      <c r="L286" s="55">
        <f t="shared" si="73"/>
        <v>0</v>
      </c>
      <c r="M286" s="55">
        <f t="shared" ca="1" si="74"/>
        <v>-3.9919981921210856E-3</v>
      </c>
      <c r="N286" s="55">
        <f t="shared" ca="1" si="75"/>
        <v>0</v>
      </c>
      <c r="O286" s="63">
        <f t="shared" ca="1" si="76"/>
        <v>0</v>
      </c>
      <c r="P286" s="55">
        <f t="shared" ca="1" si="77"/>
        <v>0</v>
      </c>
      <c r="Q286" s="55">
        <f t="shared" ca="1" si="78"/>
        <v>0</v>
      </c>
      <c r="R286" s="31">
        <f t="shared" ca="1" si="79"/>
        <v>3.9919981921210856E-3</v>
      </c>
    </row>
    <row r="287" spans="1:18">
      <c r="A287" s="61"/>
      <c r="B287" s="61"/>
      <c r="C287" s="61"/>
      <c r="D287" s="62">
        <f t="shared" si="65"/>
        <v>0</v>
      </c>
      <c r="E287" s="62">
        <f t="shared" si="66"/>
        <v>0</v>
      </c>
      <c r="F287" s="55">
        <f t="shared" si="67"/>
        <v>0</v>
      </c>
      <c r="G287" s="55">
        <f t="shared" si="68"/>
        <v>0</v>
      </c>
      <c r="H287" s="55">
        <f t="shared" si="69"/>
        <v>0</v>
      </c>
      <c r="I287" s="55">
        <f t="shared" si="70"/>
        <v>0</v>
      </c>
      <c r="J287" s="55">
        <f t="shared" si="71"/>
        <v>0</v>
      </c>
      <c r="K287" s="55">
        <f t="shared" si="72"/>
        <v>0</v>
      </c>
      <c r="L287" s="55">
        <f t="shared" si="73"/>
        <v>0</v>
      </c>
      <c r="M287" s="55">
        <f t="shared" ca="1" si="74"/>
        <v>-3.9919981921210856E-3</v>
      </c>
      <c r="N287" s="55">
        <f t="shared" ca="1" si="75"/>
        <v>0</v>
      </c>
      <c r="O287" s="63">
        <f t="shared" ca="1" si="76"/>
        <v>0</v>
      </c>
      <c r="P287" s="55">
        <f t="shared" ca="1" si="77"/>
        <v>0</v>
      </c>
      <c r="Q287" s="55">
        <f t="shared" ca="1" si="78"/>
        <v>0</v>
      </c>
      <c r="R287" s="31">
        <f t="shared" ca="1" si="79"/>
        <v>3.9919981921210856E-3</v>
      </c>
    </row>
    <row r="288" spans="1:18">
      <c r="A288" s="61"/>
      <c r="B288" s="61"/>
      <c r="C288" s="61"/>
      <c r="D288" s="62">
        <f t="shared" si="65"/>
        <v>0</v>
      </c>
      <c r="E288" s="62">
        <f t="shared" si="66"/>
        <v>0</v>
      </c>
      <c r="F288" s="55">
        <f t="shared" si="67"/>
        <v>0</v>
      </c>
      <c r="G288" s="55">
        <f t="shared" si="68"/>
        <v>0</v>
      </c>
      <c r="H288" s="55">
        <f t="shared" si="69"/>
        <v>0</v>
      </c>
      <c r="I288" s="55">
        <f t="shared" si="70"/>
        <v>0</v>
      </c>
      <c r="J288" s="55">
        <f t="shared" si="71"/>
        <v>0</v>
      </c>
      <c r="K288" s="55">
        <f t="shared" si="72"/>
        <v>0</v>
      </c>
      <c r="L288" s="55">
        <f t="shared" si="73"/>
        <v>0</v>
      </c>
      <c r="M288" s="55">
        <f t="shared" ca="1" si="74"/>
        <v>-3.9919981921210856E-3</v>
      </c>
      <c r="N288" s="55">
        <f t="shared" ca="1" si="75"/>
        <v>0</v>
      </c>
      <c r="O288" s="63">
        <f t="shared" ca="1" si="76"/>
        <v>0</v>
      </c>
      <c r="P288" s="55">
        <f t="shared" ca="1" si="77"/>
        <v>0</v>
      </c>
      <c r="Q288" s="55">
        <f t="shared" ca="1" si="78"/>
        <v>0</v>
      </c>
      <c r="R288" s="31">
        <f t="shared" ca="1" si="79"/>
        <v>3.9919981921210856E-3</v>
      </c>
    </row>
    <row r="289" spans="1:18">
      <c r="A289" s="61"/>
      <c r="B289" s="61"/>
      <c r="C289" s="61"/>
      <c r="D289" s="62">
        <f t="shared" si="65"/>
        <v>0</v>
      </c>
      <c r="E289" s="62">
        <f t="shared" si="66"/>
        <v>0</v>
      </c>
      <c r="F289" s="55">
        <f t="shared" si="67"/>
        <v>0</v>
      </c>
      <c r="G289" s="55">
        <f t="shared" si="68"/>
        <v>0</v>
      </c>
      <c r="H289" s="55">
        <f t="shared" si="69"/>
        <v>0</v>
      </c>
      <c r="I289" s="55">
        <f t="shared" si="70"/>
        <v>0</v>
      </c>
      <c r="J289" s="55">
        <f t="shared" si="71"/>
        <v>0</v>
      </c>
      <c r="K289" s="55">
        <f t="shared" si="72"/>
        <v>0</v>
      </c>
      <c r="L289" s="55">
        <f t="shared" si="73"/>
        <v>0</v>
      </c>
      <c r="M289" s="55">
        <f t="shared" ca="1" si="74"/>
        <v>-3.9919981921210856E-3</v>
      </c>
      <c r="N289" s="55">
        <f t="shared" ca="1" si="75"/>
        <v>0</v>
      </c>
      <c r="O289" s="63">
        <f t="shared" ca="1" si="76"/>
        <v>0</v>
      </c>
      <c r="P289" s="55">
        <f t="shared" ca="1" si="77"/>
        <v>0</v>
      </c>
      <c r="Q289" s="55">
        <f t="shared" ca="1" si="78"/>
        <v>0</v>
      </c>
      <c r="R289" s="31">
        <f t="shared" ca="1" si="79"/>
        <v>3.9919981921210856E-3</v>
      </c>
    </row>
    <row r="290" spans="1:18">
      <c r="A290" s="61"/>
      <c r="B290" s="61"/>
      <c r="C290" s="61"/>
      <c r="D290" s="62">
        <f t="shared" si="65"/>
        <v>0</v>
      </c>
      <c r="E290" s="62">
        <f t="shared" si="66"/>
        <v>0</v>
      </c>
      <c r="F290" s="55">
        <f t="shared" si="67"/>
        <v>0</v>
      </c>
      <c r="G290" s="55">
        <f t="shared" si="68"/>
        <v>0</v>
      </c>
      <c r="H290" s="55">
        <f t="shared" si="69"/>
        <v>0</v>
      </c>
      <c r="I290" s="55">
        <f t="shared" si="70"/>
        <v>0</v>
      </c>
      <c r="J290" s="55">
        <f t="shared" si="71"/>
        <v>0</v>
      </c>
      <c r="K290" s="55">
        <f t="shared" si="72"/>
        <v>0</v>
      </c>
      <c r="L290" s="55">
        <f t="shared" si="73"/>
        <v>0</v>
      </c>
      <c r="M290" s="55">
        <f t="shared" ca="1" si="74"/>
        <v>-3.9919981921210856E-3</v>
      </c>
      <c r="N290" s="55">
        <f t="shared" ca="1" si="75"/>
        <v>0</v>
      </c>
      <c r="O290" s="63">
        <f t="shared" ca="1" si="76"/>
        <v>0</v>
      </c>
      <c r="P290" s="55">
        <f t="shared" ca="1" si="77"/>
        <v>0</v>
      </c>
      <c r="Q290" s="55">
        <f t="shared" ca="1" si="78"/>
        <v>0</v>
      </c>
      <c r="R290" s="31">
        <f t="shared" ca="1" si="79"/>
        <v>3.9919981921210856E-3</v>
      </c>
    </row>
    <row r="291" spans="1:18">
      <c r="A291" s="61"/>
      <c r="B291" s="61"/>
      <c r="C291" s="61"/>
      <c r="D291" s="62">
        <f t="shared" si="65"/>
        <v>0</v>
      </c>
      <c r="E291" s="62">
        <f t="shared" si="66"/>
        <v>0</v>
      </c>
      <c r="F291" s="55">
        <f t="shared" si="67"/>
        <v>0</v>
      </c>
      <c r="G291" s="55">
        <f t="shared" si="68"/>
        <v>0</v>
      </c>
      <c r="H291" s="55">
        <f t="shared" si="69"/>
        <v>0</v>
      </c>
      <c r="I291" s="55">
        <f t="shared" si="70"/>
        <v>0</v>
      </c>
      <c r="J291" s="55">
        <f t="shared" si="71"/>
        <v>0</v>
      </c>
      <c r="K291" s="55">
        <f t="shared" si="72"/>
        <v>0</v>
      </c>
      <c r="L291" s="55">
        <f t="shared" si="73"/>
        <v>0</v>
      </c>
      <c r="M291" s="55">
        <f t="shared" ca="1" si="74"/>
        <v>-3.9919981921210856E-3</v>
      </c>
      <c r="N291" s="55">
        <f t="shared" ca="1" si="75"/>
        <v>0</v>
      </c>
      <c r="O291" s="63">
        <f t="shared" ca="1" si="76"/>
        <v>0</v>
      </c>
      <c r="P291" s="55">
        <f t="shared" ca="1" si="77"/>
        <v>0</v>
      </c>
      <c r="Q291" s="55">
        <f t="shared" ca="1" si="78"/>
        <v>0</v>
      </c>
      <c r="R291" s="31">
        <f t="shared" ca="1" si="79"/>
        <v>3.9919981921210856E-3</v>
      </c>
    </row>
    <row r="292" spans="1:18">
      <c r="A292" s="61"/>
      <c r="B292" s="61"/>
      <c r="C292" s="61"/>
      <c r="D292" s="62">
        <f t="shared" si="65"/>
        <v>0</v>
      </c>
      <c r="E292" s="62">
        <f t="shared" si="66"/>
        <v>0</v>
      </c>
      <c r="F292" s="55">
        <f t="shared" si="67"/>
        <v>0</v>
      </c>
      <c r="G292" s="55">
        <f t="shared" si="68"/>
        <v>0</v>
      </c>
      <c r="H292" s="55">
        <f t="shared" si="69"/>
        <v>0</v>
      </c>
      <c r="I292" s="55">
        <f t="shared" si="70"/>
        <v>0</v>
      </c>
      <c r="J292" s="55">
        <f t="shared" si="71"/>
        <v>0</v>
      </c>
      <c r="K292" s="55">
        <f t="shared" si="72"/>
        <v>0</v>
      </c>
      <c r="L292" s="55">
        <f t="shared" si="73"/>
        <v>0</v>
      </c>
      <c r="M292" s="55">
        <f t="shared" ca="1" si="74"/>
        <v>-3.9919981921210856E-3</v>
      </c>
      <c r="N292" s="55">
        <f t="shared" ca="1" si="75"/>
        <v>0</v>
      </c>
      <c r="O292" s="63">
        <f t="shared" ca="1" si="76"/>
        <v>0</v>
      </c>
      <c r="P292" s="55">
        <f t="shared" ca="1" si="77"/>
        <v>0</v>
      </c>
      <c r="Q292" s="55">
        <f t="shared" ca="1" si="78"/>
        <v>0</v>
      </c>
      <c r="R292" s="31">
        <f t="shared" ca="1" si="79"/>
        <v>3.9919981921210856E-3</v>
      </c>
    </row>
    <row r="293" spans="1:18">
      <c r="A293" s="61"/>
      <c r="B293" s="61"/>
      <c r="C293" s="61"/>
      <c r="D293" s="62">
        <f t="shared" si="65"/>
        <v>0</v>
      </c>
      <c r="E293" s="62">
        <f t="shared" si="66"/>
        <v>0</v>
      </c>
      <c r="F293" s="55">
        <f t="shared" si="67"/>
        <v>0</v>
      </c>
      <c r="G293" s="55">
        <f t="shared" si="68"/>
        <v>0</v>
      </c>
      <c r="H293" s="55">
        <f t="shared" si="69"/>
        <v>0</v>
      </c>
      <c r="I293" s="55">
        <f t="shared" si="70"/>
        <v>0</v>
      </c>
      <c r="J293" s="55">
        <f t="shared" si="71"/>
        <v>0</v>
      </c>
      <c r="K293" s="55">
        <f t="shared" si="72"/>
        <v>0</v>
      </c>
      <c r="L293" s="55">
        <f t="shared" si="73"/>
        <v>0</v>
      </c>
      <c r="M293" s="55">
        <f t="shared" ca="1" si="74"/>
        <v>-3.9919981921210856E-3</v>
      </c>
      <c r="N293" s="55">
        <f t="shared" ca="1" si="75"/>
        <v>0</v>
      </c>
      <c r="O293" s="63">
        <f t="shared" ca="1" si="76"/>
        <v>0</v>
      </c>
      <c r="P293" s="55">
        <f t="shared" ca="1" si="77"/>
        <v>0</v>
      </c>
      <c r="Q293" s="55">
        <f t="shared" ca="1" si="78"/>
        <v>0</v>
      </c>
      <c r="R293" s="31">
        <f t="shared" ca="1" si="79"/>
        <v>3.9919981921210856E-3</v>
      </c>
    </row>
    <row r="294" spans="1:18">
      <c r="A294" s="61"/>
      <c r="B294" s="61"/>
      <c r="C294" s="61"/>
      <c r="D294" s="62">
        <f t="shared" si="65"/>
        <v>0</v>
      </c>
      <c r="E294" s="62">
        <f t="shared" si="66"/>
        <v>0</v>
      </c>
      <c r="F294" s="55">
        <f t="shared" si="67"/>
        <v>0</v>
      </c>
      <c r="G294" s="55">
        <f t="shared" si="68"/>
        <v>0</v>
      </c>
      <c r="H294" s="55">
        <f t="shared" si="69"/>
        <v>0</v>
      </c>
      <c r="I294" s="55">
        <f t="shared" si="70"/>
        <v>0</v>
      </c>
      <c r="J294" s="55">
        <f t="shared" si="71"/>
        <v>0</v>
      </c>
      <c r="K294" s="55">
        <f t="shared" si="72"/>
        <v>0</v>
      </c>
      <c r="L294" s="55">
        <f t="shared" si="73"/>
        <v>0</v>
      </c>
      <c r="M294" s="55">
        <f t="shared" ca="1" si="74"/>
        <v>-3.9919981921210856E-3</v>
      </c>
      <c r="N294" s="55">
        <f t="shared" ca="1" si="75"/>
        <v>0</v>
      </c>
      <c r="O294" s="63">
        <f t="shared" ca="1" si="76"/>
        <v>0</v>
      </c>
      <c r="P294" s="55">
        <f t="shared" ca="1" si="77"/>
        <v>0</v>
      </c>
      <c r="Q294" s="55">
        <f t="shared" ca="1" si="78"/>
        <v>0</v>
      </c>
      <c r="R294" s="31">
        <f t="shared" ca="1" si="79"/>
        <v>3.9919981921210856E-3</v>
      </c>
    </row>
    <row r="295" spans="1:18">
      <c r="A295" s="61"/>
      <c r="B295" s="61"/>
      <c r="C295" s="61"/>
      <c r="D295" s="62">
        <f t="shared" si="65"/>
        <v>0</v>
      </c>
      <c r="E295" s="62">
        <f t="shared" si="66"/>
        <v>0</v>
      </c>
      <c r="F295" s="55">
        <f t="shared" si="67"/>
        <v>0</v>
      </c>
      <c r="G295" s="55">
        <f t="shared" si="68"/>
        <v>0</v>
      </c>
      <c r="H295" s="55">
        <f t="shared" si="69"/>
        <v>0</v>
      </c>
      <c r="I295" s="55">
        <f t="shared" si="70"/>
        <v>0</v>
      </c>
      <c r="J295" s="55">
        <f t="shared" si="71"/>
        <v>0</v>
      </c>
      <c r="K295" s="55">
        <f t="shared" si="72"/>
        <v>0</v>
      </c>
      <c r="L295" s="55">
        <f t="shared" si="73"/>
        <v>0</v>
      </c>
      <c r="M295" s="55">
        <f t="shared" ca="1" si="74"/>
        <v>-3.9919981921210856E-3</v>
      </c>
      <c r="N295" s="55">
        <f t="shared" ca="1" si="75"/>
        <v>0</v>
      </c>
      <c r="O295" s="63">
        <f t="shared" ca="1" si="76"/>
        <v>0</v>
      </c>
      <c r="P295" s="55">
        <f t="shared" ca="1" si="77"/>
        <v>0</v>
      </c>
      <c r="Q295" s="55">
        <f t="shared" ca="1" si="78"/>
        <v>0</v>
      </c>
      <c r="R295" s="31">
        <f t="shared" ca="1" si="79"/>
        <v>3.9919981921210856E-3</v>
      </c>
    </row>
    <row r="296" spans="1:18">
      <c r="A296" s="61"/>
      <c r="B296" s="61"/>
      <c r="C296" s="61"/>
      <c r="D296" s="62">
        <f t="shared" si="65"/>
        <v>0</v>
      </c>
      <c r="E296" s="62">
        <f t="shared" si="66"/>
        <v>0</v>
      </c>
      <c r="F296" s="55">
        <f t="shared" si="67"/>
        <v>0</v>
      </c>
      <c r="G296" s="55">
        <f t="shared" si="68"/>
        <v>0</v>
      </c>
      <c r="H296" s="55">
        <f t="shared" si="69"/>
        <v>0</v>
      </c>
      <c r="I296" s="55">
        <f t="shared" si="70"/>
        <v>0</v>
      </c>
      <c r="J296" s="55">
        <f t="shared" si="71"/>
        <v>0</v>
      </c>
      <c r="K296" s="55">
        <f t="shared" si="72"/>
        <v>0</v>
      </c>
      <c r="L296" s="55">
        <f t="shared" si="73"/>
        <v>0</v>
      </c>
      <c r="M296" s="55">
        <f t="shared" ca="1" si="74"/>
        <v>-3.9919981921210856E-3</v>
      </c>
      <c r="N296" s="55">
        <f t="shared" ca="1" si="75"/>
        <v>0</v>
      </c>
      <c r="O296" s="63">
        <f t="shared" ca="1" si="76"/>
        <v>0</v>
      </c>
      <c r="P296" s="55">
        <f t="shared" ca="1" si="77"/>
        <v>0</v>
      </c>
      <c r="Q296" s="55">
        <f t="shared" ca="1" si="78"/>
        <v>0</v>
      </c>
      <c r="R296" s="31">
        <f t="shared" ca="1" si="79"/>
        <v>3.9919981921210856E-3</v>
      </c>
    </row>
    <row r="297" spans="1:18">
      <c r="A297" s="61"/>
      <c r="B297" s="61"/>
      <c r="C297" s="61"/>
      <c r="D297" s="62">
        <f t="shared" si="65"/>
        <v>0</v>
      </c>
      <c r="E297" s="62">
        <f t="shared" si="66"/>
        <v>0</v>
      </c>
      <c r="F297" s="55">
        <f t="shared" si="67"/>
        <v>0</v>
      </c>
      <c r="G297" s="55">
        <f t="shared" si="68"/>
        <v>0</v>
      </c>
      <c r="H297" s="55">
        <f t="shared" si="69"/>
        <v>0</v>
      </c>
      <c r="I297" s="55">
        <f t="shared" si="70"/>
        <v>0</v>
      </c>
      <c r="J297" s="55">
        <f t="shared" si="71"/>
        <v>0</v>
      </c>
      <c r="K297" s="55">
        <f t="shared" si="72"/>
        <v>0</v>
      </c>
      <c r="L297" s="55">
        <f t="shared" si="73"/>
        <v>0</v>
      </c>
      <c r="M297" s="55">
        <f t="shared" ca="1" si="74"/>
        <v>-3.9919981921210856E-3</v>
      </c>
      <c r="N297" s="55">
        <f t="shared" ca="1" si="75"/>
        <v>0</v>
      </c>
      <c r="O297" s="63">
        <f t="shared" ca="1" si="76"/>
        <v>0</v>
      </c>
      <c r="P297" s="55">
        <f t="shared" ca="1" si="77"/>
        <v>0</v>
      </c>
      <c r="Q297" s="55">
        <f t="shared" ca="1" si="78"/>
        <v>0</v>
      </c>
      <c r="R297" s="31">
        <f t="shared" ca="1" si="79"/>
        <v>3.9919981921210856E-3</v>
      </c>
    </row>
    <row r="298" spans="1:18">
      <c r="A298" s="61"/>
      <c r="B298" s="61"/>
      <c r="C298" s="61"/>
      <c r="D298" s="62">
        <f t="shared" si="65"/>
        <v>0</v>
      </c>
      <c r="E298" s="62">
        <f t="shared" si="66"/>
        <v>0</v>
      </c>
      <c r="F298" s="55">
        <f t="shared" si="67"/>
        <v>0</v>
      </c>
      <c r="G298" s="55">
        <f t="shared" si="68"/>
        <v>0</v>
      </c>
      <c r="H298" s="55">
        <f t="shared" si="69"/>
        <v>0</v>
      </c>
      <c r="I298" s="55">
        <f t="shared" si="70"/>
        <v>0</v>
      </c>
      <c r="J298" s="55">
        <f t="shared" si="71"/>
        <v>0</v>
      </c>
      <c r="K298" s="55">
        <f t="shared" si="72"/>
        <v>0</v>
      </c>
      <c r="L298" s="55">
        <f t="shared" si="73"/>
        <v>0</v>
      </c>
      <c r="M298" s="55">
        <f t="shared" ca="1" si="74"/>
        <v>-3.9919981921210856E-3</v>
      </c>
      <c r="N298" s="55">
        <f t="shared" ca="1" si="75"/>
        <v>0</v>
      </c>
      <c r="O298" s="63">
        <f t="shared" ca="1" si="76"/>
        <v>0</v>
      </c>
      <c r="P298" s="55">
        <f t="shared" ca="1" si="77"/>
        <v>0</v>
      </c>
      <c r="Q298" s="55">
        <f t="shared" ca="1" si="78"/>
        <v>0</v>
      </c>
      <c r="R298" s="31">
        <f t="shared" ca="1" si="79"/>
        <v>3.9919981921210856E-3</v>
      </c>
    </row>
    <row r="299" spans="1:18">
      <c r="A299" s="61"/>
      <c r="B299" s="61"/>
      <c r="C299" s="61"/>
      <c r="D299" s="62">
        <f t="shared" si="65"/>
        <v>0</v>
      </c>
      <c r="E299" s="62">
        <f t="shared" si="66"/>
        <v>0</v>
      </c>
      <c r="F299" s="55">
        <f t="shared" si="67"/>
        <v>0</v>
      </c>
      <c r="G299" s="55">
        <f t="shared" si="68"/>
        <v>0</v>
      </c>
      <c r="H299" s="55">
        <f t="shared" si="69"/>
        <v>0</v>
      </c>
      <c r="I299" s="55">
        <f t="shared" si="70"/>
        <v>0</v>
      </c>
      <c r="J299" s="55">
        <f t="shared" si="71"/>
        <v>0</v>
      </c>
      <c r="K299" s="55">
        <f t="shared" si="72"/>
        <v>0</v>
      </c>
      <c r="L299" s="55">
        <f t="shared" si="73"/>
        <v>0</v>
      </c>
      <c r="M299" s="55">
        <f t="shared" ca="1" si="74"/>
        <v>-3.9919981921210856E-3</v>
      </c>
      <c r="N299" s="55">
        <f t="shared" ca="1" si="75"/>
        <v>0</v>
      </c>
      <c r="O299" s="63">
        <f t="shared" ca="1" si="76"/>
        <v>0</v>
      </c>
      <c r="P299" s="55">
        <f t="shared" ca="1" si="77"/>
        <v>0</v>
      </c>
      <c r="Q299" s="55">
        <f t="shared" ca="1" si="78"/>
        <v>0</v>
      </c>
      <c r="R299" s="31">
        <f t="shared" ca="1" si="79"/>
        <v>3.9919981921210856E-3</v>
      </c>
    </row>
    <row r="300" spans="1:18">
      <c r="A300" s="61"/>
      <c r="B300" s="61"/>
      <c r="C300" s="61"/>
      <c r="D300" s="62">
        <f t="shared" si="65"/>
        <v>0</v>
      </c>
      <c r="E300" s="62">
        <f t="shared" si="66"/>
        <v>0</v>
      </c>
      <c r="F300" s="55">
        <f t="shared" si="67"/>
        <v>0</v>
      </c>
      <c r="G300" s="55">
        <f t="shared" si="68"/>
        <v>0</v>
      </c>
      <c r="H300" s="55">
        <f t="shared" si="69"/>
        <v>0</v>
      </c>
      <c r="I300" s="55">
        <f t="shared" si="70"/>
        <v>0</v>
      </c>
      <c r="J300" s="55">
        <f t="shared" si="71"/>
        <v>0</v>
      </c>
      <c r="K300" s="55">
        <f t="shared" si="72"/>
        <v>0</v>
      </c>
      <c r="L300" s="55">
        <f t="shared" si="73"/>
        <v>0</v>
      </c>
      <c r="M300" s="55">
        <f t="shared" ca="1" si="74"/>
        <v>-3.9919981921210856E-3</v>
      </c>
      <c r="N300" s="55">
        <f t="shared" ca="1" si="75"/>
        <v>0</v>
      </c>
      <c r="O300" s="63">
        <f t="shared" ca="1" si="76"/>
        <v>0</v>
      </c>
      <c r="P300" s="55">
        <f t="shared" ca="1" si="77"/>
        <v>0</v>
      </c>
      <c r="Q300" s="55">
        <f t="shared" ca="1" si="78"/>
        <v>0</v>
      </c>
      <c r="R300" s="31">
        <f t="shared" ca="1" si="79"/>
        <v>3.9919981921210856E-3</v>
      </c>
    </row>
    <row r="301" spans="1:18">
      <c r="A301" s="61"/>
      <c r="B301" s="61"/>
      <c r="C301" s="61"/>
      <c r="D301" s="62">
        <f t="shared" si="65"/>
        <v>0</v>
      </c>
      <c r="E301" s="62">
        <f t="shared" si="66"/>
        <v>0</v>
      </c>
      <c r="F301" s="55">
        <f t="shared" si="67"/>
        <v>0</v>
      </c>
      <c r="G301" s="55">
        <f t="shared" si="68"/>
        <v>0</v>
      </c>
      <c r="H301" s="55">
        <f t="shared" si="69"/>
        <v>0</v>
      </c>
      <c r="I301" s="55">
        <f t="shared" si="70"/>
        <v>0</v>
      </c>
      <c r="J301" s="55">
        <f t="shared" si="71"/>
        <v>0</v>
      </c>
      <c r="K301" s="55">
        <f t="shared" si="72"/>
        <v>0</v>
      </c>
      <c r="L301" s="55">
        <f t="shared" si="73"/>
        <v>0</v>
      </c>
      <c r="M301" s="55">
        <f t="shared" ca="1" si="74"/>
        <v>-3.9919981921210856E-3</v>
      </c>
      <c r="N301" s="55">
        <f t="shared" ca="1" si="75"/>
        <v>0</v>
      </c>
      <c r="O301" s="63">
        <f t="shared" ca="1" si="76"/>
        <v>0</v>
      </c>
      <c r="P301" s="55">
        <f t="shared" ca="1" si="77"/>
        <v>0</v>
      </c>
      <c r="Q301" s="55">
        <f t="shared" ca="1" si="78"/>
        <v>0</v>
      </c>
      <c r="R301" s="31">
        <f t="shared" ca="1" si="79"/>
        <v>3.9919981921210856E-3</v>
      </c>
    </row>
    <row r="302" spans="1:18">
      <c r="A302" s="61"/>
      <c r="B302" s="61"/>
      <c r="C302" s="61"/>
      <c r="D302" s="62">
        <f t="shared" si="65"/>
        <v>0</v>
      </c>
      <c r="E302" s="62">
        <f t="shared" si="66"/>
        <v>0</v>
      </c>
      <c r="F302" s="55">
        <f t="shared" si="67"/>
        <v>0</v>
      </c>
      <c r="G302" s="55">
        <f t="shared" si="68"/>
        <v>0</v>
      </c>
      <c r="H302" s="55">
        <f t="shared" si="69"/>
        <v>0</v>
      </c>
      <c r="I302" s="55">
        <f t="shared" si="70"/>
        <v>0</v>
      </c>
      <c r="J302" s="55">
        <f t="shared" si="71"/>
        <v>0</v>
      </c>
      <c r="K302" s="55">
        <f t="shared" si="72"/>
        <v>0</v>
      </c>
      <c r="L302" s="55">
        <f t="shared" si="73"/>
        <v>0</v>
      </c>
      <c r="M302" s="55">
        <f t="shared" ca="1" si="74"/>
        <v>-3.9919981921210856E-3</v>
      </c>
      <c r="N302" s="55">
        <f t="shared" ca="1" si="75"/>
        <v>0</v>
      </c>
      <c r="O302" s="63">
        <f t="shared" ca="1" si="76"/>
        <v>0</v>
      </c>
      <c r="P302" s="55">
        <f t="shared" ca="1" si="77"/>
        <v>0</v>
      </c>
      <c r="Q302" s="55">
        <f t="shared" ca="1" si="78"/>
        <v>0</v>
      </c>
      <c r="R302" s="31">
        <f t="shared" ca="1" si="79"/>
        <v>3.9919981921210856E-3</v>
      </c>
    </row>
    <row r="303" spans="1:18">
      <c r="A303" s="61"/>
      <c r="B303" s="61"/>
      <c r="C303" s="61"/>
      <c r="D303" s="62">
        <f t="shared" si="65"/>
        <v>0</v>
      </c>
      <c r="E303" s="62">
        <f t="shared" si="66"/>
        <v>0</v>
      </c>
      <c r="F303" s="55">
        <f t="shared" si="67"/>
        <v>0</v>
      </c>
      <c r="G303" s="55">
        <f t="shared" si="68"/>
        <v>0</v>
      </c>
      <c r="H303" s="55">
        <f t="shared" si="69"/>
        <v>0</v>
      </c>
      <c r="I303" s="55">
        <f t="shared" si="70"/>
        <v>0</v>
      </c>
      <c r="J303" s="55">
        <f t="shared" si="71"/>
        <v>0</v>
      </c>
      <c r="K303" s="55">
        <f t="shared" si="72"/>
        <v>0</v>
      </c>
      <c r="L303" s="55">
        <f t="shared" si="73"/>
        <v>0</v>
      </c>
      <c r="M303" s="55">
        <f t="shared" ca="1" si="74"/>
        <v>-3.9919981921210856E-3</v>
      </c>
      <c r="N303" s="55">
        <f t="shared" ca="1" si="75"/>
        <v>0</v>
      </c>
      <c r="O303" s="63">
        <f t="shared" ca="1" si="76"/>
        <v>0</v>
      </c>
      <c r="P303" s="55">
        <f t="shared" ca="1" si="77"/>
        <v>0</v>
      </c>
      <c r="Q303" s="55">
        <f t="shared" ca="1" si="78"/>
        <v>0</v>
      </c>
      <c r="R303" s="31">
        <f t="shared" ca="1" si="79"/>
        <v>3.9919981921210856E-3</v>
      </c>
    </row>
    <row r="304" spans="1:18">
      <c r="A304" s="61"/>
      <c r="B304" s="61"/>
      <c r="C304" s="61"/>
      <c r="D304" s="62">
        <f t="shared" si="65"/>
        <v>0</v>
      </c>
      <c r="E304" s="62">
        <f t="shared" si="66"/>
        <v>0</v>
      </c>
      <c r="F304" s="55">
        <f t="shared" si="67"/>
        <v>0</v>
      </c>
      <c r="G304" s="55">
        <f t="shared" si="68"/>
        <v>0</v>
      </c>
      <c r="H304" s="55">
        <f t="shared" si="69"/>
        <v>0</v>
      </c>
      <c r="I304" s="55">
        <f t="shared" si="70"/>
        <v>0</v>
      </c>
      <c r="J304" s="55">
        <f t="shared" si="71"/>
        <v>0</v>
      </c>
      <c r="K304" s="55">
        <f t="shared" si="72"/>
        <v>0</v>
      </c>
      <c r="L304" s="55">
        <f t="shared" si="73"/>
        <v>0</v>
      </c>
      <c r="M304" s="55">
        <f t="shared" ca="1" si="74"/>
        <v>-3.9919981921210856E-3</v>
      </c>
      <c r="N304" s="55">
        <f t="shared" ca="1" si="75"/>
        <v>0</v>
      </c>
      <c r="O304" s="63">
        <f t="shared" ca="1" si="76"/>
        <v>0</v>
      </c>
      <c r="P304" s="55">
        <f t="shared" ca="1" si="77"/>
        <v>0</v>
      </c>
      <c r="Q304" s="55">
        <f t="shared" ca="1" si="78"/>
        <v>0</v>
      </c>
      <c r="R304" s="31">
        <f t="shared" ca="1" si="79"/>
        <v>3.9919981921210856E-3</v>
      </c>
    </row>
    <row r="305" spans="1:18">
      <c r="A305" s="61"/>
      <c r="B305" s="61"/>
      <c r="C305" s="61"/>
      <c r="D305" s="62">
        <f t="shared" si="65"/>
        <v>0</v>
      </c>
      <c r="E305" s="62">
        <f t="shared" si="66"/>
        <v>0</v>
      </c>
      <c r="F305" s="55">
        <f t="shared" si="67"/>
        <v>0</v>
      </c>
      <c r="G305" s="55">
        <f t="shared" si="68"/>
        <v>0</v>
      </c>
      <c r="H305" s="55">
        <f t="shared" si="69"/>
        <v>0</v>
      </c>
      <c r="I305" s="55">
        <f t="shared" si="70"/>
        <v>0</v>
      </c>
      <c r="J305" s="55">
        <f t="shared" si="71"/>
        <v>0</v>
      </c>
      <c r="K305" s="55">
        <f t="shared" si="72"/>
        <v>0</v>
      </c>
      <c r="L305" s="55">
        <f t="shared" si="73"/>
        <v>0</v>
      </c>
      <c r="M305" s="55">
        <f t="shared" ca="1" si="74"/>
        <v>-3.9919981921210856E-3</v>
      </c>
      <c r="N305" s="55">
        <f t="shared" ca="1" si="75"/>
        <v>0</v>
      </c>
      <c r="O305" s="63">
        <f t="shared" ca="1" si="76"/>
        <v>0</v>
      </c>
      <c r="P305" s="55">
        <f t="shared" ca="1" si="77"/>
        <v>0</v>
      </c>
      <c r="Q305" s="55">
        <f t="shared" ca="1" si="78"/>
        <v>0</v>
      </c>
      <c r="R305" s="31">
        <f t="shared" ca="1" si="79"/>
        <v>3.9919981921210856E-3</v>
      </c>
    </row>
    <row r="306" spans="1:18">
      <c r="A306" s="61"/>
      <c r="B306" s="61"/>
      <c r="C306" s="61"/>
      <c r="D306" s="62">
        <f t="shared" si="65"/>
        <v>0</v>
      </c>
      <c r="E306" s="62">
        <f t="shared" si="66"/>
        <v>0</v>
      </c>
      <c r="F306" s="55">
        <f t="shared" si="67"/>
        <v>0</v>
      </c>
      <c r="G306" s="55">
        <f t="shared" si="68"/>
        <v>0</v>
      </c>
      <c r="H306" s="55">
        <f t="shared" si="69"/>
        <v>0</v>
      </c>
      <c r="I306" s="55">
        <f t="shared" si="70"/>
        <v>0</v>
      </c>
      <c r="J306" s="55">
        <f t="shared" si="71"/>
        <v>0</v>
      </c>
      <c r="K306" s="55">
        <f t="shared" si="72"/>
        <v>0</v>
      </c>
      <c r="L306" s="55">
        <f t="shared" si="73"/>
        <v>0</v>
      </c>
      <c r="M306" s="55">
        <f t="shared" ca="1" si="74"/>
        <v>-3.9919981921210856E-3</v>
      </c>
      <c r="N306" s="55">
        <f t="shared" ca="1" si="75"/>
        <v>0</v>
      </c>
      <c r="O306" s="63">
        <f t="shared" ca="1" si="76"/>
        <v>0</v>
      </c>
      <c r="P306" s="55">
        <f t="shared" ca="1" si="77"/>
        <v>0</v>
      </c>
      <c r="Q306" s="55">
        <f t="shared" ca="1" si="78"/>
        <v>0</v>
      </c>
      <c r="R306" s="31">
        <f t="shared" ca="1" si="79"/>
        <v>3.9919981921210856E-3</v>
      </c>
    </row>
    <row r="307" spans="1:18">
      <c r="A307" s="61"/>
      <c r="B307" s="61"/>
      <c r="C307" s="61"/>
      <c r="D307" s="62">
        <f t="shared" si="65"/>
        <v>0</v>
      </c>
      <c r="E307" s="62">
        <f t="shared" si="66"/>
        <v>0</v>
      </c>
      <c r="F307" s="55">
        <f t="shared" si="67"/>
        <v>0</v>
      </c>
      <c r="G307" s="55">
        <f t="shared" si="68"/>
        <v>0</v>
      </c>
      <c r="H307" s="55">
        <f t="shared" si="69"/>
        <v>0</v>
      </c>
      <c r="I307" s="55">
        <f t="shared" si="70"/>
        <v>0</v>
      </c>
      <c r="J307" s="55">
        <f t="shared" si="71"/>
        <v>0</v>
      </c>
      <c r="K307" s="55">
        <f t="shared" si="72"/>
        <v>0</v>
      </c>
      <c r="L307" s="55">
        <f t="shared" si="73"/>
        <v>0</v>
      </c>
      <c r="M307" s="55">
        <f t="shared" ca="1" si="74"/>
        <v>-3.9919981921210856E-3</v>
      </c>
      <c r="N307" s="55">
        <f t="shared" ca="1" si="75"/>
        <v>0</v>
      </c>
      <c r="O307" s="63">
        <f t="shared" ca="1" si="76"/>
        <v>0</v>
      </c>
      <c r="P307" s="55">
        <f t="shared" ca="1" si="77"/>
        <v>0</v>
      </c>
      <c r="Q307" s="55">
        <f t="shared" ca="1" si="78"/>
        <v>0</v>
      </c>
      <c r="R307" s="31">
        <f t="shared" ca="1" si="79"/>
        <v>3.9919981921210856E-3</v>
      </c>
    </row>
    <row r="308" spans="1:18">
      <c r="A308" s="61"/>
      <c r="B308" s="61"/>
      <c r="C308" s="61"/>
      <c r="D308" s="62">
        <f t="shared" si="65"/>
        <v>0</v>
      </c>
      <c r="E308" s="62">
        <f t="shared" si="66"/>
        <v>0</v>
      </c>
      <c r="F308" s="55">
        <f t="shared" si="67"/>
        <v>0</v>
      </c>
      <c r="G308" s="55">
        <f t="shared" si="68"/>
        <v>0</v>
      </c>
      <c r="H308" s="55">
        <f t="shared" si="69"/>
        <v>0</v>
      </c>
      <c r="I308" s="55">
        <f t="shared" si="70"/>
        <v>0</v>
      </c>
      <c r="J308" s="55">
        <f t="shared" si="71"/>
        <v>0</v>
      </c>
      <c r="K308" s="55">
        <f t="shared" si="72"/>
        <v>0</v>
      </c>
      <c r="L308" s="55">
        <f t="shared" si="73"/>
        <v>0</v>
      </c>
      <c r="M308" s="55">
        <f t="shared" ca="1" si="74"/>
        <v>-3.9919981921210856E-3</v>
      </c>
      <c r="N308" s="55">
        <f t="shared" ca="1" si="75"/>
        <v>0</v>
      </c>
      <c r="O308" s="63">
        <f t="shared" ca="1" si="76"/>
        <v>0</v>
      </c>
      <c r="P308" s="55">
        <f t="shared" ca="1" si="77"/>
        <v>0</v>
      </c>
      <c r="Q308" s="55">
        <f t="shared" ca="1" si="78"/>
        <v>0</v>
      </c>
      <c r="R308" s="31">
        <f t="shared" ca="1" si="79"/>
        <v>3.9919981921210856E-3</v>
      </c>
    </row>
    <row r="309" spans="1:18">
      <c r="A309" s="61"/>
      <c r="B309" s="61"/>
      <c r="C309" s="61"/>
      <c r="D309" s="62">
        <f t="shared" si="65"/>
        <v>0</v>
      </c>
      <c r="E309" s="62">
        <f t="shared" si="66"/>
        <v>0</v>
      </c>
      <c r="F309" s="55">
        <f t="shared" si="67"/>
        <v>0</v>
      </c>
      <c r="G309" s="55">
        <f t="shared" si="68"/>
        <v>0</v>
      </c>
      <c r="H309" s="55">
        <f t="shared" si="69"/>
        <v>0</v>
      </c>
      <c r="I309" s="55">
        <f t="shared" si="70"/>
        <v>0</v>
      </c>
      <c r="J309" s="55">
        <f t="shared" si="71"/>
        <v>0</v>
      </c>
      <c r="K309" s="55">
        <f t="shared" si="72"/>
        <v>0</v>
      </c>
      <c r="L309" s="55">
        <f t="shared" si="73"/>
        <v>0</v>
      </c>
      <c r="M309" s="55">
        <f t="shared" ca="1" si="74"/>
        <v>-3.9919981921210856E-3</v>
      </c>
      <c r="N309" s="55">
        <f t="shared" ca="1" si="75"/>
        <v>0</v>
      </c>
      <c r="O309" s="63">
        <f t="shared" ca="1" si="76"/>
        <v>0</v>
      </c>
      <c r="P309" s="55">
        <f t="shared" ca="1" si="77"/>
        <v>0</v>
      </c>
      <c r="Q309" s="55">
        <f t="shared" ca="1" si="78"/>
        <v>0</v>
      </c>
      <c r="R309" s="31">
        <f t="shared" ca="1" si="79"/>
        <v>3.9919981921210856E-3</v>
      </c>
    </row>
    <row r="310" spans="1:18">
      <c r="A310" s="61"/>
      <c r="B310" s="61"/>
      <c r="C310" s="61"/>
      <c r="D310" s="62">
        <f t="shared" si="65"/>
        <v>0</v>
      </c>
      <c r="E310" s="62">
        <f t="shared" si="66"/>
        <v>0</v>
      </c>
      <c r="F310" s="55">
        <f t="shared" si="67"/>
        <v>0</v>
      </c>
      <c r="G310" s="55">
        <f t="shared" si="68"/>
        <v>0</v>
      </c>
      <c r="H310" s="55">
        <f t="shared" si="69"/>
        <v>0</v>
      </c>
      <c r="I310" s="55">
        <f t="shared" si="70"/>
        <v>0</v>
      </c>
      <c r="J310" s="55">
        <f t="shared" si="71"/>
        <v>0</v>
      </c>
      <c r="K310" s="55">
        <f t="shared" si="72"/>
        <v>0</v>
      </c>
      <c r="L310" s="55">
        <f t="shared" si="73"/>
        <v>0</v>
      </c>
      <c r="M310" s="55">
        <f t="shared" ca="1" si="74"/>
        <v>-3.9919981921210856E-3</v>
      </c>
      <c r="N310" s="55">
        <f t="shared" ca="1" si="75"/>
        <v>0</v>
      </c>
      <c r="O310" s="63">
        <f t="shared" ca="1" si="76"/>
        <v>0</v>
      </c>
      <c r="P310" s="55">
        <f t="shared" ca="1" si="77"/>
        <v>0</v>
      </c>
      <c r="Q310" s="55">
        <f t="shared" ca="1" si="78"/>
        <v>0</v>
      </c>
      <c r="R310" s="31">
        <f t="shared" ca="1" si="79"/>
        <v>3.9919981921210856E-3</v>
      </c>
    </row>
    <row r="311" spans="1:18">
      <c r="A311" s="61"/>
      <c r="B311" s="61"/>
      <c r="C311" s="61"/>
      <c r="D311" s="62">
        <f t="shared" si="65"/>
        <v>0</v>
      </c>
      <c r="E311" s="62">
        <f t="shared" si="66"/>
        <v>0</v>
      </c>
      <c r="F311" s="55">
        <f t="shared" si="67"/>
        <v>0</v>
      </c>
      <c r="G311" s="55">
        <f t="shared" si="68"/>
        <v>0</v>
      </c>
      <c r="H311" s="55">
        <f t="shared" si="69"/>
        <v>0</v>
      </c>
      <c r="I311" s="55">
        <f t="shared" si="70"/>
        <v>0</v>
      </c>
      <c r="J311" s="55">
        <f t="shared" si="71"/>
        <v>0</v>
      </c>
      <c r="K311" s="55">
        <f t="shared" si="72"/>
        <v>0</v>
      </c>
      <c r="L311" s="55">
        <f t="shared" si="73"/>
        <v>0</v>
      </c>
      <c r="M311" s="55">
        <f t="shared" ca="1" si="74"/>
        <v>-3.9919981921210856E-3</v>
      </c>
      <c r="N311" s="55">
        <f t="shared" ca="1" si="75"/>
        <v>0</v>
      </c>
      <c r="O311" s="63">
        <f t="shared" ca="1" si="76"/>
        <v>0</v>
      </c>
      <c r="P311" s="55">
        <f t="shared" ca="1" si="77"/>
        <v>0</v>
      </c>
      <c r="Q311" s="55">
        <f t="shared" ca="1" si="78"/>
        <v>0</v>
      </c>
      <c r="R311" s="31">
        <f t="shared" ca="1" si="79"/>
        <v>3.9919981921210856E-3</v>
      </c>
    </row>
    <row r="312" spans="1:18">
      <c r="A312" s="61"/>
      <c r="B312" s="61"/>
      <c r="C312" s="61"/>
      <c r="D312" s="62">
        <f t="shared" si="65"/>
        <v>0</v>
      </c>
      <c r="E312" s="62">
        <f t="shared" si="66"/>
        <v>0</v>
      </c>
      <c r="F312" s="55">
        <f t="shared" si="67"/>
        <v>0</v>
      </c>
      <c r="G312" s="55">
        <f t="shared" si="68"/>
        <v>0</v>
      </c>
      <c r="H312" s="55">
        <f t="shared" si="69"/>
        <v>0</v>
      </c>
      <c r="I312" s="55">
        <f t="shared" si="70"/>
        <v>0</v>
      </c>
      <c r="J312" s="55">
        <f t="shared" si="71"/>
        <v>0</v>
      </c>
      <c r="K312" s="55">
        <f t="shared" si="72"/>
        <v>0</v>
      </c>
      <c r="L312" s="55">
        <f t="shared" si="73"/>
        <v>0</v>
      </c>
      <c r="M312" s="55">
        <f t="shared" ca="1" si="74"/>
        <v>-3.9919981921210856E-3</v>
      </c>
      <c r="N312" s="55">
        <f t="shared" ca="1" si="75"/>
        <v>0</v>
      </c>
      <c r="O312" s="63">
        <f t="shared" ca="1" si="76"/>
        <v>0</v>
      </c>
      <c r="P312" s="55">
        <f t="shared" ca="1" si="77"/>
        <v>0</v>
      </c>
      <c r="Q312" s="55">
        <f t="shared" ca="1" si="78"/>
        <v>0</v>
      </c>
      <c r="R312" s="31">
        <f t="shared" ca="1" si="79"/>
        <v>3.9919981921210856E-3</v>
      </c>
    </row>
    <row r="313" spans="1:18">
      <c r="A313" s="61"/>
      <c r="B313" s="61"/>
      <c r="C313" s="61"/>
      <c r="D313" s="62">
        <f t="shared" si="65"/>
        <v>0</v>
      </c>
      <c r="E313" s="62">
        <f t="shared" si="66"/>
        <v>0</v>
      </c>
      <c r="F313" s="55">
        <f t="shared" si="67"/>
        <v>0</v>
      </c>
      <c r="G313" s="55">
        <f t="shared" si="68"/>
        <v>0</v>
      </c>
      <c r="H313" s="55">
        <f t="shared" si="69"/>
        <v>0</v>
      </c>
      <c r="I313" s="55">
        <f t="shared" si="70"/>
        <v>0</v>
      </c>
      <c r="J313" s="55">
        <f t="shared" si="71"/>
        <v>0</v>
      </c>
      <c r="K313" s="55">
        <f t="shared" si="72"/>
        <v>0</v>
      </c>
      <c r="L313" s="55">
        <f t="shared" si="73"/>
        <v>0</v>
      </c>
      <c r="M313" s="55">
        <f t="shared" ca="1" si="74"/>
        <v>-3.9919981921210856E-3</v>
      </c>
      <c r="N313" s="55">
        <f t="shared" ca="1" si="75"/>
        <v>0</v>
      </c>
      <c r="O313" s="63">
        <f t="shared" ca="1" si="76"/>
        <v>0</v>
      </c>
      <c r="P313" s="55">
        <f t="shared" ca="1" si="77"/>
        <v>0</v>
      </c>
      <c r="Q313" s="55">
        <f t="shared" ca="1" si="78"/>
        <v>0</v>
      </c>
      <c r="R313" s="31">
        <f t="shared" ca="1" si="79"/>
        <v>3.9919981921210856E-3</v>
      </c>
    </row>
    <row r="314" spans="1:18">
      <c r="A314" s="61"/>
      <c r="B314" s="61"/>
      <c r="C314" s="61"/>
      <c r="D314" s="62">
        <f t="shared" si="65"/>
        <v>0</v>
      </c>
      <c r="E314" s="62">
        <f t="shared" si="66"/>
        <v>0</v>
      </c>
      <c r="F314" s="55">
        <f t="shared" si="67"/>
        <v>0</v>
      </c>
      <c r="G314" s="55">
        <f t="shared" si="68"/>
        <v>0</v>
      </c>
      <c r="H314" s="55">
        <f t="shared" si="69"/>
        <v>0</v>
      </c>
      <c r="I314" s="55">
        <f t="shared" si="70"/>
        <v>0</v>
      </c>
      <c r="J314" s="55">
        <f t="shared" si="71"/>
        <v>0</v>
      </c>
      <c r="K314" s="55">
        <f t="shared" si="72"/>
        <v>0</v>
      </c>
      <c r="L314" s="55">
        <f t="shared" si="73"/>
        <v>0</v>
      </c>
      <c r="M314" s="55">
        <f t="shared" ca="1" si="74"/>
        <v>-3.9919981921210856E-3</v>
      </c>
      <c r="N314" s="55">
        <f t="shared" ca="1" si="75"/>
        <v>0</v>
      </c>
      <c r="O314" s="63">
        <f t="shared" ca="1" si="76"/>
        <v>0</v>
      </c>
      <c r="P314" s="55">
        <f t="shared" ca="1" si="77"/>
        <v>0</v>
      </c>
      <c r="Q314" s="55">
        <f t="shared" ca="1" si="78"/>
        <v>0</v>
      </c>
      <c r="R314" s="31">
        <f t="shared" ca="1" si="79"/>
        <v>3.9919981921210856E-3</v>
      </c>
    </row>
    <row r="315" spans="1:18">
      <c r="A315" s="61"/>
      <c r="B315" s="61"/>
      <c r="C315" s="61"/>
      <c r="D315" s="62">
        <f t="shared" si="65"/>
        <v>0</v>
      </c>
      <c r="E315" s="62">
        <f t="shared" si="66"/>
        <v>0</v>
      </c>
      <c r="F315" s="55">
        <f t="shared" si="67"/>
        <v>0</v>
      </c>
      <c r="G315" s="55">
        <f t="shared" si="68"/>
        <v>0</v>
      </c>
      <c r="H315" s="55">
        <f t="shared" si="69"/>
        <v>0</v>
      </c>
      <c r="I315" s="55">
        <f t="shared" si="70"/>
        <v>0</v>
      </c>
      <c r="J315" s="55">
        <f t="shared" si="71"/>
        <v>0</v>
      </c>
      <c r="K315" s="55">
        <f t="shared" si="72"/>
        <v>0</v>
      </c>
      <c r="L315" s="55">
        <f t="shared" si="73"/>
        <v>0</v>
      </c>
      <c r="M315" s="55">
        <f t="shared" ca="1" si="74"/>
        <v>-3.9919981921210856E-3</v>
      </c>
      <c r="N315" s="55">
        <f t="shared" ca="1" si="75"/>
        <v>0</v>
      </c>
      <c r="O315" s="63">
        <f t="shared" ca="1" si="76"/>
        <v>0</v>
      </c>
      <c r="P315" s="55">
        <f t="shared" ca="1" si="77"/>
        <v>0</v>
      </c>
      <c r="Q315" s="55">
        <f t="shared" ca="1" si="78"/>
        <v>0</v>
      </c>
      <c r="R315" s="31">
        <f t="shared" ca="1" si="79"/>
        <v>3.9919981921210856E-3</v>
      </c>
    </row>
    <row r="316" spans="1:18">
      <c r="A316" s="61"/>
      <c r="B316" s="61"/>
      <c r="C316" s="61"/>
      <c r="D316" s="62">
        <f t="shared" si="65"/>
        <v>0</v>
      </c>
      <c r="E316" s="62">
        <f t="shared" si="66"/>
        <v>0</v>
      </c>
      <c r="F316" s="55">
        <f t="shared" si="67"/>
        <v>0</v>
      </c>
      <c r="G316" s="55">
        <f t="shared" si="68"/>
        <v>0</v>
      </c>
      <c r="H316" s="55">
        <f t="shared" si="69"/>
        <v>0</v>
      </c>
      <c r="I316" s="55">
        <f t="shared" si="70"/>
        <v>0</v>
      </c>
      <c r="J316" s="55">
        <f t="shared" si="71"/>
        <v>0</v>
      </c>
      <c r="K316" s="55">
        <f t="shared" si="72"/>
        <v>0</v>
      </c>
      <c r="L316" s="55">
        <f t="shared" si="73"/>
        <v>0</v>
      </c>
      <c r="M316" s="55">
        <f t="shared" ca="1" si="74"/>
        <v>-3.9919981921210856E-3</v>
      </c>
      <c r="N316" s="55">
        <f t="shared" ca="1" si="75"/>
        <v>0</v>
      </c>
      <c r="O316" s="63">
        <f t="shared" ca="1" si="76"/>
        <v>0</v>
      </c>
      <c r="P316" s="55">
        <f t="shared" ca="1" si="77"/>
        <v>0</v>
      </c>
      <c r="Q316" s="55">
        <f t="shared" ca="1" si="78"/>
        <v>0</v>
      </c>
      <c r="R316" s="31">
        <f t="shared" ca="1" si="79"/>
        <v>3.9919981921210856E-3</v>
      </c>
    </row>
    <row r="317" spans="1:18">
      <c r="A317" s="61"/>
      <c r="B317" s="61"/>
      <c r="C317" s="61"/>
      <c r="D317" s="62">
        <f t="shared" si="65"/>
        <v>0</v>
      </c>
      <c r="E317" s="62">
        <f t="shared" si="66"/>
        <v>0</v>
      </c>
      <c r="F317" s="55">
        <f t="shared" si="67"/>
        <v>0</v>
      </c>
      <c r="G317" s="55">
        <f t="shared" si="68"/>
        <v>0</v>
      </c>
      <c r="H317" s="55">
        <f t="shared" si="69"/>
        <v>0</v>
      </c>
      <c r="I317" s="55">
        <f t="shared" si="70"/>
        <v>0</v>
      </c>
      <c r="J317" s="55">
        <f t="shared" si="71"/>
        <v>0</v>
      </c>
      <c r="K317" s="55">
        <f t="shared" si="72"/>
        <v>0</v>
      </c>
      <c r="L317" s="55">
        <f t="shared" si="73"/>
        <v>0</v>
      </c>
      <c r="M317" s="55">
        <f t="shared" ca="1" si="74"/>
        <v>-3.9919981921210856E-3</v>
      </c>
      <c r="N317" s="55">
        <f t="shared" ca="1" si="75"/>
        <v>0</v>
      </c>
      <c r="O317" s="63">
        <f t="shared" ca="1" si="76"/>
        <v>0</v>
      </c>
      <c r="P317" s="55">
        <f t="shared" ca="1" si="77"/>
        <v>0</v>
      </c>
      <c r="Q317" s="55">
        <f t="shared" ca="1" si="78"/>
        <v>0</v>
      </c>
      <c r="R317" s="31">
        <f t="shared" ca="1" si="79"/>
        <v>3.9919981921210856E-3</v>
      </c>
    </row>
    <row r="318" spans="1:18">
      <c r="A318" s="61"/>
      <c r="B318" s="61"/>
      <c r="C318" s="61"/>
      <c r="D318" s="62">
        <f t="shared" si="65"/>
        <v>0</v>
      </c>
      <c r="E318" s="62">
        <f t="shared" si="66"/>
        <v>0</v>
      </c>
      <c r="F318" s="55">
        <f t="shared" si="67"/>
        <v>0</v>
      </c>
      <c r="G318" s="55">
        <f t="shared" si="68"/>
        <v>0</v>
      </c>
      <c r="H318" s="55">
        <f t="shared" si="69"/>
        <v>0</v>
      </c>
      <c r="I318" s="55">
        <f t="shared" si="70"/>
        <v>0</v>
      </c>
      <c r="J318" s="55">
        <f t="shared" si="71"/>
        <v>0</v>
      </c>
      <c r="K318" s="55">
        <f t="shared" si="72"/>
        <v>0</v>
      </c>
      <c r="L318" s="55">
        <f t="shared" si="73"/>
        <v>0</v>
      </c>
      <c r="M318" s="55">
        <f t="shared" ca="1" si="74"/>
        <v>-3.9919981921210856E-3</v>
      </c>
      <c r="N318" s="55">
        <f t="shared" ca="1" si="75"/>
        <v>0</v>
      </c>
      <c r="O318" s="63">
        <f t="shared" ca="1" si="76"/>
        <v>0</v>
      </c>
      <c r="P318" s="55">
        <f t="shared" ca="1" si="77"/>
        <v>0</v>
      </c>
      <c r="Q318" s="55">
        <f t="shared" ca="1" si="78"/>
        <v>0</v>
      </c>
      <c r="R318" s="31">
        <f t="shared" ca="1" si="79"/>
        <v>3.9919981921210856E-3</v>
      </c>
    </row>
    <row r="319" spans="1:18">
      <c r="A319" s="61"/>
      <c r="B319" s="61"/>
      <c r="C319" s="61"/>
      <c r="D319" s="62">
        <f t="shared" si="65"/>
        <v>0</v>
      </c>
      <c r="E319" s="62">
        <f t="shared" si="66"/>
        <v>0</v>
      </c>
      <c r="F319" s="55">
        <f t="shared" si="67"/>
        <v>0</v>
      </c>
      <c r="G319" s="55">
        <f t="shared" si="68"/>
        <v>0</v>
      </c>
      <c r="H319" s="55">
        <f t="shared" si="69"/>
        <v>0</v>
      </c>
      <c r="I319" s="55">
        <f t="shared" si="70"/>
        <v>0</v>
      </c>
      <c r="J319" s="55">
        <f t="shared" si="71"/>
        <v>0</v>
      </c>
      <c r="K319" s="55">
        <f t="shared" si="72"/>
        <v>0</v>
      </c>
      <c r="L319" s="55">
        <f t="shared" si="73"/>
        <v>0</v>
      </c>
      <c r="M319" s="55">
        <f t="shared" ca="1" si="74"/>
        <v>-3.9919981921210856E-3</v>
      </c>
      <c r="N319" s="55">
        <f t="shared" ca="1" si="75"/>
        <v>0</v>
      </c>
      <c r="O319" s="63">
        <f t="shared" ca="1" si="76"/>
        <v>0</v>
      </c>
      <c r="P319" s="55">
        <f t="shared" ca="1" si="77"/>
        <v>0</v>
      </c>
      <c r="Q319" s="55">
        <f t="shared" ca="1" si="78"/>
        <v>0</v>
      </c>
      <c r="R319" s="31">
        <f t="shared" ca="1" si="79"/>
        <v>3.9919981921210856E-3</v>
      </c>
    </row>
    <row r="320" spans="1:18">
      <c r="A320" s="61"/>
      <c r="B320" s="61"/>
      <c r="C320" s="61"/>
      <c r="D320" s="62">
        <f t="shared" si="65"/>
        <v>0</v>
      </c>
      <c r="E320" s="62">
        <f t="shared" si="66"/>
        <v>0</v>
      </c>
      <c r="F320" s="55">
        <f t="shared" si="67"/>
        <v>0</v>
      </c>
      <c r="G320" s="55">
        <f t="shared" si="68"/>
        <v>0</v>
      </c>
      <c r="H320" s="55">
        <f t="shared" si="69"/>
        <v>0</v>
      </c>
      <c r="I320" s="55">
        <f t="shared" si="70"/>
        <v>0</v>
      </c>
      <c r="J320" s="55">
        <f t="shared" si="71"/>
        <v>0</v>
      </c>
      <c r="K320" s="55">
        <f t="shared" si="72"/>
        <v>0</v>
      </c>
      <c r="L320" s="55">
        <f t="shared" si="73"/>
        <v>0</v>
      </c>
      <c r="M320" s="55">
        <f t="shared" ca="1" si="74"/>
        <v>-3.9919981921210856E-3</v>
      </c>
      <c r="N320" s="55">
        <f t="shared" ca="1" si="75"/>
        <v>0</v>
      </c>
      <c r="O320" s="63">
        <f t="shared" ca="1" si="76"/>
        <v>0</v>
      </c>
      <c r="P320" s="55">
        <f t="shared" ca="1" si="77"/>
        <v>0</v>
      </c>
      <c r="Q320" s="55">
        <f t="shared" ca="1" si="78"/>
        <v>0</v>
      </c>
      <c r="R320" s="31">
        <f t="shared" ca="1" si="79"/>
        <v>3.9919981921210856E-3</v>
      </c>
    </row>
    <row r="321" spans="1:18">
      <c r="A321" s="61"/>
      <c r="B321" s="61"/>
      <c r="C321" s="61"/>
      <c r="D321" s="62">
        <f t="shared" si="65"/>
        <v>0</v>
      </c>
      <c r="E321" s="62">
        <f t="shared" si="66"/>
        <v>0</v>
      </c>
      <c r="F321" s="55">
        <f t="shared" si="67"/>
        <v>0</v>
      </c>
      <c r="G321" s="55">
        <f t="shared" si="68"/>
        <v>0</v>
      </c>
      <c r="H321" s="55">
        <f t="shared" si="69"/>
        <v>0</v>
      </c>
      <c r="I321" s="55">
        <f t="shared" si="70"/>
        <v>0</v>
      </c>
      <c r="J321" s="55">
        <f t="shared" si="71"/>
        <v>0</v>
      </c>
      <c r="K321" s="55">
        <f t="shared" si="72"/>
        <v>0</v>
      </c>
      <c r="L321" s="55">
        <f t="shared" si="73"/>
        <v>0</v>
      </c>
      <c r="M321" s="55">
        <f t="shared" ca="1" si="74"/>
        <v>-3.9919981921210856E-3</v>
      </c>
      <c r="N321" s="55">
        <f t="shared" ca="1" si="75"/>
        <v>0</v>
      </c>
      <c r="O321" s="63">
        <f t="shared" ca="1" si="76"/>
        <v>0</v>
      </c>
      <c r="P321" s="55">
        <f t="shared" ca="1" si="77"/>
        <v>0</v>
      </c>
      <c r="Q321" s="55">
        <f t="shared" ca="1" si="78"/>
        <v>0</v>
      </c>
      <c r="R321" s="31">
        <f t="shared" ca="1" si="79"/>
        <v>3.9919981921210856E-3</v>
      </c>
    </row>
    <row r="322" spans="1:18">
      <c r="A322" s="61"/>
      <c r="B322" s="61"/>
      <c r="C322" s="61"/>
      <c r="D322" s="62">
        <f t="shared" si="65"/>
        <v>0</v>
      </c>
      <c r="E322" s="62">
        <f t="shared" si="66"/>
        <v>0</v>
      </c>
      <c r="F322" s="55">
        <f t="shared" si="67"/>
        <v>0</v>
      </c>
      <c r="G322" s="55">
        <f t="shared" si="68"/>
        <v>0</v>
      </c>
      <c r="H322" s="55">
        <f t="shared" si="69"/>
        <v>0</v>
      </c>
      <c r="I322" s="55">
        <f t="shared" si="70"/>
        <v>0</v>
      </c>
      <c r="J322" s="55">
        <f t="shared" si="71"/>
        <v>0</v>
      </c>
      <c r="K322" s="55">
        <f t="shared" si="72"/>
        <v>0</v>
      </c>
      <c r="L322" s="55">
        <f t="shared" si="73"/>
        <v>0</v>
      </c>
      <c r="M322" s="55">
        <f t="shared" ca="1" si="74"/>
        <v>-3.9919981921210856E-3</v>
      </c>
      <c r="N322" s="55">
        <f t="shared" ca="1" si="75"/>
        <v>0</v>
      </c>
      <c r="O322" s="63">
        <f t="shared" ca="1" si="76"/>
        <v>0</v>
      </c>
      <c r="P322" s="55">
        <f t="shared" ca="1" si="77"/>
        <v>0</v>
      </c>
      <c r="Q322" s="55">
        <f t="shared" ca="1" si="78"/>
        <v>0</v>
      </c>
      <c r="R322" s="31">
        <f t="shared" ca="1" si="79"/>
        <v>3.9919981921210856E-3</v>
      </c>
    </row>
    <row r="323" spans="1:18">
      <c r="A323" s="61"/>
      <c r="B323" s="61"/>
      <c r="C323" s="61"/>
      <c r="D323" s="62">
        <f t="shared" si="65"/>
        <v>0</v>
      </c>
      <c r="E323" s="62">
        <f t="shared" si="66"/>
        <v>0</v>
      </c>
      <c r="F323" s="55">
        <f t="shared" si="67"/>
        <v>0</v>
      </c>
      <c r="G323" s="55">
        <f t="shared" si="68"/>
        <v>0</v>
      </c>
      <c r="H323" s="55">
        <f t="shared" si="69"/>
        <v>0</v>
      </c>
      <c r="I323" s="55">
        <f t="shared" si="70"/>
        <v>0</v>
      </c>
      <c r="J323" s="55">
        <f t="shared" si="71"/>
        <v>0</v>
      </c>
      <c r="K323" s="55">
        <f t="shared" si="72"/>
        <v>0</v>
      </c>
      <c r="L323" s="55">
        <f t="shared" si="73"/>
        <v>0</v>
      </c>
      <c r="M323" s="55">
        <f t="shared" ca="1" si="74"/>
        <v>-3.9919981921210856E-3</v>
      </c>
      <c r="N323" s="55">
        <f t="shared" ca="1" si="75"/>
        <v>0</v>
      </c>
      <c r="O323" s="63">
        <f t="shared" ca="1" si="76"/>
        <v>0</v>
      </c>
      <c r="P323" s="55">
        <f t="shared" ca="1" si="77"/>
        <v>0</v>
      </c>
      <c r="Q323" s="55">
        <f t="shared" ca="1" si="78"/>
        <v>0</v>
      </c>
      <c r="R323" s="31">
        <f t="shared" ca="1" si="79"/>
        <v>3.9919981921210856E-3</v>
      </c>
    </row>
    <row r="324" spans="1:18">
      <c r="A324" s="61"/>
      <c r="B324" s="61"/>
      <c r="C324" s="61"/>
      <c r="D324" s="62">
        <f t="shared" si="65"/>
        <v>0</v>
      </c>
      <c r="E324" s="62">
        <f t="shared" si="66"/>
        <v>0</v>
      </c>
      <c r="F324" s="55">
        <f t="shared" si="67"/>
        <v>0</v>
      </c>
      <c r="G324" s="55">
        <f t="shared" si="68"/>
        <v>0</v>
      </c>
      <c r="H324" s="55">
        <f t="shared" si="69"/>
        <v>0</v>
      </c>
      <c r="I324" s="55">
        <f t="shared" si="70"/>
        <v>0</v>
      </c>
      <c r="J324" s="55">
        <f t="shared" si="71"/>
        <v>0</v>
      </c>
      <c r="K324" s="55">
        <f t="shared" si="72"/>
        <v>0</v>
      </c>
      <c r="L324" s="55">
        <f t="shared" si="73"/>
        <v>0</v>
      </c>
      <c r="M324" s="55">
        <f t="shared" ca="1" si="74"/>
        <v>-3.9919981921210856E-3</v>
      </c>
      <c r="N324" s="55">
        <f t="shared" ca="1" si="75"/>
        <v>0</v>
      </c>
      <c r="O324" s="63">
        <f t="shared" ca="1" si="76"/>
        <v>0</v>
      </c>
      <c r="P324" s="55">
        <f t="shared" ca="1" si="77"/>
        <v>0</v>
      </c>
      <c r="Q324" s="55">
        <f t="shared" ca="1" si="78"/>
        <v>0</v>
      </c>
      <c r="R324" s="31">
        <f t="shared" ca="1" si="79"/>
        <v>3.9919981921210856E-3</v>
      </c>
    </row>
    <row r="325" spans="1:18">
      <c r="A325" s="61"/>
      <c r="B325" s="61"/>
      <c r="C325" s="61"/>
      <c r="D325" s="62">
        <f t="shared" si="65"/>
        <v>0</v>
      </c>
      <c r="E325" s="62">
        <f t="shared" si="66"/>
        <v>0</v>
      </c>
      <c r="F325" s="55">
        <f t="shared" si="67"/>
        <v>0</v>
      </c>
      <c r="G325" s="55">
        <f t="shared" si="68"/>
        <v>0</v>
      </c>
      <c r="H325" s="55">
        <f t="shared" si="69"/>
        <v>0</v>
      </c>
      <c r="I325" s="55">
        <f t="shared" si="70"/>
        <v>0</v>
      </c>
      <c r="J325" s="55">
        <f t="shared" si="71"/>
        <v>0</v>
      </c>
      <c r="K325" s="55">
        <f t="shared" si="72"/>
        <v>0</v>
      </c>
      <c r="L325" s="55">
        <f t="shared" si="73"/>
        <v>0</v>
      </c>
      <c r="M325" s="55">
        <f t="shared" ca="1" si="74"/>
        <v>-3.9919981921210856E-3</v>
      </c>
      <c r="N325" s="55">
        <f t="shared" ca="1" si="75"/>
        <v>0</v>
      </c>
      <c r="O325" s="63">
        <f t="shared" ca="1" si="76"/>
        <v>0</v>
      </c>
      <c r="P325" s="55">
        <f t="shared" ca="1" si="77"/>
        <v>0</v>
      </c>
      <c r="Q325" s="55">
        <f t="shared" ca="1" si="78"/>
        <v>0</v>
      </c>
      <c r="R325" s="31">
        <f t="shared" ca="1" si="79"/>
        <v>3.9919981921210856E-3</v>
      </c>
    </row>
    <row r="326" spans="1:18">
      <c r="A326" s="61"/>
      <c r="B326" s="61"/>
      <c r="C326" s="61"/>
      <c r="D326" s="62">
        <f t="shared" si="65"/>
        <v>0</v>
      </c>
      <c r="E326" s="62">
        <f t="shared" si="66"/>
        <v>0</v>
      </c>
      <c r="F326" s="55">
        <f t="shared" si="67"/>
        <v>0</v>
      </c>
      <c r="G326" s="55">
        <f t="shared" si="68"/>
        <v>0</v>
      </c>
      <c r="H326" s="55">
        <f t="shared" si="69"/>
        <v>0</v>
      </c>
      <c r="I326" s="55">
        <f t="shared" si="70"/>
        <v>0</v>
      </c>
      <c r="J326" s="55">
        <f t="shared" si="71"/>
        <v>0</v>
      </c>
      <c r="K326" s="55">
        <f t="shared" si="72"/>
        <v>0</v>
      </c>
      <c r="L326" s="55">
        <f t="shared" si="73"/>
        <v>0</v>
      </c>
      <c r="M326" s="55">
        <f t="shared" ca="1" si="74"/>
        <v>-3.9919981921210856E-3</v>
      </c>
      <c r="N326" s="55">
        <f t="shared" ca="1" si="75"/>
        <v>0</v>
      </c>
      <c r="O326" s="63">
        <f t="shared" ca="1" si="76"/>
        <v>0</v>
      </c>
      <c r="P326" s="55">
        <f t="shared" ca="1" si="77"/>
        <v>0</v>
      </c>
      <c r="Q326" s="55">
        <f t="shared" ca="1" si="78"/>
        <v>0</v>
      </c>
      <c r="R326" s="31">
        <f t="shared" ca="1" si="79"/>
        <v>3.9919981921210856E-3</v>
      </c>
    </row>
    <row r="327" spans="1:18">
      <c r="A327" s="61"/>
      <c r="B327" s="61"/>
      <c r="C327" s="61"/>
      <c r="D327" s="62">
        <f t="shared" si="65"/>
        <v>0</v>
      </c>
      <c r="E327" s="62">
        <f t="shared" si="66"/>
        <v>0</v>
      </c>
      <c r="F327" s="55">
        <f t="shared" si="67"/>
        <v>0</v>
      </c>
      <c r="G327" s="55">
        <f t="shared" si="68"/>
        <v>0</v>
      </c>
      <c r="H327" s="55">
        <f t="shared" si="69"/>
        <v>0</v>
      </c>
      <c r="I327" s="55">
        <f t="shared" si="70"/>
        <v>0</v>
      </c>
      <c r="J327" s="55">
        <f t="shared" si="71"/>
        <v>0</v>
      </c>
      <c r="K327" s="55">
        <f t="shared" si="72"/>
        <v>0</v>
      </c>
      <c r="L327" s="55">
        <f t="shared" si="73"/>
        <v>0</v>
      </c>
      <c r="M327" s="55">
        <f t="shared" ca="1" si="74"/>
        <v>-3.9919981921210856E-3</v>
      </c>
      <c r="N327" s="55">
        <f t="shared" ca="1" si="75"/>
        <v>0</v>
      </c>
      <c r="O327" s="63">
        <f t="shared" ca="1" si="76"/>
        <v>0</v>
      </c>
      <c r="P327" s="55">
        <f t="shared" ca="1" si="77"/>
        <v>0</v>
      </c>
      <c r="Q327" s="55">
        <f t="shared" ca="1" si="78"/>
        <v>0</v>
      </c>
      <c r="R327" s="31">
        <f t="shared" ca="1" si="79"/>
        <v>3.9919981921210856E-3</v>
      </c>
    </row>
    <row r="328" spans="1:18">
      <c r="A328" s="61"/>
      <c r="B328" s="61"/>
      <c r="C328" s="61"/>
      <c r="D328" s="62">
        <f t="shared" si="65"/>
        <v>0</v>
      </c>
      <c r="E328" s="62">
        <f t="shared" si="66"/>
        <v>0</v>
      </c>
      <c r="F328" s="55">
        <f t="shared" si="67"/>
        <v>0</v>
      </c>
      <c r="G328" s="55">
        <f t="shared" si="68"/>
        <v>0</v>
      </c>
      <c r="H328" s="55">
        <f t="shared" si="69"/>
        <v>0</v>
      </c>
      <c r="I328" s="55">
        <f t="shared" si="70"/>
        <v>0</v>
      </c>
      <c r="J328" s="55">
        <f t="shared" si="71"/>
        <v>0</v>
      </c>
      <c r="K328" s="55">
        <f t="shared" si="72"/>
        <v>0</v>
      </c>
      <c r="L328" s="55">
        <f t="shared" si="73"/>
        <v>0</v>
      </c>
      <c r="M328" s="55">
        <f t="shared" ca="1" si="74"/>
        <v>-3.9919981921210856E-3</v>
      </c>
      <c r="N328" s="55">
        <f t="shared" ca="1" si="75"/>
        <v>0</v>
      </c>
      <c r="O328" s="63">
        <f t="shared" ca="1" si="76"/>
        <v>0</v>
      </c>
      <c r="P328" s="55">
        <f t="shared" ca="1" si="77"/>
        <v>0</v>
      </c>
      <c r="Q328" s="55">
        <f t="shared" ca="1" si="78"/>
        <v>0</v>
      </c>
      <c r="R328" s="31">
        <f t="shared" ca="1" si="79"/>
        <v>3.9919981921210856E-3</v>
      </c>
    </row>
    <row r="329" spans="1:18">
      <c r="A329" s="61"/>
      <c r="B329" s="61"/>
      <c r="C329" s="61"/>
      <c r="D329" s="62">
        <f t="shared" si="65"/>
        <v>0</v>
      </c>
      <c r="E329" s="62">
        <f t="shared" si="66"/>
        <v>0</v>
      </c>
      <c r="F329" s="55">
        <f t="shared" si="67"/>
        <v>0</v>
      </c>
      <c r="G329" s="55">
        <f t="shared" si="68"/>
        <v>0</v>
      </c>
      <c r="H329" s="55">
        <f t="shared" si="69"/>
        <v>0</v>
      </c>
      <c r="I329" s="55">
        <f t="shared" si="70"/>
        <v>0</v>
      </c>
      <c r="J329" s="55">
        <f t="shared" si="71"/>
        <v>0</v>
      </c>
      <c r="K329" s="55">
        <f t="shared" si="72"/>
        <v>0</v>
      </c>
      <c r="L329" s="55">
        <f t="shared" si="73"/>
        <v>0</v>
      </c>
      <c r="M329" s="55">
        <f t="shared" ca="1" si="74"/>
        <v>-3.9919981921210856E-3</v>
      </c>
      <c r="N329" s="55">
        <f t="shared" ca="1" si="75"/>
        <v>0</v>
      </c>
      <c r="O329" s="63">
        <f t="shared" ca="1" si="76"/>
        <v>0</v>
      </c>
      <c r="P329" s="55">
        <f t="shared" ca="1" si="77"/>
        <v>0</v>
      </c>
      <c r="Q329" s="55">
        <f t="shared" ca="1" si="78"/>
        <v>0</v>
      </c>
      <c r="R329" s="31">
        <f t="shared" ca="1" si="79"/>
        <v>3.9919981921210856E-3</v>
      </c>
    </row>
    <row r="330" spans="1:18">
      <c r="A330" s="61"/>
      <c r="B330" s="61"/>
      <c r="C330" s="61"/>
      <c r="D330" s="62">
        <f t="shared" si="65"/>
        <v>0</v>
      </c>
      <c r="E330" s="62">
        <f t="shared" si="66"/>
        <v>0</v>
      </c>
      <c r="F330" s="55">
        <f t="shared" si="67"/>
        <v>0</v>
      </c>
      <c r="G330" s="55">
        <f t="shared" si="68"/>
        <v>0</v>
      </c>
      <c r="H330" s="55">
        <f t="shared" si="69"/>
        <v>0</v>
      </c>
      <c r="I330" s="55">
        <f t="shared" si="70"/>
        <v>0</v>
      </c>
      <c r="J330" s="55">
        <f t="shared" si="71"/>
        <v>0</v>
      </c>
      <c r="K330" s="55">
        <f t="shared" si="72"/>
        <v>0</v>
      </c>
      <c r="L330" s="55">
        <f t="shared" si="73"/>
        <v>0</v>
      </c>
      <c r="M330" s="55">
        <f t="shared" ca="1" si="74"/>
        <v>-3.9919981921210856E-3</v>
      </c>
      <c r="N330" s="55">
        <f t="shared" ca="1" si="75"/>
        <v>0</v>
      </c>
      <c r="O330" s="63">
        <f t="shared" ca="1" si="76"/>
        <v>0</v>
      </c>
      <c r="P330" s="55">
        <f t="shared" ca="1" si="77"/>
        <v>0</v>
      </c>
      <c r="Q330" s="55">
        <f t="shared" ca="1" si="78"/>
        <v>0</v>
      </c>
      <c r="R330" s="31">
        <f t="shared" ca="1" si="79"/>
        <v>3.9919981921210856E-3</v>
      </c>
    </row>
    <row r="331" spans="1:18">
      <c r="A331" s="61"/>
      <c r="B331" s="61"/>
      <c r="C331" s="61"/>
      <c r="D331" s="62">
        <f t="shared" si="65"/>
        <v>0</v>
      </c>
      <c r="E331" s="62">
        <f t="shared" si="66"/>
        <v>0</v>
      </c>
      <c r="F331" s="55">
        <f t="shared" si="67"/>
        <v>0</v>
      </c>
      <c r="G331" s="55">
        <f t="shared" si="68"/>
        <v>0</v>
      </c>
      <c r="H331" s="55">
        <f t="shared" si="69"/>
        <v>0</v>
      </c>
      <c r="I331" s="55">
        <f t="shared" si="70"/>
        <v>0</v>
      </c>
      <c r="J331" s="55">
        <f t="shared" si="71"/>
        <v>0</v>
      </c>
      <c r="K331" s="55">
        <f t="shared" si="72"/>
        <v>0</v>
      </c>
      <c r="L331" s="55">
        <f t="shared" si="73"/>
        <v>0</v>
      </c>
      <c r="M331" s="55">
        <f t="shared" ca="1" si="74"/>
        <v>-3.9919981921210856E-3</v>
      </c>
      <c r="N331" s="55">
        <f t="shared" ca="1" si="75"/>
        <v>0</v>
      </c>
      <c r="O331" s="63">
        <f t="shared" ca="1" si="76"/>
        <v>0</v>
      </c>
      <c r="P331" s="55">
        <f t="shared" ca="1" si="77"/>
        <v>0</v>
      </c>
      <c r="Q331" s="55">
        <f t="shared" ca="1" si="78"/>
        <v>0</v>
      </c>
      <c r="R331" s="31">
        <f t="shared" ca="1" si="79"/>
        <v>3.9919981921210856E-3</v>
      </c>
    </row>
    <row r="332" spans="1:18">
      <c r="A332" s="61"/>
      <c r="B332" s="61"/>
      <c r="C332" s="61"/>
      <c r="D332" s="62">
        <f t="shared" si="65"/>
        <v>0</v>
      </c>
      <c r="E332" s="62">
        <f t="shared" si="66"/>
        <v>0</v>
      </c>
      <c r="F332" s="55">
        <f t="shared" si="67"/>
        <v>0</v>
      </c>
      <c r="G332" s="55">
        <f t="shared" si="68"/>
        <v>0</v>
      </c>
      <c r="H332" s="55">
        <f t="shared" si="69"/>
        <v>0</v>
      </c>
      <c r="I332" s="55">
        <f t="shared" si="70"/>
        <v>0</v>
      </c>
      <c r="J332" s="55">
        <f t="shared" si="71"/>
        <v>0</v>
      </c>
      <c r="K332" s="55">
        <f t="shared" si="72"/>
        <v>0</v>
      </c>
      <c r="L332" s="55">
        <f t="shared" si="73"/>
        <v>0</v>
      </c>
      <c r="M332" s="55">
        <f t="shared" ca="1" si="74"/>
        <v>-3.9919981921210856E-3</v>
      </c>
      <c r="N332" s="55">
        <f t="shared" ca="1" si="75"/>
        <v>0</v>
      </c>
      <c r="O332" s="63">
        <f t="shared" ca="1" si="76"/>
        <v>0</v>
      </c>
      <c r="P332" s="55">
        <f t="shared" ca="1" si="77"/>
        <v>0</v>
      </c>
      <c r="Q332" s="55">
        <f t="shared" ca="1" si="78"/>
        <v>0</v>
      </c>
      <c r="R332" s="31">
        <f t="shared" ca="1" si="79"/>
        <v>3.9919981921210856E-3</v>
      </c>
    </row>
    <row r="333" spans="1:18">
      <c r="A333" s="61"/>
      <c r="B333" s="61"/>
      <c r="C333" s="61"/>
      <c r="D333" s="62">
        <f t="shared" si="65"/>
        <v>0</v>
      </c>
      <c r="E333" s="62">
        <f t="shared" si="66"/>
        <v>0</v>
      </c>
      <c r="F333" s="55">
        <f t="shared" si="67"/>
        <v>0</v>
      </c>
      <c r="G333" s="55">
        <f t="shared" si="68"/>
        <v>0</v>
      </c>
      <c r="H333" s="55">
        <f t="shared" si="69"/>
        <v>0</v>
      </c>
      <c r="I333" s="55">
        <f t="shared" si="70"/>
        <v>0</v>
      </c>
      <c r="J333" s="55">
        <f t="shared" si="71"/>
        <v>0</v>
      </c>
      <c r="K333" s="55">
        <f t="shared" si="72"/>
        <v>0</v>
      </c>
      <c r="L333" s="55">
        <f t="shared" si="73"/>
        <v>0</v>
      </c>
      <c r="M333" s="55">
        <f t="shared" ca="1" si="74"/>
        <v>-3.9919981921210856E-3</v>
      </c>
      <c r="N333" s="55">
        <f t="shared" ca="1" si="75"/>
        <v>0</v>
      </c>
      <c r="O333" s="63">
        <f t="shared" ca="1" si="76"/>
        <v>0</v>
      </c>
      <c r="P333" s="55">
        <f t="shared" ca="1" si="77"/>
        <v>0</v>
      </c>
      <c r="Q333" s="55">
        <f t="shared" ca="1" si="78"/>
        <v>0</v>
      </c>
      <c r="R333" s="31">
        <f t="shared" ca="1" si="79"/>
        <v>3.9919981921210856E-3</v>
      </c>
    </row>
    <row r="334" spans="1:18">
      <c r="A334" s="61"/>
      <c r="B334" s="61"/>
      <c r="C334" s="61"/>
      <c r="D334" s="62">
        <f t="shared" si="65"/>
        <v>0</v>
      </c>
      <c r="E334" s="62">
        <f t="shared" si="66"/>
        <v>0</v>
      </c>
      <c r="F334" s="55">
        <f t="shared" si="67"/>
        <v>0</v>
      </c>
      <c r="G334" s="55">
        <f t="shared" si="68"/>
        <v>0</v>
      </c>
      <c r="H334" s="55">
        <f t="shared" si="69"/>
        <v>0</v>
      </c>
      <c r="I334" s="55">
        <f t="shared" si="70"/>
        <v>0</v>
      </c>
      <c r="J334" s="55">
        <f t="shared" si="71"/>
        <v>0</v>
      </c>
      <c r="K334" s="55">
        <f t="shared" si="72"/>
        <v>0</v>
      </c>
      <c r="L334" s="55">
        <f t="shared" si="73"/>
        <v>0</v>
      </c>
      <c r="M334" s="55">
        <f t="shared" ca="1" si="74"/>
        <v>-3.9919981921210856E-3</v>
      </c>
      <c r="N334" s="55">
        <f t="shared" ca="1" si="75"/>
        <v>0</v>
      </c>
      <c r="O334" s="63">
        <f t="shared" ca="1" si="76"/>
        <v>0</v>
      </c>
      <c r="P334" s="55">
        <f t="shared" ca="1" si="77"/>
        <v>0</v>
      </c>
      <c r="Q334" s="55">
        <f t="shared" ca="1" si="78"/>
        <v>0</v>
      </c>
      <c r="R334" s="31">
        <f t="shared" ca="1" si="79"/>
        <v>3.9919981921210856E-3</v>
      </c>
    </row>
    <row r="335" spans="1:18">
      <c r="A335" s="61"/>
      <c r="B335" s="61"/>
      <c r="C335" s="61"/>
      <c r="D335" s="62">
        <f t="shared" si="65"/>
        <v>0</v>
      </c>
      <c r="E335" s="62">
        <f t="shared" si="66"/>
        <v>0</v>
      </c>
      <c r="F335" s="55">
        <f t="shared" si="67"/>
        <v>0</v>
      </c>
      <c r="G335" s="55">
        <f t="shared" si="68"/>
        <v>0</v>
      </c>
      <c r="H335" s="55">
        <f t="shared" si="69"/>
        <v>0</v>
      </c>
      <c r="I335" s="55">
        <f t="shared" si="70"/>
        <v>0</v>
      </c>
      <c r="J335" s="55">
        <f t="shared" si="71"/>
        <v>0</v>
      </c>
      <c r="K335" s="55">
        <f t="shared" si="72"/>
        <v>0</v>
      </c>
      <c r="L335" s="55">
        <f t="shared" si="73"/>
        <v>0</v>
      </c>
      <c r="M335" s="55">
        <f t="shared" ca="1" si="74"/>
        <v>-3.9919981921210856E-3</v>
      </c>
      <c r="N335" s="55">
        <f t="shared" ca="1" si="75"/>
        <v>0</v>
      </c>
      <c r="O335" s="63">
        <f t="shared" ca="1" si="76"/>
        <v>0</v>
      </c>
      <c r="P335" s="55">
        <f t="shared" ca="1" si="77"/>
        <v>0</v>
      </c>
      <c r="Q335" s="55">
        <f t="shared" ca="1" si="78"/>
        <v>0</v>
      </c>
      <c r="R335" s="31">
        <f t="shared" ca="1" si="79"/>
        <v>3.9919981921210856E-3</v>
      </c>
    </row>
    <row r="336" spans="1:18">
      <c r="A336" s="61"/>
      <c r="B336" s="61"/>
      <c r="C336" s="61"/>
      <c r="D336" s="62">
        <f t="shared" si="65"/>
        <v>0</v>
      </c>
      <c r="E336" s="62">
        <f t="shared" si="66"/>
        <v>0</v>
      </c>
      <c r="F336" s="55">
        <f t="shared" si="67"/>
        <v>0</v>
      </c>
      <c r="G336" s="55">
        <f t="shared" si="68"/>
        <v>0</v>
      </c>
      <c r="H336" s="55">
        <f t="shared" si="69"/>
        <v>0</v>
      </c>
      <c r="I336" s="55">
        <f t="shared" si="70"/>
        <v>0</v>
      </c>
      <c r="J336" s="55">
        <f t="shared" si="71"/>
        <v>0</v>
      </c>
      <c r="K336" s="55">
        <f t="shared" si="72"/>
        <v>0</v>
      </c>
      <c r="L336" s="55">
        <f t="shared" si="73"/>
        <v>0</v>
      </c>
      <c r="M336" s="55">
        <f t="shared" ca="1" si="74"/>
        <v>-3.9919981921210856E-3</v>
      </c>
      <c r="N336" s="55">
        <f t="shared" ca="1" si="75"/>
        <v>0</v>
      </c>
      <c r="O336" s="63">
        <f t="shared" ca="1" si="76"/>
        <v>0</v>
      </c>
      <c r="P336" s="55">
        <f t="shared" ca="1" si="77"/>
        <v>0</v>
      </c>
      <c r="Q336" s="55">
        <f t="shared" ca="1" si="78"/>
        <v>0</v>
      </c>
      <c r="R336" s="31">
        <f t="shared" ca="1" si="79"/>
        <v>3.9919981921210856E-3</v>
      </c>
    </row>
    <row r="337" spans="1:18">
      <c r="A337" s="61"/>
      <c r="B337" s="61"/>
      <c r="C337" s="61"/>
      <c r="D337" s="62">
        <f t="shared" si="65"/>
        <v>0</v>
      </c>
      <c r="E337" s="62">
        <f t="shared" si="66"/>
        <v>0</v>
      </c>
      <c r="F337" s="55">
        <f t="shared" si="67"/>
        <v>0</v>
      </c>
      <c r="G337" s="55">
        <f t="shared" si="68"/>
        <v>0</v>
      </c>
      <c r="H337" s="55">
        <f t="shared" si="69"/>
        <v>0</v>
      </c>
      <c r="I337" s="55">
        <f t="shared" si="70"/>
        <v>0</v>
      </c>
      <c r="J337" s="55">
        <f t="shared" si="71"/>
        <v>0</v>
      </c>
      <c r="K337" s="55">
        <f t="shared" si="72"/>
        <v>0</v>
      </c>
      <c r="L337" s="55">
        <f t="shared" si="73"/>
        <v>0</v>
      </c>
      <c r="M337" s="55">
        <f t="shared" ca="1" si="74"/>
        <v>-3.9919981921210856E-3</v>
      </c>
      <c r="N337" s="55">
        <f t="shared" ca="1" si="75"/>
        <v>0</v>
      </c>
      <c r="O337" s="63">
        <f t="shared" ca="1" si="76"/>
        <v>0</v>
      </c>
      <c r="P337" s="55">
        <f t="shared" ca="1" si="77"/>
        <v>0</v>
      </c>
      <c r="Q337" s="55">
        <f t="shared" ca="1" si="78"/>
        <v>0</v>
      </c>
      <c r="R337" s="31">
        <f t="shared" ca="1" si="79"/>
        <v>3.9919981921210856E-3</v>
      </c>
    </row>
    <row r="338" spans="1:18">
      <c r="A338" s="61"/>
      <c r="B338" s="61"/>
      <c r="C338" s="61"/>
      <c r="D338" s="62">
        <f t="shared" si="65"/>
        <v>0</v>
      </c>
      <c r="E338" s="62">
        <f t="shared" si="66"/>
        <v>0</v>
      </c>
      <c r="F338" s="55">
        <f t="shared" si="67"/>
        <v>0</v>
      </c>
      <c r="G338" s="55">
        <f t="shared" si="68"/>
        <v>0</v>
      </c>
      <c r="H338" s="55">
        <f t="shared" si="69"/>
        <v>0</v>
      </c>
      <c r="I338" s="55">
        <f t="shared" si="70"/>
        <v>0</v>
      </c>
      <c r="J338" s="55">
        <f t="shared" si="71"/>
        <v>0</v>
      </c>
      <c r="K338" s="55">
        <f t="shared" si="72"/>
        <v>0</v>
      </c>
      <c r="L338" s="55">
        <f t="shared" si="73"/>
        <v>0</v>
      </c>
      <c r="M338" s="55">
        <f t="shared" ca="1" si="74"/>
        <v>-3.9919981921210856E-3</v>
      </c>
      <c r="N338" s="55">
        <f t="shared" ca="1" si="75"/>
        <v>0</v>
      </c>
      <c r="O338" s="63">
        <f t="shared" ca="1" si="76"/>
        <v>0</v>
      </c>
      <c r="P338" s="55">
        <f t="shared" ca="1" si="77"/>
        <v>0</v>
      </c>
      <c r="Q338" s="55">
        <f t="shared" ca="1" si="78"/>
        <v>0</v>
      </c>
      <c r="R338" s="31">
        <f t="shared" ca="1" si="79"/>
        <v>3.9919981921210856E-3</v>
      </c>
    </row>
    <row r="339" spans="1:18">
      <c r="A339" s="61"/>
      <c r="B339" s="61"/>
      <c r="C339" s="61"/>
      <c r="D339" s="62">
        <f t="shared" si="65"/>
        <v>0</v>
      </c>
      <c r="E339" s="62">
        <f t="shared" si="66"/>
        <v>0</v>
      </c>
      <c r="F339" s="55">
        <f t="shared" si="67"/>
        <v>0</v>
      </c>
      <c r="G339" s="55">
        <f t="shared" si="68"/>
        <v>0</v>
      </c>
      <c r="H339" s="55">
        <f t="shared" si="69"/>
        <v>0</v>
      </c>
      <c r="I339" s="55">
        <f t="shared" si="70"/>
        <v>0</v>
      </c>
      <c r="J339" s="55">
        <f t="shared" si="71"/>
        <v>0</v>
      </c>
      <c r="K339" s="55">
        <f t="shared" si="72"/>
        <v>0</v>
      </c>
      <c r="L339" s="55">
        <f t="shared" si="73"/>
        <v>0</v>
      </c>
      <c r="M339" s="55">
        <f t="shared" ca="1" si="74"/>
        <v>-3.9919981921210856E-3</v>
      </c>
      <c r="N339" s="55">
        <f t="shared" ca="1" si="75"/>
        <v>0</v>
      </c>
      <c r="O339" s="63">
        <f t="shared" ca="1" si="76"/>
        <v>0</v>
      </c>
      <c r="P339" s="55">
        <f t="shared" ca="1" si="77"/>
        <v>0</v>
      </c>
      <c r="Q339" s="55">
        <f t="shared" ca="1" si="78"/>
        <v>0</v>
      </c>
      <c r="R339" s="31">
        <f t="shared" ca="1" si="79"/>
        <v>3.9919981921210856E-3</v>
      </c>
    </row>
    <row r="340" spans="1:18">
      <c r="A340" s="61"/>
      <c r="B340" s="61"/>
      <c r="C340" s="61"/>
      <c r="D340" s="62">
        <f t="shared" si="65"/>
        <v>0</v>
      </c>
      <c r="E340" s="62">
        <f t="shared" si="66"/>
        <v>0</v>
      </c>
      <c r="F340" s="55">
        <f t="shared" si="67"/>
        <v>0</v>
      </c>
      <c r="G340" s="55">
        <f t="shared" si="68"/>
        <v>0</v>
      </c>
      <c r="H340" s="55">
        <f t="shared" si="69"/>
        <v>0</v>
      </c>
      <c r="I340" s="55">
        <f t="shared" si="70"/>
        <v>0</v>
      </c>
      <c r="J340" s="55">
        <f t="shared" si="71"/>
        <v>0</v>
      </c>
      <c r="K340" s="55">
        <f t="shared" si="72"/>
        <v>0</v>
      </c>
      <c r="L340" s="55">
        <f t="shared" si="73"/>
        <v>0</v>
      </c>
      <c r="M340" s="55">
        <f t="shared" ca="1" si="74"/>
        <v>-3.9919981921210856E-3</v>
      </c>
      <c r="N340" s="55">
        <f t="shared" ca="1" si="75"/>
        <v>0</v>
      </c>
      <c r="O340" s="63">
        <f t="shared" ca="1" si="76"/>
        <v>0</v>
      </c>
      <c r="P340" s="55">
        <f t="shared" ca="1" si="77"/>
        <v>0</v>
      </c>
      <c r="Q340" s="55">
        <f t="shared" ca="1" si="78"/>
        <v>0</v>
      </c>
      <c r="R340" s="31">
        <f t="shared" ca="1" si="79"/>
        <v>3.9919981921210856E-3</v>
      </c>
    </row>
    <row r="341" spans="1:18">
      <c r="A341" s="61"/>
      <c r="B341" s="61"/>
      <c r="C341" s="61"/>
      <c r="D341" s="62">
        <f t="shared" si="65"/>
        <v>0</v>
      </c>
      <c r="E341" s="62">
        <f t="shared" si="66"/>
        <v>0</v>
      </c>
      <c r="F341" s="55">
        <f t="shared" si="67"/>
        <v>0</v>
      </c>
      <c r="G341" s="55">
        <f t="shared" si="68"/>
        <v>0</v>
      </c>
      <c r="H341" s="55">
        <f t="shared" si="69"/>
        <v>0</v>
      </c>
      <c r="I341" s="55">
        <f t="shared" si="70"/>
        <v>0</v>
      </c>
      <c r="J341" s="55">
        <f t="shared" si="71"/>
        <v>0</v>
      </c>
      <c r="K341" s="55">
        <f t="shared" si="72"/>
        <v>0</v>
      </c>
      <c r="L341" s="55">
        <f t="shared" si="73"/>
        <v>0</v>
      </c>
      <c r="M341" s="55">
        <f t="shared" ca="1" si="74"/>
        <v>-3.9919981921210856E-3</v>
      </c>
      <c r="N341" s="55">
        <f ca="1">C341*(M341-E341)^2</f>
        <v>0</v>
      </c>
      <c r="O341" s="63">
        <f t="shared" ca="1" si="76"/>
        <v>0</v>
      </c>
      <c r="P341" s="55">
        <f ca="1">(-C341*O$2+O$4*F341-O$5*H341)^2</f>
        <v>0</v>
      </c>
      <c r="Q341" s="55">
        <f t="shared" ca="1" si="78"/>
        <v>0</v>
      </c>
      <c r="R341" s="31">
        <f t="shared" ca="1" si="79"/>
        <v>3.9919981921210856E-3</v>
      </c>
    </row>
    <row r="342" spans="1:18">
      <c r="A342" s="61"/>
      <c r="B342" s="61"/>
      <c r="C342" s="61"/>
      <c r="D342" s="62">
        <f t="shared" si="65"/>
        <v>0</v>
      </c>
      <c r="E342" s="62">
        <f t="shared" si="66"/>
        <v>0</v>
      </c>
      <c r="F342" s="55">
        <f t="shared" si="67"/>
        <v>0</v>
      </c>
      <c r="G342" s="55">
        <f t="shared" si="68"/>
        <v>0</v>
      </c>
      <c r="H342" s="55">
        <f t="shared" si="69"/>
        <v>0</v>
      </c>
      <c r="I342" s="55">
        <f t="shared" si="70"/>
        <v>0</v>
      </c>
      <c r="J342" s="55">
        <f t="shared" si="71"/>
        <v>0</v>
      </c>
      <c r="K342" s="55">
        <f t="shared" si="72"/>
        <v>0</v>
      </c>
      <c r="L342" s="55">
        <f t="shared" si="73"/>
        <v>0</v>
      </c>
      <c r="M342" s="55">
        <f t="shared" ca="1" si="74"/>
        <v>-3.9919981921210856E-3</v>
      </c>
      <c r="N342" s="55">
        <f ca="1">C342*(M342-E342)^2</f>
        <v>0</v>
      </c>
      <c r="O342" s="63">
        <f t="shared" ca="1" si="76"/>
        <v>0</v>
      </c>
      <c r="P342" s="55">
        <f ca="1">(-C342*O$2+O$4*F342-O$5*H342)^2</f>
        <v>0</v>
      </c>
      <c r="Q342" s="55">
        <f t="shared" ca="1" si="78"/>
        <v>0</v>
      </c>
      <c r="R342" s="31">
        <f t="shared" ca="1" si="79"/>
        <v>3.9919981921210856E-3</v>
      </c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Active 1</vt:lpstr>
      <vt:lpstr>Graphs 1</vt:lpstr>
      <vt:lpstr>Q_fit</vt:lpstr>
      <vt:lpstr>Q_fit (4)</vt:lpstr>
      <vt:lpstr>A (2)</vt:lpstr>
      <vt:lpstr>Q_fit (2)</vt:lpstr>
      <vt:lpstr>A (3)</vt:lpstr>
      <vt:lpstr>Q_fit (3)</vt:lpstr>
      <vt:lpstr>Sheet1</vt:lpstr>
      <vt:lpstr>BAV</vt:lpstr>
      <vt:lpstr>O-C Gateway</vt:lpstr>
      <vt:lpstr>A (old)</vt:lpstr>
      <vt:lpstr>Q_fit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2024-02-17T06:45:41Z</dcterms:modified>
</cp:coreProperties>
</file>