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FD96292-AD92-4B81-B666-AE842E753E5C}" xr6:coauthVersionLast="47" xr6:coauthVersionMax="47" xr10:uidLastSave="{00000000-0000-0000-0000-000000000000}"/>
  <bookViews>
    <workbookView xWindow="14805" yWindow="885" windowWidth="12975" windowHeight="146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11" i="2" l="1"/>
  <c r="F111" i="2" s="1"/>
  <c r="G111" i="2" s="1"/>
  <c r="K111" i="2" s="1"/>
  <c r="Q111" i="2"/>
  <c r="Q109" i="2"/>
  <c r="Q110" i="2"/>
  <c r="Q108" i="2"/>
  <c r="Q106" i="2"/>
  <c r="Q107" i="2"/>
  <c r="Q102" i="2"/>
  <c r="D9" i="2"/>
  <c r="C9" i="2"/>
  <c r="Q93" i="2"/>
  <c r="Q80" i="2"/>
  <c r="Q76" i="2"/>
  <c r="Q75" i="2"/>
  <c r="Q74" i="2"/>
  <c r="Q56" i="2"/>
  <c r="Q53" i="2"/>
  <c r="Q51" i="2"/>
  <c r="Q47" i="2"/>
  <c r="Q34" i="2"/>
  <c r="Q33" i="2"/>
  <c r="Q32" i="2"/>
  <c r="Q31" i="2"/>
  <c r="Q30" i="2"/>
  <c r="Q29" i="2"/>
  <c r="Q28" i="2"/>
  <c r="Q27" i="2"/>
  <c r="Q25" i="2"/>
  <c r="Q24" i="2"/>
  <c r="Q23" i="2"/>
  <c r="Q22" i="2"/>
  <c r="Q21" i="2"/>
  <c r="G62" i="3"/>
  <c r="C62" i="3"/>
  <c r="G61" i="3"/>
  <c r="C61" i="3"/>
  <c r="G60" i="3"/>
  <c r="C60" i="3"/>
  <c r="G85" i="3"/>
  <c r="C85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84" i="3"/>
  <c r="C84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83" i="3"/>
  <c r="C83" i="3"/>
  <c r="G39" i="3"/>
  <c r="C39" i="3"/>
  <c r="G38" i="3"/>
  <c r="C38" i="3"/>
  <c r="G37" i="3"/>
  <c r="C37" i="3"/>
  <c r="G82" i="3"/>
  <c r="C82" i="3"/>
  <c r="G81" i="3"/>
  <c r="C81" i="3"/>
  <c r="G80" i="3"/>
  <c r="C80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79" i="3"/>
  <c r="C79" i="3"/>
  <c r="G20" i="3"/>
  <c r="C20" i="3"/>
  <c r="G19" i="3"/>
  <c r="C19" i="3"/>
  <c r="G78" i="3"/>
  <c r="C78" i="3"/>
  <c r="G77" i="3"/>
  <c r="C77" i="3"/>
  <c r="G76" i="3"/>
  <c r="C76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H62" i="3"/>
  <c r="B62" i="3"/>
  <c r="D62" i="3"/>
  <c r="A62" i="3"/>
  <c r="H61" i="3"/>
  <c r="B61" i="3"/>
  <c r="D61" i="3"/>
  <c r="A61" i="3"/>
  <c r="H60" i="3"/>
  <c r="B60" i="3"/>
  <c r="D60" i="3"/>
  <c r="A60" i="3"/>
  <c r="H85" i="3"/>
  <c r="B85" i="3"/>
  <c r="F85" i="3"/>
  <c r="D85" i="3"/>
  <c r="A85" i="3"/>
  <c r="H59" i="3"/>
  <c r="F59" i="3"/>
  <c r="D59" i="3"/>
  <c r="B59" i="3"/>
  <c r="A59" i="3"/>
  <c r="H58" i="3"/>
  <c r="B58" i="3"/>
  <c r="F58" i="3"/>
  <c r="D58" i="3"/>
  <c r="A58" i="3"/>
  <c r="H57" i="3"/>
  <c r="F57" i="3"/>
  <c r="D57" i="3"/>
  <c r="B57" i="3"/>
  <c r="A57" i="3"/>
  <c r="H56" i="3"/>
  <c r="B56" i="3"/>
  <c r="F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84" i="3"/>
  <c r="B84" i="3"/>
  <c r="D84" i="3"/>
  <c r="A84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83" i="3"/>
  <c r="B83" i="3"/>
  <c r="D83" i="3"/>
  <c r="A83" i="3"/>
  <c r="H39" i="3"/>
  <c r="B39" i="3"/>
  <c r="D39" i="3"/>
  <c r="A39" i="3"/>
  <c r="H38" i="3"/>
  <c r="B38" i="3"/>
  <c r="D38" i="3"/>
  <c r="A38" i="3"/>
  <c r="H37" i="3"/>
  <c r="B37" i="3"/>
  <c r="D37" i="3"/>
  <c r="A37" i="3"/>
  <c r="H82" i="3"/>
  <c r="B82" i="3"/>
  <c r="D82" i="3"/>
  <c r="A82" i="3"/>
  <c r="H81" i="3"/>
  <c r="B81" i="3"/>
  <c r="D81" i="3"/>
  <c r="A81" i="3"/>
  <c r="H80" i="3"/>
  <c r="B80" i="3"/>
  <c r="D80" i="3"/>
  <c r="A80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79" i="3"/>
  <c r="B79" i="3"/>
  <c r="D79" i="3"/>
  <c r="A79" i="3"/>
  <c r="H20" i="3"/>
  <c r="B20" i="3"/>
  <c r="D20" i="3"/>
  <c r="A20" i="3"/>
  <c r="H19" i="3"/>
  <c r="B19" i="3"/>
  <c r="D19" i="3"/>
  <c r="A19" i="3"/>
  <c r="H78" i="3"/>
  <c r="B78" i="3"/>
  <c r="D78" i="3"/>
  <c r="A78" i="3"/>
  <c r="H77" i="3"/>
  <c r="B77" i="3"/>
  <c r="D77" i="3"/>
  <c r="A77" i="3"/>
  <c r="H76" i="3"/>
  <c r="B76" i="3"/>
  <c r="D76" i="3"/>
  <c r="A76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Q104" i="2"/>
  <c r="Q105" i="2"/>
  <c r="Q101" i="2"/>
  <c r="Q103" i="2"/>
  <c r="Q48" i="2"/>
  <c r="Q50" i="2"/>
  <c r="Q52" i="2"/>
  <c r="Q57" i="2"/>
  <c r="F16" i="2"/>
  <c r="C17" i="2"/>
  <c r="Q100" i="2"/>
  <c r="Q95" i="2"/>
  <c r="Q98" i="2"/>
  <c r="Q99" i="2"/>
  <c r="Q96" i="2"/>
  <c r="Q97" i="2"/>
  <c r="Q81" i="2"/>
  <c r="Q84" i="2"/>
  <c r="Q85" i="2"/>
  <c r="Q86" i="2"/>
  <c r="Q87" i="2"/>
  <c r="Q89" i="2"/>
  <c r="Q90" i="2"/>
  <c r="Q91" i="2"/>
  <c r="Q92" i="2"/>
  <c r="C7" i="2"/>
  <c r="E77" i="2" s="1"/>
  <c r="E110" i="2"/>
  <c r="F110" i="2" s="1"/>
  <c r="G110" i="2" s="1"/>
  <c r="K110" i="2" s="1"/>
  <c r="Q77" i="2"/>
  <c r="Q94" i="2"/>
  <c r="Q88" i="2"/>
  <c r="Q82" i="2"/>
  <c r="Q83" i="2"/>
  <c r="Q26" i="2"/>
  <c r="Q35" i="2"/>
  <c r="Q36" i="2"/>
  <c r="Q37" i="2"/>
  <c r="Q38" i="2"/>
  <c r="Q39" i="2"/>
  <c r="Q40" i="2"/>
  <c r="Q41" i="2"/>
  <c r="Q42" i="2"/>
  <c r="Q43" i="2"/>
  <c r="Q44" i="2"/>
  <c r="Q45" i="2"/>
  <c r="Q46" i="2"/>
  <c r="Q49" i="2"/>
  <c r="Q54" i="2"/>
  <c r="Q55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8" i="2"/>
  <c r="Q79" i="2"/>
  <c r="Q54" i="1"/>
  <c r="Q53" i="1"/>
  <c r="Q52" i="1"/>
  <c r="Q49" i="1"/>
  <c r="Q48" i="1"/>
  <c r="Q47" i="1"/>
  <c r="Q35" i="1"/>
  <c r="Q30" i="1"/>
  <c r="Q29" i="1"/>
  <c r="Q28" i="1"/>
  <c r="Q32" i="1"/>
  <c r="Q43" i="1"/>
  <c r="Q27" i="1"/>
  <c r="Q56" i="1"/>
  <c r="Q33" i="1"/>
  <c r="Q38" i="1"/>
  <c r="Q39" i="1"/>
  <c r="Q41" i="1"/>
  <c r="Q42" i="1"/>
  <c r="Q44" i="1"/>
  <c r="Q45" i="1"/>
  <c r="Q46" i="1"/>
  <c r="Q50" i="1"/>
  <c r="Q51" i="1"/>
  <c r="Q55" i="1"/>
  <c r="Q22" i="1"/>
  <c r="Q23" i="1"/>
  <c r="Q24" i="1"/>
  <c r="Q25" i="1"/>
  <c r="Q26" i="1"/>
  <c r="Q31" i="1"/>
  <c r="Q34" i="1"/>
  <c r="Q36" i="1"/>
  <c r="Q37" i="1"/>
  <c r="Q40" i="1"/>
  <c r="Q57" i="1"/>
  <c r="Q58" i="1"/>
  <c r="C7" i="1"/>
  <c r="E34" i="1"/>
  <c r="F34" i="1"/>
  <c r="G34" i="1"/>
  <c r="J34" i="1"/>
  <c r="C8" i="1"/>
  <c r="E21" i="1"/>
  <c r="F21" i="1"/>
  <c r="G21" i="1"/>
  <c r="Q21" i="1"/>
  <c r="E107" i="2"/>
  <c r="F107" i="2" s="1"/>
  <c r="G107" i="2" s="1"/>
  <c r="K107" i="2" s="1"/>
  <c r="E30" i="1"/>
  <c r="F30" i="1"/>
  <c r="G30" i="1"/>
  <c r="N30" i="1"/>
  <c r="E35" i="1"/>
  <c r="F35" i="1"/>
  <c r="E52" i="1"/>
  <c r="F52" i="1"/>
  <c r="G52" i="1"/>
  <c r="N52" i="1"/>
  <c r="E22" i="1"/>
  <c r="F22" i="1"/>
  <c r="G22" i="1"/>
  <c r="I22" i="1"/>
  <c r="E38" i="1"/>
  <c r="F38" i="1"/>
  <c r="E46" i="1"/>
  <c r="F46" i="1"/>
  <c r="G46" i="1"/>
  <c r="I46" i="1"/>
  <c r="E36" i="1"/>
  <c r="F36" i="1"/>
  <c r="E40" i="1"/>
  <c r="F40" i="1"/>
  <c r="E58" i="1"/>
  <c r="F58" i="1"/>
  <c r="G58" i="1"/>
  <c r="J58" i="1"/>
  <c r="E91" i="2"/>
  <c r="F91" i="2" s="1"/>
  <c r="E90" i="2"/>
  <c r="F90" i="2"/>
  <c r="E52" i="2"/>
  <c r="F52" i="2" s="1"/>
  <c r="G52" i="2" s="1"/>
  <c r="J52" i="2" s="1"/>
  <c r="E53" i="2"/>
  <c r="F53" i="2" s="1"/>
  <c r="G53" i="2" s="1"/>
  <c r="J53" i="2" s="1"/>
  <c r="E57" i="2"/>
  <c r="F57" i="2" s="1"/>
  <c r="E102" i="2"/>
  <c r="F102" i="2" s="1"/>
  <c r="E65" i="2"/>
  <c r="E28" i="3"/>
  <c r="E67" i="2"/>
  <c r="E30" i="3" s="1"/>
  <c r="E88" i="2"/>
  <c r="F88" i="2" s="1"/>
  <c r="G88" i="2" s="1"/>
  <c r="J88" i="2" s="1"/>
  <c r="E41" i="2"/>
  <c r="F41" i="2"/>
  <c r="E37" i="1"/>
  <c r="F37" i="1"/>
  <c r="E87" i="2"/>
  <c r="F87" i="2" s="1"/>
  <c r="G87" i="2" s="1"/>
  <c r="J87" i="2" s="1"/>
  <c r="E46" i="2"/>
  <c r="F46" i="2"/>
  <c r="E43" i="1"/>
  <c r="F43" i="1"/>
  <c r="E27" i="1"/>
  <c r="F27" i="1"/>
  <c r="E55" i="1"/>
  <c r="F55" i="1"/>
  <c r="E32" i="1"/>
  <c r="F32" i="1"/>
  <c r="G32" i="1"/>
  <c r="N32" i="1"/>
  <c r="E53" i="1"/>
  <c r="F53" i="1"/>
  <c r="G53" i="1"/>
  <c r="N53" i="1"/>
  <c r="E26" i="1"/>
  <c r="F26" i="1"/>
  <c r="G43" i="1"/>
  <c r="N43" i="1"/>
  <c r="E29" i="1"/>
  <c r="F29" i="1"/>
  <c r="E48" i="1"/>
  <c r="F48" i="1"/>
  <c r="G48" i="1"/>
  <c r="N48" i="1"/>
  <c r="E54" i="1"/>
  <c r="F54" i="1"/>
  <c r="E33" i="1"/>
  <c r="F33" i="1"/>
  <c r="G33" i="1"/>
  <c r="I33" i="1"/>
  <c r="E56" i="1"/>
  <c r="F56" i="1"/>
  <c r="E24" i="1"/>
  <c r="F24" i="1"/>
  <c r="G24" i="1"/>
  <c r="I24" i="1"/>
  <c r="G38" i="1"/>
  <c r="I38" i="1"/>
  <c r="E44" i="1"/>
  <c r="F44" i="1"/>
  <c r="G44" i="1"/>
  <c r="I44" i="1"/>
  <c r="E57" i="1"/>
  <c r="F57" i="1"/>
  <c r="G57" i="1"/>
  <c r="J57" i="1"/>
  <c r="E37" i="2"/>
  <c r="E13" i="3"/>
  <c r="E21" i="2"/>
  <c r="E63" i="3" s="1"/>
  <c r="E61" i="2"/>
  <c r="F61" i="2" s="1"/>
  <c r="G45" i="1"/>
  <c r="I45" i="1"/>
  <c r="E25" i="1"/>
  <c r="F25" i="1"/>
  <c r="E28" i="2"/>
  <c r="F28" i="2" s="1"/>
  <c r="G28" i="2" s="1"/>
  <c r="I28" i="2" s="1"/>
  <c r="E71" i="2"/>
  <c r="F71" i="2" s="1"/>
  <c r="E93" i="2"/>
  <c r="E84" i="3" s="1"/>
  <c r="E72" i="2"/>
  <c r="F72" i="2" s="1"/>
  <c r="G72" i="2" s="1"/>
  <c r="I72" i="2" s="1"/>
  <c r="E101" i="2"/>
  <c r="F101" i="2" s="1"/>
  <c r="G101" i="2" s="1"/>
  <c r="J101" i="2" s="1"/>
  <c r="E45" i="1"/>
  <c r="F45" i="1"/>
  <c r="E23" i="1"/>
  <c r="F23" i="1"/>
  <c r="G23" i="1"/>
  <c r="I23" i="1"/>
  <c r="E69" i="3"/>
  <c r="F37" i="2"/>
  <c r="E59" i="3"/>
  <c r="F67" i="2"/>
  <c r="E24" i="3"/>
  <c r="H21" i="1"/>
  <c r="F65" i="2"/>
  <c r="G65" i="2" s="1"/>
  <c r="I65" i="2" s="1"/>
  <c r="E45" i="2"/>
  <c r="E38" i="2"/>
  <c r="E96" i="2"/>
  <c r="E81" i="2"/>
  <c r="F81" i="2" s="1"/>
  <c r="G36" i="1"/>
  <c r="J36" i="1"/>
  <c r="E50" i="1"/>
  <c r="F50" i="1"/>
  <c r="G50" i="1"/>
  <c r="I50" i="1"/>
  <c r="E74" i="2"/>
  <c r="E32" i="2"/>
  <c r="E42" i="2"/>
  <c r="F42" i="2"/>
  <c r="G42" i="2" s="1"/>
  <c r="I42" i="2" s="1"/>
  <c r="E89" i="2"/>
  <c r="E86" i="2"/>
  <c r="E35" i="2"/>
  <c r="F35" i="2" s="1"/>
  <c r="E27" i="2"/>
  <c r="E49" i="1"/>
  <c r="F49" i="1"/>
  <c r="G49" i="1"/>
  <c r="N49" i="1"/>
  <c r="E41" i="1"/>
  <c r="F41" i="1"/>
  <c r="G41" i="1"/>
  <c r="I41" i="1"/>
  <c r="E51" i="1"/>
  <c r="F51" i="1"/>
  <c r="G51" i="1"/>
  <c r="I51" i="1"/>
  <c r="E39" i="1"/>
  <c r="F39" i="1"/>
  <c r="G39" i="1"/>
  <c r="I39" i="1"/>
  <c r="G35" i="1"/>
  <c r="N35" i="1"/>
  <c r="E28" i="1"/>
  <c r="F28" i="1"/>
  <c r="G28" i="1"/>
  <c r="N28" i="1"/>
  <c r="E42" i="1"/>
  <c r="F42" i="1"/>
  <c r="G42" i="1"/>
  <c r="I42" i="1"/>
  <c r="E31" i="1"/>
  <c r="F31" i="1"/>
  <c r="G31" i="1"/>
  <c r="I31" i="1"/>
  <c r="G40" i="1"/>
  <c r="J40" i="1"/>
  <c r="G37" i="1"/>
  <c r="J37" i="1"/>
  <c r="G27" i="1"/>
  <c r="N27" i="1"/>
  <c r="G25" i="1"/>
  <c r="G55" i="1"/>
  <c r="I55" i="1"/>
  <c r="E47" i="1"/>
  <c r="F47" i="1"/>
  <c r="G47" i="1"/>
  <c r="N47" i="1"/>
  <c r="G26" i="1"/>
  <c r="I26" i="1"/>
  <c r="G29" i="1"/>
  <c r="N29" i="1"/>
  <c r="G54" i="1"/>
  <c r="N54" i="1"/>
  <c r="G56" i="1"/>
  <c r="I56" i="1"/>
  <c r="E78" i="3"/>
  <c r="E74" i="3"/>
  <c r="E60" i="2"/>
  <c r="E23" i="3" s="1"/>
  <c r="E105" i="2"/>
  <c r="E80" i="2"/>
  <c r="F80" i="2" s="1"/>
  <c r="G80" i="2" s="1"/>
  <c r="K80" i="2" s="1"/>
  <c r="E48" i="2"/>
  <c r="F48" i="2"/>
  <c r="G48" i="2" s="1"/>
  <c r="J48" i="2" s="1"/>
  <c r="E51" i="2"/>
  <c r="E63" i="2"/>
  <c r="E64" i="2"/>
  <c r="E40" i="2"/>
  <c r="F40" i="2"/>
  <c r="G40" i="2"/>
  <c r="I40" i="2" s="1"/>
  <c r="E46" i="3"/>
  <c r="E76" i="2"/>
  <c r="E31" i="2"/>
  <c r="E39" i="2"/>
  <c r="F39" i="2"/>
  <c r="G39" i="2" s="1"/>
  <c r="I39" i="2" s="1"/>
  <c r="E70" i="2"/>
  <c r="E25" i="2"/>
  <c r="E67" i="3" s="1"/>
  <c r="E49" i="3"/>
  <c r="E109" i="2"/>
  <c r="F109" i="2" s="1"/>
  <c r="G109" i="2" s="1"/>
  <c r="K109" i="2" s="1"/>
  <c r="E54" i="2"/>
  <c r="E30" i="2"/>
  <c r="E71" i="3" s="1"/>
  <c r="F30" i="2"/>
  <c r="G30" i="2"/>
  <c r="I30" i="2"/>
  <c r="E47" i="2"/>
  <c r="F47" i="2"/>
  <c r="G47" i="2" s="1"/>
  <c r="J47" i="2" s="1"/>
  <c r="E49" i="2"/>
  <c r="F49" i="2"/>
  <c r="E95" i="2"/>
  <c r="E82" i="2"/>
  <c r="F82" i="2" s="1"/>
  <c r="G82" i="2" s="1"/>
  <c r="J82" i="2" s="1"/>
  <c r="E43" i="2"/>
  <c r="F43" i="2"/>
  <c r="G43" i="2" s="1"/>
  <c r="I43" i="2" s="1"/>
  <c r="E33" i="2"/>
  <c r="F33" i="2" s="1"/>
  <c r="G33" i="2" s="1"/>
  <c r="I33" i="2" s="1"/>
  <c r="E103" i="2"/>
  <c r="F103" i="2" s="1"/>
  <c r="G103" i="2" s="1"/>
  <c r="K103" i="2" s="1"/>
  <c r="E73" i="2"/>
  <c r="E50" i="2"/>
  <c r="F50" i="2" s="1"/>
  <c r="G50" i="2" s="1"/>
  <c r="J50" i="2" s="1"/>
  <c r="E36" i="2"/>
  <c r="F36" i="2" s="1"/>
  <c r="E85" i="2"/>
  <c r="F85" i="2"/>
  <c r="G85" i="2" s="1"/>
  <c r="I85" i="2" s="1"/>
  <c r="E84" i="2"/>
  <c r="E55" i="2"/>
  <c r="E22" i="2"/>
  <c r="E64" i="3" s="1"/>
  <c r="E66" i="2"/>
  <c r="E29" i="3" s="1"/>
  <c r="E78" i="2"/>
  <c r="E56" i="2"/>
  <c r="E79" i="3" s="1"/>
  <c r="E68" i="2"/>
  <c r="F68" i="2"/>
  <c r="E108" i="2"/>
  <c r="F108" i="2"/>
  <c r="G108" i="2" s="1"/>
  <c r="K108" i="2" s="1"/>
  <c r="E98" i="2"/>
  <c r="G41" i="2"/>
  <c r="I41" i="2" s="1"/>
  <c r="E59" i="2"/>
  <c r="E22" i="3" s="1"/>
  <c r="E20" i="3"/>
  <c r="F55" i="2"/>
  <c r="G55" i="2" s="1"/>
  <c r="I55" i="2" s="1"/>
  <c r="F78" i="2"/>
  <c r="G78" i="2"/>
  <c r="J78" i="2" s="1"/>
  <c r="E38" i="3"/>
  <c r="E60" i="3"/>
  <c r="I25" i="1"/>
  <c r="C12" i="1"/>
  <c r="C16" i="1"/>
  <c r="D18" i="1"/>
  <c r="F89" i="2"/>
  <c r="G89" i="2"/>
  <c r="K89" i="2" s="1"/>
  <c r="E48" i="3"/>
  <c r="F98" i="2"/>
  <c r="G98" i="2"/>
  <c r="K98" i="2" s="1"/>
  <c r="E56" i="3"/>
  <c r="F25" i="2"/>
  <c r="G25" i="2" s="1"/>
  <c r="I25" i="2" s="1"/>
  <c r="F31" i="2"/>
  <c r="G31" i="2"/>
  <c r="I31" i="2" s="1"/>
  <c r="E72" i="3"/>
  <c r="F64" i="2"/>
  <c r="G64" i="2"/>
  <c r="I64" i="2" s="1"/>
  <c r="E27" i="3"/>
  <c r="E43" i="3"/>
  <c r="E44" i="3"/>
  <c r="F84" i="2"/>
  <c r="G84" i="2"/>
  <c r="I84" i="2" s="1"/>
  <c r="F60" i="2"/>
  <c r="G60" i="2"/>
  <c r="I60" i="2"/>
  <c r="F74" i="2"/>
  <c r="G74" i="2" s="1"/>
  <c r="K74" i="2" s="1"/>
  <c r="E80" i="3"/>
  <c r="F86" i="2"/>
  <c r="G86" i="2"/>
  <c r="I86" i="2"/>
  <c r="E45" i="3"/>
  <c r="F56" i="2"/>
  <c r="G56" i="2" s="1"/>
  <c r="J56" i="2" s="1"/>
  <c r="F70" i="2"/>
  <c r="G70" i="2"/>
  <c r="I70" i="2" s="1"/>
  <c r="E33" i="3"/>
  <c r="F63" i="2"/>
  <c r="G63" i="2"/>
  <c r="I63" i="2" s="1"/>
  <c r="E26" i="3"/>
  <c r="F32" i="2"/>
  <c r="G32" i="2"/>
  <c r="I32" i="2" s="1"/>
  <c r="E73" i="3"/>
  <c r="F51" i="2"/>
  <c r="G51" i="2"/>
  <c r="J51" i="2" s="1"/>
  <c r="E77" i="3"/>
  <c r="E16" i="3"/>
  <c r="E68" i="3"/>
  <c r="F27" i="2"/>
  <c r="G27" i="2"/>
  <c r="I27" i="2" s="1"/>
  <c r="F54" i="2"/>
  <c r="G54" i="2" s="1"/>
  <c r="I54" i="2" s="1"/>
  <c r="E19" i="3"/>
  <c r="F76" i="2"/>
  <c r="G76" i="2" s="1"/>
  <c r="K76" i="2" s="1"/>
  <c r="E82" i="3"/>
  <c r="E41" i="3"/>
  <c r="E76" i="3"/>
  <c r="F22" i="2"/>
  <c r="G22" i="2"/>
  <c r="I22" i="2"/>
  <c r="F95" i="2"/>
  <c r="G95" i="2"/>
  <c r="J95" i="2" s="1"/>
  <c r="E53" i="3"/>
  <c r="E83" i="3"/>
  <c r="F96" i="2"/>
  <c r="G96" i="2"/>
  <c r="J96" i="2" s="1"/>
  <c r="E54" i="3"/>
  <c r="F38" i="2"/>
  <c r="E14" i="3"/>
  <c r="C11" i="1"/>
  <c r="E31" i="3"/>
  <c r="F73" i="2"/>
  <c r="G73" i="2"/>
  <c r="I73" i="2" s="1"/>
  <c r="E36" i="3"/>
  <c r="F105" i="2"/>
  <c r="G105" i="2"/>
  <c r="K105" i="2"/>
  <c r="E62" i="3"/>
  <c r="F45" i="2"/>
  <c r="G45" i="2"/>
  <c r="I45" i="2" s="1"/>
  <c r="E18" i="3"/>
  <c r="E15" i="3"/>
  <c r="O22" i="1"/>
  <c r="O40" i="1"/>
  <c r="O38" i="1"/>
  <c r="O48" i="1"/>
  <c r="O47" i="1"/>
  <c r="O51" i="1"/>
  <c r="O39" i="1"/>
  <c r="O21" i="1"/>
  <c r="O34" i="1"/>
  <c r="O49" i="1"/>
  <c r="C15" i="1"/>
  <c r="C18" i="1"/>
  <c r="O32" i="1"/>
  <c r="O26" i="1"/>
  <c r="O53" i="1"/>
  <c r="O25" i="1"/>
  <c r="O43" i="1"/>
  <c r="O45" i="1"/>
  <c r="O41" i="1"/>
  <c r="O29" i="1"/>
  <c r="O31" i="1"/>
  <c r="O56" i="1"/>
  <c r="O27" i="1"/>
  <c r="O28" i="1"/>
  <c r="O54" i="1"/>
  <c r="O30" i="1"/>
  <c r="O58" i="1"/>
  <c r="O57" i="1"/>
  <c r="O46" i="1"/>
  <c r="O35" i="1"/>
  <c r="O44" i="1"/>
  <c r="O52" i="1"/>
  <c r="O36" i="1"/>
  <c r="O50" i="1"/>
  <c r="O23" i="1"/>
  <c r="O24" i="1"/>
  <c r="O37" i="1"/>
  <c r="O55" i="1"/>
  <c r="O42" i="1"/>
  <c r="O33" i="1"/>
  <c r="E37" i="3" l="1"/>
  <c r="F77" i="2"/>
  <c r="E11" i="3"/>
  <c r="F93" i="2"/>
  <c r="G93" i="2" s="1"/>
  <c r="K93" i="2" s="1"/>
  <c r="F21" i="2"/>
  <c r="G21" i="2" s="1"/>
  <c r="I21" i="2" s="1"/>
  <c r="E83" i="2"/>
  <c r="E23" i="2"/>
  <c r="E94" i="2"/>
  <c r="E58" i="2"/>
  <c r="E99" i="2"/>
  <c r="E26" i="2"/>
  <c r="F26" i="2" s="1"/>
  <c r="F17" i="2"/>
  <c r="F66" i="2"/>
  <c r="G66" i="2" s="1"/>
  <c r="I66" i="2" s="1"/>
  <c r="E12" i="3"/>
  <c r="E50" i="3"/>
  <c r="E34" i="3"/>
  <c r="E34" i="2"/>
  <c r="E69" i="2"/>
  <c r="E106" i="2"/>
  <c r="F106" i="2" s="1"/>
  <c r="G106" i="2" s="1"/>
  <c r="K106" i="2" s="1"/>
  <c r="F59" i="2"/>
  <c r="G59" i="2" s="1"/>
  <c r="I59" i="2" s="1"/>
  <c r="E47" i="3"/>
  <c r="G102" i="2"/>
  <c r="K102" i="2" s="1"/>
  <c r="E75" i="2"/>
  <c r="E24" i="2"/>
  <c r="G77" i="2"/>
  <c r="J77" i="2" s="1"/>
  <c r="E104" i="2"/>
  <c r="E85" i="3"/>
  <c r="G81" i="2"/>
  <c r="J81" i="2" s="1"/>
  <c r="G71" i="2"/>
  <c r="I71" i="2" s="1"/>
  <c r="E35" i="3"/>
  <c r="G57" i="2"/>
  <c r="J57" i="2" s="1"/>
  <c r="E97" i="2"/>
  <c r="E100" i="2"/>
  <c r="G90" i="2"/>
  <c r="K90" i="2" s="1"/>
  <c r="E29" i="2"/>
  <c r="E62" i="2"/>
  <c r="E40" i="3"/>
  <c r="G91" i="2"/>
  <c r="K91" i="2" s="1"/>
  <c r="E92" i="2"/>
  <c r="E79" i="2"/>
  <c r="E44" i="2"/>
  <c r="E25" i="3" l="1"/>
  <c r="F62" i="2"/>
  <c r="E52" i="3"/>
  <c r="F94" i="2"/>
  <c r="G94" i="2" s="1"/>
  <c r="J94" i="2" s="1"/>
  <c r="E70" i="3"/>
  <c r="F29" i="2"/>
  <c r="G29" i="2" s="1"/>
  <c r="I29" i="2" s="1"/>
  <c r="F44" i="2"/>
  <c r="E17" i="3"/>
  <c r="E58" i="3"/>
  <c r="F100" i="2"/>
  <c r="G100" i="2" s="1"/>
  <c r="K100" i="2" s="1"/>
  <c r="E39" i="3"/>
  <c r="F79" i="2"/>
  <c r="G79" i="2" s="1"/>
  <c r="J79" i="2" s="1"/>
  <c r="E55" i="3"/>
  <c r="F97" i="2"/>
  <c r="G97" i="2" s="1"/>
  <c r="J97" i="2" s="1"/>
  <c r="F104" i="2"/>
  <c r="G104" i="2" s="1"/>
  <c r="K104" i="2" s="1"/>
  <c r="E61" i="3"/>
  <c r="F69" i="2"/>
  <c r="G69" i="2" s="1"/>
  <c r="I69" i="2" s="1"/>
  <c r="E32" i="3"/>
  <c r="E51" i="3"/>
  <c r="F92" i="2"/>
  <c r="G92" i="2" s="1"/>
  <c r="K92" i="2" s="1"/>
  <c r="F83" i="2"/>
  <c r="G83" i="2" s="1"/>
  <c r="J83" i="2" s="1"/>
  <c r="E42" i="3"/>
  <c r="E66" i="3"/>
  <c r="F24" i="2"/>
  <c r="G24" i="2" s="1"/>
  <c r="I24" i="2" s="1"/>
  <c r="E75" i="3"/>
  <c r="F34" i="2"/>
  <c r="G34" i="2" s="1"/>
  <c r="I34" i="2" s="1"/>
  <c r="F99" i="2"/>
  <c r="G99" i="2" s="1"/>
  <c r="K99" i="2" s="1"/>
  <c r="E57" i="3"/>
  <c r="E65" i="3"/>
  <c r="F23" i="2"/>
  <c r="G23" i="2" s="1"/>
  <c r="I23" i="2" s="1"/>
  <c r="E81" i="3"/>
  <c r="F75" i="2"/>
  <c r="G75" i="2" s="1"/>
  <c r="K75" i="2" s="1"/>
  <c r="F58" i="2"/>
  <c r="G58" i="2" s="1"/>
  <c r="I58" i="2" s="1"/>
  <c r="E21" i="3"/>
  <c r="C12" i="2"/>
  <c r="C11" i="2"/>
  <c r="O111" i="2" l="1"/>
  <c r="O43" i="2"/>
  <c r="O40" i="2"/>
  <c r="O93" i="2"/>
  <c r="O58" i="2"/>
  <c r="O109" i="2"/>
  <c r="O45" i="2"/>
  <c r="O50" i="2"/>
  <c r="O97" i="2"/>
  <c r="O91" i="2"/>
  <c r="O59" i="2"/>
  <c r="O96" i="2"/>
  <c r="O80" i="2"/>
  <c r="O53" i="2"/>
  <c r="O69" i="2"/>
  <c r="O42" i="2"/>
  <c r="O77" i="2"/>
  <c r="O51" i="2"/>
  <c r="O46" i="2"/>
  <c r="O73" i="2"/>
  <c r="O92" i="2"/>
  <c r="O94" i="2"/>
  <c r="O98" i="2"/>
  <c r="O84" i="2"/>
  <c r="O104" i="2"/>
  <c r="O99" i="2"/>
  <c r="O44" i="2"/>
  <c r="O49" i="2"/>
  <c r="O87" i="2"/>
  <c r="O88" i="2"/>
  <c r="O74" i="2"/>
  <c r="O57" i="2"/>
  <c r="O108" i="2"/>
  <c r="O54" i="2"/>
  <c r="O63" i="2"/>
  <c r="O60" i="2"/>
  <c r="O48" i="2"/>
  <c r="O55" i="2"/>
  <c r="O101" i="2"/>
  <c r="O64" i="2"/>
  <c r="O52" i="2"/>
  <c r="O89" i="2"/>
  <c r="O56" i="2"/>
  <c r="O79" i="2"/>
  <c r="O61" i="2"/>
  <c r="O81" i="2"/>
  <c r="O83" i="2"/>
  <c r="O68" i="2"/>
  <c r="O100" i="2"/>
  <c r="O90" i="2"/>
  <c r="O41" i="2"/>
  <c r="O110" i="2"/>
  <c r="O76" i="2"/>
  <c r="O78" i="2"/>
  <c r="O67" i="2"/>
  <c r="O66" i="2"/>
  <c r="O72" i="2"/>
  <c r="O75" i="2"/>
  <c r="O86" i="2"/>
  <c r="O107" i="2"/>
  <c r="O105" i="2"/>
  <c r="O102" i="2"/>
  <c r="O65" i="2"/>
  <c r="O62" i="2"/>
  <c r="O71" i="2"/>
  <c r="O47" i="2"/>
  <c r="O106" i="2"/>
  <c r="O82" i="2"/>
  <c r="C15" i="2"/>
  <c r="O70" i="2"/>
  <c r="O85" i="2"/>
  <c r="O103" i="2"/>
  <c r="O95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<sst xmlns="http://schemas.openxmlformats.org/spreadsheetml/2006/main" count="1026" uniqueCount="413">
  <si>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</si>
  <si>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</si>
  <si>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</si>
  <si>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</si>
  <si>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</si>
  <si>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</si>
  <si>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</si>
  <si>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</si>
  <si>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</si>
  <si>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</si>
  <si>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</si>
  <si>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</si>
  <si>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</si>
  <si>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</si>
  <si>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</si>
  <si>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</si>
  <si>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</si>
  <si>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</si>
  <si>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</si>
  <si>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</si>
  <si>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</si>
  <si>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</si>
  <si>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</si>
  <si>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</si>
  <si>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</si>
  <si>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</si>
  <si>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</si>
  <si>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</si>
  <si>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</si>
  <si>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</si>
  <si>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</si>
  <si>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XX Leo</t>
  </si>
  <si>
    <t>IBVS 5484</t>
  </si>
  <si>
    <t>II</t>
  </si>
  <si>
    <t>Diethelm R</t>
  </si>
  <si>
    <t>BBSAG Bull.21</t>
  </si>
  <si>
    <t>B</t>
  </si>
  <si>
    <t>v</t>
  </si>
  <si>
    <t>Locher K</t>
  </si>
  <si>
    <t>BBSAG Bull.22</t>
  </si>
  <si>
    <t>pg</t>
  </si>
  <si>
    <t>BAV-M 68</t>
  </si>
  <si>
    <t>K</t>
  </si>
  <si>
    <t>Peter H</t>
  </si>
  <si>
    <t>BBSAG Bull.88</t>
  </si>
  <si>
    <t>BAV-M 52</t>
  </si>
  <si>
    <t>S</t>
  </si>
  <si>
    <t>BBSAG 96</t>
  </si>
  <si>
    <t>phe</t>
  </si>
  <si>
    <t>IBVS 3900</t>
  </si>
  <si>
    <t>phe  B</t>
  </si>
  <si>
    <t>BBSAG Bull.101</t>
  </si>
  <si>
    <t>N S</t>
  </si>
  <si>
    <t>Paschke A</t>
  </si>
  <si>
    <t>BBSAG Bull.103</t>
  </si>
  <si>
    <t>phe  V</t>
  </si>
  <si>
    <t>BAV-M 62</t>
  </si>
  <si>
    <t>BBSAG Bull.104</t>
  </si>
  <si>
    <t>N</t>
  </si>
  <si>
    <t>BBSAG Bull.108</t>
  </si>
  <si>
    <t>BBSAG Bull.115</t>
  </si>
  <si>
    <t>ccd</t>
  </si>
  <si>
    <t>BBSAG Bull.117</t>
  </si>
  <si>
    <t>A.Paschke</t>
  </si>
  <si>
    <t>BBSAG 120</t>
  </si>
  <si>
    <t>BBSAG</t>
  </si>
  <si>
    <t>IBVS</t>
  </si>
  <si>
    <t>I</t>
  </si>
  <si>
    <t>Stark, et al. 2000</t>
  </si>
  <si>
    <t>What a mess!!</t>
  </si>
  <si>
    <t>2000JAVSO..28...25S</t>
  </si>
  <si>
    <t>EB</t>
  </si>
  <si>
    <t># of data points:</t>
  </si>
  <si>
    <t>XX Leo / GSC 00835-00142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</si>
  <si>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</si>
  <si>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</si>
  <si>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</si>
  <si>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</si>
  <si>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</si>
  <si>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</si>
  <si>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</si>
  <si>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</si>
  <si>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5802</t>
  </si>
  <si>
    <t>Start of linear fit &gt;&gt;&gt;&gt;&gt;&gt;&gt;&gt;&gt;&gt;&gt;&gt;&gt;&gt;&gt;&gt;&gt;&gt;&gt;&gt;&gt;</t>
  </si>
  <si>
    <t>IBVS 5588</t>
  </si>
  <si>
    <t>IBVS 5874</t>
  </si>
  <si>
    <t>IBVS 5894</t>
  </si>
  <si>
    <t>IBVS 5904</t>
  </si>
  <si>
    <t>OEJV 0074</t>
  </si>
  <si>
    <t>BAD</t>
  </si>
  <si>
    <t>IBVS 5945</t>
  </si>
  <si>
    <t>Add cycle</t>
  </si>
  <si>
    <t>Old Cycle</t>
  </si>
  <si>
    <t>IBVS 5959</t>
  </si>
  <si>
    <t>.0016</t>
  </si>
  <si>
    <t>IBVS 5992</t>
  </si>
  <si>
    <t>IBVS 6029</t>
  </si>
  <si>
    <t>IBVS 6033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</si>
  <si>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</si>
  <si>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</si>
  <si>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</si>
  <si>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</si>
  <si>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</si>
  <si>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</si>
  <si>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</si>
  <si>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</si>
  <si>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</si>
  <si>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</si>
  <si>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</si>
  <si>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2424169.49 </t>
  </si>
  <si>
    <t> 18.01.1925 23:45 </t>
  </si>
  <si>
    <t> 0.06 </t>
  </si>
  <si>
    <t>P </t>
  </si>
  <si>
    <t> N.E.Kurochkin </t>
  </si>
  <si>
    <t> PZ 6.313 </t>
  </si>
  <si>
    <t>2424205.4 </t>
  </si>
  <si>
    <t> 23.02.1925 21:36 </t>
  </si>
  <si>
    <t> 0.0 </t>
  </si>
  <si>
    <t>2424207.4 </t>
  </si>
  <si>
    <t> 25.02.1925 21:36 </t>
  </si>
  <si>
    <t> 0.1 </t>
  </si>
  <si>
    <t>2426415.27 </t>
  </si>
  <si>
    <t> 14.03.1931 18:28 </t>
  </si>
  <si>
    <t>2431169.379 </t>
  </si>
  <si>
    <t> 19.03.1944 21:05 </t>
  </si>
  <si>
    <t> -0.039 </t>
  </si>
  <si>
    <t>V </t>
  </si>
  <si>
    <t> W.Zessewitsch </t>
  </si>
  <si>
    <t> IODE 4.2.176 </t>
  </si>
  <si>
    <t>2431170.330 </t>
  </si>
  <si>
    <t> 20.03.1944 19:55 </t>
  </si>
  <si>
    <t> -0.059 </t>
  </si>
  <si>
    <t>2431173.268 </t>
  </si>
  <si>
    <t> 23.03.1944 18:25 </t>
  </si>
  <si>
    <t> -0.034 </t>
  </si>
  <si>
    <t>2431176.163 </t>
  </si>
  <si>
    <t> 26.03.1944 15:54 </t>
  </si>
  <si>
    <t> -0.052 </t>
  </si>
  <si>
    <t>2431206.253 </t>
  </si>
  <si>
    <t> 25.04.1944 18:04 </t>
  </si>
  <si>
    <t> -0.061 </t>
  </si>
  <si>
    <t>2431224.238 </t>
  </si>
  <si>
    <t> 13.05.1944 17:42 </t>
  </si>
  <si>
    <t> -0.038 </t>
  </si>
  <si>
    <t>2435874.528 </t>
  </si>
  <si>
    <t> 05.02.1957 00:40 </t>
  </si>
  <si>
    <t> 1.877 </t>
  </si>
  <si>
    <t> H.Huth </t>
  </si>
  <si>
    <t> MVS 2.125 </t>
  </si>
  <si>
    <t>2436251.437 </t>
  </si>
  <si>
    <t> 16.02.1958 22:29 </t>
  </si>
  <si>
    <t> 2.061 </t>
  </si>
  <si>
    <t>2437696.504 </t>
  </si>
  <si>
    <t> 01.02.1962 00:05 </t>
  </si>
  <si>
    <t> 1.884 </t>
  </si>
  <si>
    <t>2442460.452 </t>
  </si>
  <si>
    <t> 16.02.1975 22:50 </t>
  </si>
  <si>
    <t> 3.371 </t>
  </si>
  <si>
    <t> R.Diethelm </t>
  </si>
  <si>
    <t> BBS 21 </t>
  </si>
  <si>
    <t>2442464.292 </t>
  </si>
  <si>
    <t> 20.02.1975 19:00 </t>
  </si>
  <si>
    <t> 3.327 </t>
  </si>
  <si>
    <t> K.Locher </t>
  </si>
  <si>
    <t>2442464.293 </t>
  </si>
  <si>
    <t> 20.02.1975 19:01 </t>
  </si>
  <si>
    <t> 3.328 </t>
  </si>
  <si>
    <t>2442528.499 </t>
  </si>
  <si>
    <t> 25.04.1975 23:58 </t>
  </si>
  <si>
    <t> 3.452 </t>
  </si>
  <si>
    <t> BBS 22 </t>
  </si>
  <si>
    <t>2442561.384 </t>
  </si>
  <si>
    <t> 28.05.1975 21:12 </t>
  </si>
  <si>
    <t> 3.325 </t>
  </si>
  <si>
    <t>2445402.423 </t>
  </si>
  <si>
    <t> 08.03.1983 22:09 </t>
  </si>
  <si>
    <t> 3.394 </t>
  </si>
  <si>
    <t> P.Frank </t>
  </si>
  <si>
    <t>BAVM 68 </t>
  </si>
  <si>
    <t>2447274.355 </t>
  </si>
  <si>
    <t> 22.04.1988 20:31 </t>
  </si>
  <si>
    <t> 3.354 </t>
  </si>
  <si>
    <t> H.Peter </t>
  </si>
  <si>
    <t> BBS 88 </t>
  </si>
  <si>
    <t>2447568.515 </t>
  </si>
  <si>
    <t> 11.02.1989 00:21 </t>
  </si>
  <si>
    <t> 3.319 </t>
  </si>
  <si>
    <t> Moschner&amp;Kleikamp </t>
  </si>
  <si>
    <t>BAVM 52 </t>
  </si>
  <si>
    <t>2448352.7082 </t>
  </si>
  <si>
    <t> 06.04.1991 04:59 </t>
  </si>
  <si>
    <t> 3.4778 </t>
  </si>
  <si>
    <t>E </t>
  </si>
  <si>
    <t>?</t>
  </si>
  <si>
    <t> Caton &amp; Burns </t>
  </si>
  <si>
    <t>IBVS 3900 </t>
  </si>
  <si>
    <t>2448690.6614 </t>
  </si>
  <si>
    <t> 09.03.1992 03:52 </t>
  </si>
  <si>
    <t> 3.5439 </t>
  </si>
  <si>
    <t>2448705.7101 </t>
  </si>
  <si>
    <t> 24.03.1992 05:02 </t>
  </si>
  <si>
    <t> 3.5430 </t>
  </si>
  <si>
    <t>2448733.391 </t>
  </si>
  <si>
    <t> 20.04.1992 21:23 </t>
  </si>
  <si>
    <t> 3.552 </t>
  </si>
  <si>
    <t> BBS 101 </t>
  </si>
  <si>
    <t>2448734.355 </t>
  </si>
  <si>
    <t> 21.04.1992 20:31 </t>
  </si>
  <si>
    <t> 3.545 </t>
  </si>
  <si>
    <t> A.Paschke </t>
  </si>
  <si>
    <t>2448741.6457 </t>
  </si>
  <si>
    <t> 29.04.1992 03:29 </t>
  </si>
  <si>
    <t> 3.5539 </t>
  </si>
  <si>
    <t>2448755.226 </t>
  </si>
  <si>
    <t> 12.05.1992 17:25 </t>
  </si>
  <si>
    <t> 3.541 </t>
  </si>
  <si>
    <t> BBS 103 </t>
  </si>
  <si>
    <t>2449028.592 </t>
  </si>
  <si>
    <t> 10.02.1993 02:12 </t>
  </si>
  <si>
    <t> 3.587 </t>
  </si>
  <si>
    <t>2449046.575 </t>
  </si>
  <si>
    <t> 28.02.1993 01:48 </t>
  </si>
  <si>
    <t> 3.608 </t>
  </si>
  <si>
    <t> F.Agerer </t>
  </si>
  <si>
    <t>BAVM 62 </t>
  </si>
  <si>
    <t>2449076.393 </t>
  </si>
  <si>
    <t> 29.03.1993 21:25 </t>
  </si>
  <si>
    <t> 3.812 </t>
  </si>
  <si>
    <t> BBS 104 </t>
  </si>
  <si>
    <t>2449078.345 </t>
  </si>
  <si>
    <t> 31.03.1993 20:16 </t>
  </si>
  <si>
    <t> 3.822 </t>
  </si>
  <si>
    <t>2449777.347 </t>
  </si>
  <si>
    <t> 28.02.1995 20:19 </t>
  </si>
  <si>
    <t> 3.748 </t>
  </si>
  <si>
    <t> BBS 108 </t>
  </si>
  <si>
    <t>2450539.688 </t>
  </si>
  <si>
    <t> 01.04.1997 04:30 </t>
  </si>
  <si>
    <t> 3.901 </t>
  </si>
  <si>
    <t>G</t>
  </si>
  <si>
    <t> M.Stark et al. </t>
  </si>
  <si>
    <t> AVSJ 28.25 </t>
  </si>
  <si>
    <t>2450540.663 </t>
  </si>
  <si>
    <t> 02.04.1997 03:54 </t>
  </si>
  <si>
    <t> 3.905 </t>
  </si>
  <si>
    <t>2450542.600 </t>
  </si>
  <si>
    <t> 04.04.1997 02:24 </t>
  </si>
  <si>
    <t> 3.900 </t>
  </si>
  <si>
    <t>R</t>
  </si>
  <si>
    <t>2450570.406 </t>
  </si>
  <si>
    <t> 01.05.1997 21:44 </t>
  </si>
  <si>
    <t> 4.034 </t>
  </si>
  <si>
    <t> BBS 115 </t>
  </si>
  <si>
    <t>2450571.374 </t>
  </si>
  <si>
    <t> 02.05.1997 20:58 </t>
  </si>
  <si>
    <t> 4.031 </t>
  </si>
  <si>
    <t>2450572.722 </t>
  </si>
  <si>
    <t> 04.05.1997 05:19 </t>
  </si>
  <si>
    <t> 3.923 </t>
  </si>
  <si>
    <t>2450573.675 </t>
  </si>
  <si>
    <t> 05.05.1997 04:12 </t>
  </si>
  <si>
    <t>2450575.625 </t>
  </si>
  <si>
    <t> 07.05.1997 03:00 </t>
  </si>
  <si>
    <t> 3.913 </t>
  </si>
  <si>
    <t>2450849.485 </t>
  </si>
  <si>
    <t> 04.02.1998 23:38 </t>
  </si>
  <si>
    <t> 3.968 </t>
  </si>
  <si>
    <t> BBS 117 </t>
  </si>
  <si>
    <t>2451198.59 </t>
  </si>
  <si>
    <t> 20.01.1999 02:09 </t>
  </si>
  <si>
    <t> 4.02 </t>
  </si>
  <si>
    <t> BBS 120 </t>
  </si>
  <si>
    <t>2451955.6011 </t>
  </si>
  <si>
    <t> 15.02.2001 02:25 </t>
  </si>
  <si>
    <t> 4.1833 </t>
  </si>
  <si>
    <t> BBS 124 </t>
  </si>
  <si>
    <t>2452345.0203 </t>
  </si>
  <si>
    <t> 11.03.2002 12:29 </t>
  </si>
  <si>
    <t> 4.2556 </t>
  </si>
  <si>
    <t> Nakajima </t>
  </si>
  <si>
    <t>VSB 40 </t>
  </si>
  <si>
    <t>2452361.0425 </t>
  </si>
  <si>
    <t> 27.03.2002 13:01 </t>
  </si>
  <si>
    <t> 4.2573 </t>
  </si>
  <si>
    <t>2452362.5005 </t>
  </si>
  <si>
    <t> 29.03.2002 00:00 </t>
  </si>
  <si>
    <t> 4.2589 </t>
  </si>
  <si>
    <t> Sarounova &amp; Wolf </t>
  </si>
  <si>
    <t>IBVS 5594 </t>
  </si>
  <si>
    <t>2452703.3700 </t>
  </si>
  <si>
    <t> 04.03.2003 20:52 </t>
  </si>
  <si>
    <t> 4.3284 </t>
  </si>
  <si>
    <t>BAVM 158 </t>
  </si>
  <si>
    <t>2452719.3908 </t>
  </si>
  <si>
    <t> 20.03.2003 21:22 </t>
  </si>
  <si>
    <t> 4.3287 </t>
  </si>
  <si>
    <t>-I</t>
  </si>
  <si>
    <t>2453748.3037 </t>
  </si>
  <si>
    <t> 12.01.2006 19:17 </t>
  </si>
  <si>
    <t>23250</t>
  </si>
  <si>
    <t> 4.5307 </t>
  </si>
  <si>
    <t> K.Nagai et al. </t>
  </si>
  <si>
    <t>VSB 45 </t>
  </si>
  <si>
    <t>2453763.35281 </t>
  </si>
  <si>
    <t> 27.01.2006 20:28 </t>
  </si>
  <si>
    <t>23266</t>
  </si>
  <si>
    <t> 4.04477 </t>
  </si>
  <si>
    <t>C </t>
  </si>
  <si>
    <t> L.Brát </t>
  </si>
  <si>
    <t>OEJV 0074 </t>
  </si>
  <si>
    <t>2453814.3369 </t>
  </si>
  <si>
    <t> 19.03.2006 20:05 </t>
  </si>
  <si>
    <t>23318</t>
  </si>
  <si>
    <t> 4.5400 </t>
  </si>
  <si>
    <t>BAVM 178 </t>
  </si>
  <si>
    <t>2453814.8274 </t>
  </si>
  <si>
    <t> 20.03.2006 07:51 </t>
  </si>
  <si>
    <t>23319</t>
  </si>
  <si>
    <t> 4.0595 </t>
  </si>
  <si>
    <t> R.Nelson </t>
  </si>
  <si>
    <t>IBVS 5760 </t>
  </si>
  <si>
    <t>2453846.38593 </t>
  </si>
  <si>
    <t> 20.04.2006 21:15 </t>
  </si>
  <si>
    <t>23351</t>
  </si>
  <si>
    <t> 4.54799 </t>
  </si>
  <si>
    <t> P.Svoboda </t>
  </si>
  <si>
    <t>2453846.38663 </t>
  </si>
  <si>
    <t> 20.04.2006 21:16 </t>
  </si>
  <si>
    <t> 4.54869 </t>
  </si>
  <si>
    <t>2453846.38802 </t>
  </si>
  <si>
    <t> 20.04.2006 21:18 </t>
  </si>
  <si>
    <t> 4.55008 </t>
  </si>
  <si>
    <t>2453846.3884 </t>
  </si>
  <si>
    <t> 20.04.2006 21:19 </t>
  </si>
  <si>
    <t> 4.5505 </t>
  </si>
  <si>
    <t>IBVS 5713 </t>
  </si>
  <si>
    <t>2453847.35668 </t>
  </si>
  <si>
    <t> 21.04.2006 20:33 </t>
  </si>
  <si>
    <t>23352</t>
  </si>
  <si>
    <t> 4.54780 </t>
  </si>
  <si>
    <t>2453847.35807 </t>
  </si>
  <si>
    <t> 21.04.2006 20:35 </t>
  </si>
  <si>
    <t> 4.54919 </t>
  </si>
  <si>
    <t>2453847.35876 </t>
  </si>
  <si>
    <t> 21.04.2006 20:36 </t>
  </si>
  <si>
    <t> 4.54988 </t>
  </si>
  <si>
    <t>2453847.36015 </t>
  </si>
  <si>
    <t> 21.04.2006 20:38 </t>
  </si>
  <si>
    <t> 4.55127 </t>
  </si>
  <si>
    <t>2454100.3456 </t>
  </si>
  <si>
    <t> 30.12.2006 20:17 </t>
  </si>
  <si>
    <t>23613</t>
  </si>
  <si>
    <t> 4.1214 </t>
  </si>
  <si>
    <t>2454199.3939 </t>
  </si>
  <si>
    <t> 08.04.2007 21:27 </t>
  </si>
  <si>
    <t>23715</t>
  </si>
  <si>
    <t> 4.1338 </t>
  </si>
  <si>
    <t>BAVM 186 </t>
  </si>
  <si>
    <t>2454531.5233 </t>
  </si>
  <si>
    <t> 06.03.2008 00:33 </t>
  </si>
  <si>
    <t> 4.2017 </t>
  </si>
  <si>
    <t>BAVM 201 </t>
  </si>
  <si>
    <t>2454587.3608 </t>
  </si>
  <si>
    <t> 30.04.2008 20:39 </t>
  </si>
  <si>
    <t> 4.2102 </t>
  </si>
  <si>
    <t>m</t>
  </si>
  <si>
    <t> E.Sipahi et al. </t>
  </si>
  <si>
    <t>IBVS 5904 </t>
  </si>
  <si>
    <t>2454622.3209 </t>
  </si>
  <si>
    <t> 04.06.2008 19:42 </t>
  </si>
  <si>
    <t> 4.2164 </t>
  </si>
  <si>
    <t>2454887.924 </t>
  </si>
  <si>
    <t> 25.02.2009 10:10 </t>
  </si>
  <si>
    <t> 4.267 </t>
  </si>
  <si>
    <t>IBVS 5894 </t>
  </si>
  <si>
    <t>2454890.8383 </t>
  </si>
  <si>
    <t> 28.02.2009 08:07 </t>
  </si>
  <si>
    <t> 4.2689 </t>
  </si>
  <si>
    <t>2455259.8887 </t>
  </si>
  <si>
    <t> 04.03.2010 09:19 </t>
  </si>
  <si>
    <t> 4.3621 </t>
  </si>
  <si>
    <t>IBVS 5945 </t>
  </si>
  <si>
    <t>2455289.4971 </t>
  </si>
  <si>
    <t> 02.04.2010 23:55 </t>
  </si>
  <si>
    <t> 4.3569 </t>
  </si>
  <si>
    <t>BAVM 214 </t>
  </si>
  <si>
    <t>2455568.2016 </t>
  </si>
  <si>
    <t> 06.01.2011 16:50 </t>
  </si>
  <si>
    <t> 4.4016 </t>
  </si>
  <si>
    <t>Rc</t>
  </si>
  <si>
    <t> K.Shiokawa </t>
  </si>
  <si>
    <t>VSB 53 </t>
  </si>
  <si>
    <t>2455637.633 </t>
  </si>
  <si>
    <t> 17.03.2011 03:11 </t>
  </si>
  <si>
    <t> 4.411 </t>
  </si>
  <si>
    <t>IBVS 5992 </t>
  </si>
  <si>
    <t>2455946.9434 </t>
  </si>
  <si>
    <t> 20.01.2012 10:38 </t>
  </si>
  <si>
    <t> 4.4768 </t>
  </si>
  <si>
    <t>IBVS 6029 </t>
  </si>
  <si>
    <t>2456019.3106 </t>
  </si>
  <si>
    <t> 01.04.2012 19:27 </t>
  </si>
  <si>
    <t> 4.5089 </t>
  </si>
  <si>
    <t> F.Salvaggio </t>
  </si>
  <si>
    <t>IBVS 6033 </t>
  </si>
  <si>
    <t>JAVSO..44…69</t>
  </si>
  <si>
    <t>JAVSO..45..121</t>
  </si>
  <si>
    <t>s5</t>
  </si>
  <si>
    <t>s6</t>
  </si>
  <si>
    <t>s7</t>
  </si>
  <si>
    <t>JAVSO..46..184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</si>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</sst>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25" fillId="0" borderId="1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/>
    <xf numFmtId="0" fontId="0" fillId="0" borderId="0" xfId="0" applyAlignment="1">
      <alignment horizontal="center"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0" fillId="0" borderId="0" xfId="0">
      <alignment vertical="top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20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3" fillId="2" borderId="11" xfId="7" applyFill="1" applyBorder="1" applyAlignment="1" applyProtection="1">
      <alignment horizontal="right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19" fillId="0" borderId="0" xfId="9" applyFont="1" applyAlignment="1">
      <alignment horizontal="left"/>
    </xf>
    <xf numFmtId="0" fontId="19" fillId="0" borderId="0" xfId="9" applyFont="1" applyAlignment="1">
      <alignment horizontal="center" wrapText="1"/>
    </xf>
    <xf numFmtId="0" fontId="19" fillId="0" borderId="0" xfId="9" applyFont="1" applyAlignment="1">
      <alignment horizontal="left" wrapText="1"/>
    </xf>
    <xf numFmtId="0" fontId="19" fillId="0" borderId="0" xfId="0" applyFont="1" applyAlignment="1"/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vertical="center" wrapText="1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Leo - O-C Diagr.</a:t>
            </a:r>
          </a:p>
        </c:rich>
      </c:tx>
      <c:layout>
        <c:manualLayout>
          <c:xMode val="edge"/>
          <c:yMode val="edge"/>
          <c:x val="0.3747932254736814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4533071188767"/>
          <c:y val="0.14723926380368099"/>
          <c:w val="0.8109465869652178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7A-4BB5-8146-3F935C03AB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  <c:pt idx="68">
                    <c:v>3.5999999999999999E-3</c:v>
                  </c:pt>
                  <c:pt idx="69">
                    <c:v>3.5999999999999999E-3</c:v>
                  </c:pt>
                  <c:pt idx="70">
                    <c:v>3.8E-3</c:v>
                  </c:pt>
                  <c:pt idx="71">
                    <c:v>4.0000000000000001E-3</c:v>
                  </c:pt>
                  <c:pt idx="73">
                    <c:v>2.8999999999999998E-3</c:v>
                  </c:pt>
                  <c:pt idx="74">
                    <c:v>2E-3</c:v>
                  </c:pt>
                  <c:pt idx="75">
                    <c:v>8.9999999999999998E-4</c:v>
                  </c:pt>
                  <c:pt idx="76">
                    <c:v>1.1000000000000001E-3</c:v>
                  </c:pt>
                  <c:pt idx="77">
                    <c:v>2E-3</c:v>
                  </c:pt>
                  <c:pt idx="78">
                    <c:v>5.9999999999999995E-4</c:v>
                  </c:pt>
                  <c:pt idx="79">
                    <c:v>5.9999999999999995E-4</c:v>
                  </c:pt>
                  <c:pt idx="80">
                    <c:v>0</c:v>
                  </c:pt>
                  <c:pt idx="82">
                    <c:v>3.0000000000000001E-3</c:v>
                  </c:pt>
                  <c:pt idx="83">
                    <c:v>5.0000000000000001E-4</c:v>
                  </c:pt>
                  <c:pt idx="84">
                    <c:v>4.7000000000000002E-3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1.2999999999999999E-3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1.6999999999999999E-3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  <c:pt idx="68">
                    <c:v>3.5999999999999999E-3</c:v>
                  </c:pt>
                  <c:pt idx="69">
                    <c:v>3.5999999999999999E-3</c:v>
                  </c:pt>
                  <c:pt idx="70">
                    <c:v>3.8E-3</c:v>
                  </c:pt>
                  <c:pt idx="71">
                    <c:v>4.0000000000000001E-3</c:v>
                  </c:pt>
                  <c:pt idx="73">
                    <c:v>2.8999999999999998E-3</c:v>
                  </c:pt>
                  <c:pt idx="74">
                    <c:v>2E-3</c:v>
                  </c:pt>
                  <c:pt idx="75">
                    <c:v>8.9999999999999998E-4</c:v>
                  </c:pt>
                  <c:pt idx="76">
                    <c:v>1.1000000000000001E-3</c:v>
                  </c:pt>
                  <c:pt idx="77">
                    <c:v>2E-3</c:v>
                  </c:pt>
                  <c:pt idx="78">
                    <c:v>5.9999999999999995E-4</c:v>
                  </c:pt>
                  <c:pt idx="79">
                    <c:v>5.9999999999999995E-4</c:v>
                  </c:pt>
                  <c:pt idx="80">
                    <c:v>0</c:v>
                  </c:pt>
                  <c:pt idx="82">
                    <c:v>3.0000000000000001E-3</c:v>
                  </c:pt>
                  <c:pt idx="83">
                    <c:v>5.0000000000000001E-4</c:v>
                  </c:pt>
                  <c:pt idx="84">
                    <c:v>4.7000000000000002E-3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1.2999999999999999E-3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-2.2959999998420244E-2</c:v>
                </c:pt>
                <c:pt idx="1">
                  <c:v>-4.477000000042608E-2</c:v>
                </c:pt>
                <c:pt idx="2">
                  <c:v>1.2969999999768334E-2</c:v>
                </c:pt>
                <c:pt idx="3">
                  <c:v>1.8914999996923143E-2</c:v>
                </c:pt>
                <c:pt idx="4">
                  <c:v>-3.9000000000669388E-2</c:v>
                </c:pt>
                <c:pt idx="6">
                  <c:v>-5.9130000001459848E-2</c:v>
                </c:pt>
                <c:pt idx="7">
                  <c:v>-3.4520000001066364E-2</c:v>
                </c:pt>
                <c:pt idx="8">
                  <c:v>-5.2910000002157176E-2</c:v>
                </c:pt>
                <c:pt idx="9">
                  <c:v>-6.7940000000817236E-2</c:v>
                </c:pt>
                <c:pt idx="10">
                  <c:v>-4.8845000001165317E-2</c:v>
                </c:pt>
                <c:pt idx="11">
                  <c:v>-1.4849999999569263E-2</c:v>
                </c:pt>
                <c:pt idx="12">
                  <c:v>9.5709999994141981E-2</c:v>
                </c:pt>
                <c:pt idx="13">
                  <c:v>0.1212699999960023</c:v>
                </c:pt>
                <c:pt idx="18">
                  <c:v>0.12553499999194173</c:v>
                </c:pt>
                <c:pt idx="19">
                  <c:v>0.12371999999595573</c:v>
                </c:pt>
                <c:pt idx="20">
                  <c:v>0.11338499999692431</c:v>
                </c:pt>
                <c:pt idx="21">
                  <c:v>0.11205499999778112</c:v>
                </c:pt>
                <c:pt idx="22">
                  <c:v>0.11153999999805819</c:v>
                </c:pt>
                <c:pt idx="24">
                  <c:v>0.11025499999232125</c:v>
                </c:pt>
                <c:pt idx="33">
                  <c:v>0.11582000000635162</c:v>
                </c:pt>
                <c:pt idx="34">
                  <c:v>0.10869000000093365</c:v>
                </c:pt>
                <c:pt idx="37">
                  <c:v>0.10039500000129919</c:v>
                </c:pt>
                <c:pt idx="38">
                  <c:v>9.3299999993178062E-2</c:v>
                </c:pt>
                <c:pt idx="39">
                  <c:v>0.11039499999606051</c:v>
                </c:pt>
                <c:pt idx="42">
                  <c:v>0.10706999999820255</c:v>
                </c:pt>
                <c:pt idx="43">
                  <c:v>0.11102000000391854</c:v>
                </c:pt>
                <c:pt idx="44">
                  <c:v>0.11488999999710359</c:v>
                </c:pt>
                <c:pt idx="45">
                  <c:v>0.10962999999901513</c:v>
                </c:pt>
                <c:pt idx="48">
                  <c:v>0.12659999999596039</c:v>
                </c:pt>
                <c:pt idx="49">
                  <c:v>0.10846999999921536</c:v>
                </c:pt>
                <c:pt idx="50">
                  <c:v>0.11620999999286141</c:v>
                </c:pt>
                <c:pt idx="51">
                  <c:v>0.11754999999538995</c:v>
                </c:pt>
                <c:pt idx="52">
                  <c:v>0.10131499999260996</c:v>
                </c:pt>
                <c:pt idx="63">
                  <c:v>0.11129999999684514</c:v>
                </c:pt>
                <c:pt idx="64">
                  <c:v>0.11129999999684514</c:v>
                </c:pt>
                <c:pt idx="65">
                  <c:v>0.11200000000098953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7A-4BB5-8146-3F935C03AB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5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6">
                  <c:v>0.11597999999503372</c:v>
                </c:pt>
                <c:pt idx="27">
                  <c:v>0.11600999999063788</c:v>
                </c:pt>
                <c:pt idx="29">
                  <c:v>0.11589000000094529</c:v>
                </c:pt>
                <c:pt idx="30">
                  <c:v>0.11593999999604421</c:v>
                </c:pt>
                <c:pt idx="31">
                  <c:v>0.11211500000354135</c:v>
                </c:pt>
                <c:pt idx="32">
                  <c:v>0.11212499999965075</c:v>
                </c:pt>
                <c:pt idx="35">
                  <c:v>0.11591499999485677</c:v>
                </c:pt>
                <c:pt idx="36">
                  <c:v>0.11592499999096617</c:v>
                </c:pt>
                <c:pt idx="56">
                  <c:v>0.11250999999901978</c:v>
                </c:pt>
                <c:pt idx="57">
                  <c:v>0.11537999999563908</c:v>
                </c:pt>
                <c:pt idx="58">
                  <c:v>0.11253500000020722</c:v>
                </c:pt>
                <c:pt idx="60">
                  <c:v>0.10979499999666587</c:v>
                </c:pt>
                <c:pt idx="61">
                  <c:v>0.10956000000442145</c:v>
                </c:pt>
                <c:pt idx="62">
                  <c:v>0.1144949999943492</c:v>
                </c:pt>
                <c:pt idx="66">
                  <c:v>0.11338999999861699</c:v>
                </c:pt>
                <c:pt idx="67">
                  <c:v>0.11377000000356929</c:v>
                </c:pt>
                <c:pt idx="73">
                  <c:v>0.11351499999727821</c:v>
                </c:pt>
                <c:pt idx="74">
                  <c:v>0.11645499999576714</c:v>
                </c:pt>
                <c:pt idx="75">
                  <c:v>0.11398000000190223</c:v>
                </c:pt>
                <c:pt idx="76">
                  <c:v>0.11339999999472639</c:v>
                </c:pt>
                <c:pt idx="80">
                  <c:v>0.12328999999590451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7A-4BB5-8146-3F935C03AB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3">
                  <c:v>0.11658000000170432</c:v>
                </c:pt>
                <c:pt idx="54">
                  <c:v>0.11264999999548309</c:v>
                </c:pt>
                <c:pt idx="55">
                  <c:v>0.11120500000106404</c:v>
                </c:pt>
                <c:pt idx="59">
                  <c:v>0.11319999999250285</c:v>
                </c:pt>
                <c:pt idx="68">
                  <c:v>0.11091999999189284</c:v>
                </c:pt>
                <c:pt idx="69">
                  <c:v>0.11230999999679625</c:v>
                </c:pt>
                <c:pt idx="70">
                  <c:v>0.11299999999755528</c:v>
                </c:pt>
                <c:pt idx="71">
                  <c:v>0.11438999999518273</c:v>
                </c:pt>
                <c:pt idx="72">
                  <c:v>0.12047500000335276</c:v>
                </c:pt>
                <c:pt idx="77">
                  <c:v>0.11244499999156687</c:v>
                </c:pt>
                <c:pt idx="78">
                  <c:v>0.11335500000132015</c:v>
                </c:pt>
                <c:pt idx="79">
                  <c:v>0.13435500000196043</c:v>
                </c:pt>
                <c:pt idx="81">
                  <c:v>0.11347999999998137</c:v>
                </c:pt>
                <c:pt idx="82">
                  <c:v>0.10908500000368804</c:v>
                </c:pt>
                <c:pt idx="83">
                  <c:v>0.11457999999402091</c:v>
                </c:pt>
                <c:pt idx="84">
                  <c:v>0.13259499999549007</c:v>
                </c:pt>
                <c:pt idx="85">
                  <c:v>0.10802999999577878</c:v>
                </c:pt>
                <c:pt idx="86">
                  <c:v>0.10901999999623513</c:v>
                </c:pt>
                <c:pt idx="87">
                  <c:v>0.10705999999481719</c:v>
                </c:pt>
                <c:pt idx="88">
                  <c:v>0.10596999999688705</c:v>
                </c:pt>
                <c:pt idx="89">
                  <c:v>9.4169999996665865E-2</c:v>
                </c:pt>
                <c:pt idx="90">
                  <c:v>0.10210499999811873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7A-4BB5-8146-3F935C03AB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7A-4BB5-8146-3F935C03AB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7A-4BB5-8146-3F935C03AB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7A-4BB5-8146-3F935C03AB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9">
                  <c:v>0.11318235801447797</c:v>
                </c:pt>
                <c:pt idx="20">
                  <c:v>0.11312415785765262</c:v>
                </c:pt>
                <c:pt idx="21">
                  <c:v>0.11312088684129917</c:v>
                </c:pt>
                <c:pt idx="22">
                  <c:v>0.1131196502375558</c:v>
                </c:pt>
                <c:pt idx="23">
                  <c:v>0.11302858035542264</c:v>
                </c:pt>
                <c:pt idx="24">
                  <c:v>0.11300440674676179</c:v>
                </c:pt>
                <c:pt idx="25">
                  <c:v>0.11296192342461032</c:v>
                </c:pt>
                <c:pt idx="26">
                  <c:v>0.11293998368077623</c:v>
                </c:pt>
                <c:pt idx="27">
                  <c:v>0.11293998368077623</c:v>
                </c:pt>
                <c:pt idx="28">
                  <c:v>0.11292259144748229</c:v>
                </c:pt>
                <c:pt idx="29">
                  <c:v>0.11291221993221527</c:v>
                </c:pt>
                <c:pt idx="30">
                  <c:v>0.11291221993221527</c:v>
                </c:pt>
                <c:pt idx="31">
                  <c:v>0.1129109833284719</c:v>
                </c:pt>
                <c:pt idx="32">
                  <c:v>0.1129109833284719</c:v>
                </c:pt>
                <c:pt idx="33">
                  <c:v>0.11290870957320182</c:v>
                </c:pt>
                <c:pt idx="34">
                  <c:v>0.11290862979231514</c:v>
                </c:pt>
                <c:pt idx="35">
                  <c:v>0.11290803143566512</c:v>
                </c:pt>
                <c:pt idx="36">
                  <c:v>0.11290803143566512</c:v>
                </c:pt>
                <c:pt idx="37">
                  <c:v>0.11290691450325174</c:v>
                </c:pt>
                <c:pt idx="38">
                  <c:v>0.11288445618365431</c:v>
                </c:pt>
                <c:pt idx="39">
                  <c:v>0.11288298023725092</c:v>
                </c:pt>
                <c:pt idx="40">
                  <c:v>0.11288050702976417</c:v>
                </c:pt>
                <c:pt idx="41">
                  <c:v>0.11288034746799083</c:v>
                </c:pt>
                <c:pt idx="42">
                  <c:v>0.11282294512003217</c:v>
                </c:pt>
                <c:pt idx="43">
                  <c:v>0.11276031712399666</c:v>
                </c:pt>
                <c:pt idx="44">
                  <c:v>0.11276023734311</c:v>
                </c:pt>
                <c:pt idx="45">
                  <c:v>0.11276007778133666</c:v>
                </c:pt>
                <c:pt idx="46">
                  <c:v>0.11275780402606658</c:v>
                </c:pt>
                <c:pt idx="47">
                  <c:v>0.11275772424517991</c:v>
                </c:pt>
                <c:pt idx="48">
                  <c:v>0.11275760457384991</c:v>
                </c:pt>
                <c:pt idx="49">
                  <c:v>0.11275752479296323</c:v>
                </c:pt>
                <c:pt idx="50">
                  <c:v>0.1127573652311899</c:v>
                </c:pt>
                <c:pt idx="51">
                  <c:v>0.11273486702114911</c:v>
                </c:pt>
                <c:pt idx="52">
                  <c:v>0.11270618579239146</c:v>
                </c:pt>
                <c:pt idx="53">
                  <c:v>0.11264399659123263</c:v>
                </c:pt>
                <c:pt idx="54">
                  <c:v>0.11261200445567819</c:v>
                </c:pt>
                <c:pt idx="55">
                  <c:v>0.11261068807104814</c:v>
                </c:pt>
                <c:pt idx="56">
                  <c:v>0.11261056839971814</c:v>
                </c:pt>
                <c:pt idx="57">
                  <c:v>0.11258256530849717</c:v>
                </c:pt>
                <c:pt idx="58">
                  <c:v>0.11258124892386712</c:v>
                </c:pt>
                <c:pt idx="59">
                  <c:v>0.11249672107444085</c:v>
                </c:pt>
                <c:pt idx="60">
                  <c:v>0.11249548447069747</c:v>
                </c:pt>
                <c:pt idx="61">
                  <c:v>0.11249129597414734</c:v>
                </c:pt>
                <c:pt idx="62">
                  <c:v>0.112491256083704</c:v>
                </c:pt>
                <c:pt idx="63">
                  <c:v>0.11248866320488723</c:v>
                </c:pt>
                <c:pt idx="64">
                  <c:v>0.11248866320488723</c:v>
                </c:pt>
                <c:pt idx="65">
                  <c:v>0.11248866320488723</c:v>
                </c:pt>
                <c:pt idx="66">
                  <c:v>0.11248866320488723</c:v>
                </c:pt>
                <c:pt idx="67">
                  <c:v>0.11248866320488723</c:v>
                </c:pt>
                <c:pt idx="68">
                  <c:v>0.11248858342400057</c:v>
                </c:pt>
                <c:pt idx="69">
                  <c:v>0.11248858342400057</c:v>
                </c:pt>
                <c:pt idx="70">
                  <c:v>0.11248858342400057</c:v>
                </c:pt>
                <c:pt idx="71">
                  <c:v>0.11248858342400057</c:v>
                </c:pt>
                <c:pt idx="72">
                  <c:v>0.11246780050302319</c:v>
                </c:pt>
                <c:pt idx="73">
                  <c:v>0.1124596628525829</c:v>
                </c:pt>
                <c:pt idx="74">
                  <c:v>0.11243237778934195</c:v>
                </c:pt>
                <c:pt idx="75">
                  <c:v>0.11242779038835846</c:v>
                </c:pt>
                <c:pt idx="76">
                  <c:v>0.11242491827643836</c:v>
                </c:pt>
                <c:pt idx="77">
                  <c:v>0.11240309820393428</c:v>
                </c:pt>
                <c:pt idx="78">
                  <c:v>0.11240285886127427</c:v>
                </c:pt>
                <c:pt idx="79">
                  <c:v>0.11237254212433988</c:v>
                </c:pt>
                <c:pt idx="80">
                  <c:v>0.11237010880729646</c:v>
                </c:pt>
                <c:pt idx="81">
                  <c:v>0.11234721169282233</c:v>
                </c:pt>
                <c:pt idx="82">
                  <c:v>0.11234150735942547</c:v>
                </c:pt>
                <c:pt idx="83">
                  <c:v>0.11231609714702126</c:v>
                </c:pt>
                <c:pt idx="84">
                  <c:v>0.11231015347096437</c:v>
                </c:pt>
                <c:pt idx="85">
                  <c:v>0.11222155679631797</c:v>
                </c:pt>
                <c:pt idx="86">
                  <c:v>0.11218828816657682</c:v>
                </c:pt>
                <c:pt idx="87">
                  <c:v>0.11216020529446918</c:v>
                </c:pt>
                <c:pt idx="88">
                  <c:v>0.11216076376067587</c:v>
                </c:pt>
                <c:pt idx="89">
                  <c:v>0.11206662231440594</c:v>
                </c:pt>
                <c:pt idx="90">
                  <c:v>0.11204264815796176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7A-4BB5-8146-3F935C03A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4136"/>
        <c:axId val="1"/>
      </c:scatterChart>
      <c:valAx>
        <c:axId val="67739413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4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71990876762294"/>
          <c:y val="0.92024539877300615"/>
          <c:w val="0.8391390379685126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Leo - O-C Diagr.</a:t>
            </a:r>
          </a:p>
        </c:rich>
      </c:tx>
      <c:layout>
        <c:manualLayout>
          <c:xMode val="edge"/>
          <c:yMode val="edge"/>
          <c:x val="0.4114891089961937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535799965998"/>
          <c:y val="0.14678942920199375"/>
          <c:w val="0.858148205178989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B-4E33-B292-A16955E262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  <c:pt idx="68">
                    <c:v>3.5999999999999999E-3</c:v>
                  </c:pt>
                  <c:pt idx="69">
                    <c:v>3.5999999999999999E-3</c:v>
                  </c:pt>
                  <c:pt idx="70">
                    <c:v>3.8E-3</c:v>
                  </c:pt>
                  <c:pt idx="71">
                    <c:v>4.0000000000000001E-3</c:v>
                  </c:pt>
                  <c:pt idx="73">
                    <c:v>2.8999999999999998E-3</c:v>
                  </c:pt>
                  <c:pt idx="74">
                    <c:v>2E-3</c:v>
                  </c:pt>
                  <c:pt idx="75">
                    <c:v>8.9999999999999998E-4</c:v>
                  </c:pt>
                  <c:pt idx="76">
                    <c:v>1.1000000000000001E-3</c:v>
                  </c:pt>
                  <c:pt idx="77">
                    <c:v>2E-3</c:v>
                  </c:pt>
                  <c:pt idx="78">
                    <c:v>5.9999999999999995E-4</c:v>
                  </c:pt>
                  <c:pt idx="79">
                    <c:v>5.9999999999999995E-4</c:v>
                  </c:pt>
                  <c:pt idx="80">
                    <c:v>0</c:v>
                  </c:pt>
                  <c:pt idx="82">
                    <c:v>3.0000000000000001E-3</c:v>
                  </c:pt>
                  <c:pt idx="83">
                    <c:v>5.0000000000000001E-4</c:v>
                  </c:pt>
                  <c:pt idx="84">
                    <c:v>4.7000000000000002E-3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1.2999999999999999E-3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1.6999999999999999E-3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  <c:pt idx="68">
                    <c:v>3.5999999999999999E-3</c:v>
                  </c:pt>
                  <c:pt idx="69">
                    <c:v>3.5999999999999999E-3</c:v>
                  </c:pt>
                  <c:pt idx="70">
                    <c:v>3.8E-3</c:v>
                  </c:pt>
                  <c:pt idx="71">
                    <c:v>4.0000000000000001E-3</c:v>
                  </c:pt>
                  <c:pt idx="73">
                    <c:v>2.8999999999999998E-3</c:v>
                  </c:pt>
                  <c:pt idx="74">
                    <c:v>2E-3</c:v>
                  </c:pt>
                  <c:pt idx="75">
                    <c:v>8.9999999999999998E-4</c:v>
                  </c:pt>
                  <c:pt idx="76">
                    <c:v>1.1000000000000001E-3</c:v>
                  </c:pt>
                  <c:pt idx="77">
                    <c:v>2E-3</c:v>
                  </c:pt>
                  <c:pt idx="78">
                    <c:v>5.9999999999999995E-4</c:v>
                  </c:pt>
                  <c:pt idx="79">
                    <c:v>5.9999999999999995E-4</c:v>
                  </c:pt>
                  <c:pt idx="80">
                    <c:v>0</c:v>
                  </c:pt>
                  <c:pt idx="82">
                    <c:v>3.0000000000000001E-3</c:v>
                  </c:pt>
                  <c:pt idx="83">
                    <c:v>5.0000000000000001E-4</c:v>
                  </c:pt>
                  <c:pt idx="84">
                    <c:v>4.7000000000000002E-3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1.2999999999999999E-3</c:v>
                  </c:pt>
                  <c:pt idx="88">
                    <c:v>2.9999999999999997E-4</c:v>
                  </c:pt>
                  <c:pt idx="89">
                    <c:v>5.9999999999999995E-4</c:v>
                  </c:pt>
                  <c:pt idx="9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-2.2959999998420244E-2</c:v>
                </c:pt>
                <c:pt idx="1">
                  <c:v>-4.477000000042608E-2</c:v>
                </c:pt>
                <c:pt idx="2">
                  <c:v>1.2969999999768334E-2</c:v>
                </c:pt>
                <c:pt idx="3">
                  <c:v>1.8914999996923143E-2</c:v>
                </c:pt>
                <c:pt idx="4">
                  <c:v>-3.9000000000669388E-2</c:v>
                </c:pt>
                <c:pt idx="6">
                  <c:v>-5.9130000001459848E-2</c:v>
                </c:pt>
                <c:pt idx="7">
                  <c:v>-3.4520000001066364E-2</c:v>
                </c:pt>
                <c:pt idx="8">
                  <c:v>-5.2910000002157176E-2</c:v>
                </c:pt>
                <c:pt idx="9">
                  <c:v>-6.7940000000817236E-2</c:v>
                </c:pt>
                <c:pt idx="10">
                  <c:v>-4.8845000001165317E-2</c:v>
                </c:pt>
                <c:pt idx="11">
                  <c:v>-1.4849999999569263E-2</c:v>
                </c:pt>
                <c:pt idx="12">
                  <c:v>9.5709999994141981E-2</c:v>
                </c:pt>
                <c:pt idx="13">
                  <c:v>0.1212699999960023</c:v>
                </c:pt>
                <c:pt idx="18">
                  <c:v>0.12553499999194173</c:v>
                </c:pt>
                <c:pt idx="19">
                  <c:v>0.12371999999595573</c:v>
                </c:pt>
                <c:pt idx="20">
                  <c:v>0.11338499999692431</c:v>
                </c:pt>
                <c:pt idx="21">
                  <c:v>0.11205499999778112</c:v>
                </c:pt>
                <c:pt idx="22">
                  <c:v>0.11153999999805819</c:v>
                </c:pt>
                <c:pt idx="24">
                  <c:v>0.11025499999232125</c:v>
                </c:pt>
                <c:pt idx="33">
                  <c:v>0.11582000000635162</c:v>
                </c:pt>
                <c:pt idx="34">
                  <c:v>0.10869000000093365</c:v>
                </c:pt>
                <c:pt idx="37">
                  <c:v>0.10039500000129919</c:v>
                </c:pt>
                <c:pt idx="38">
                  <c:v>9.3299999993178062E-2</c:v>
                </c:pt>
                <c:pt idx="39">
                  <c:v>0.11039499999606051</c:v>
                </c:pt>
                <c:pt idx="42">
                  <c:v>0.10706999999820255</c:v>
                </c:pt>
                <c:pt idx="43">
                  <c:v>0.11102000000391854</c:v>
                </c:pt>
                <c:pt idx="44">
                  <c:v>0.11488999999710359</c:v>
                </c:pt>
                <c:pt idx="45">
                  <c:v>0.10962999999901513</c:v>
                </c:pt>
                <c:pt idx="48">
                  <c:v>0.12659999999596039</c:v>
                </c:pt>
                <c:pt idx="49">
                  <c:v>0.10846999999921536</c:v>
                </c:pt>
                <c:pt idx="50">
                  <c:v>0.11620999999286141</c:v>
                </c:pt>
                <c:pt idx="51">
                  <c:v>0.11754999999538995</c:v>
                </c:pt>
                <c:pt idx="52">
                  <c:v>0.10131499999260996</c:v>
                </c:pt>
                <c:pt idx="63">
                  <c:v>0.11129999999684514</c:v>
                </c:pt>
                <c:pt idx="64">
                  <c:v>0.11129999999684514</c:v>
                </c:pt>
                <c:pt idx="65">
                  <c:v>0.11200000000098953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4B-4E33-B292-A16955E262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5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6">
                  <c:v>0.11597999999503372</c:v>
                </c:pt>
                <c:pt idx="27">
                  <c:v>0.11600999999063788</c:v>
                </c:pt>
                <c:pt idx="29">
                  <c:v>0.11589000000094529</c:v>
                </c:pt>
                <c:pt idx="30">
                  <c:v>0.11593999999604421</c:v>
                </c:pt>
                <c:pt idx="31">
                  <c:v>0.11211500000354135</c:v>
                </c:pt>
                <c:pt idx="32">
                  <c:v>0.11212499999965075</c:v>
                </c:pt>
                <c:pt idx="35">
                  <c:v>0.11591499999485677</c:v>
                </c:pt>
                <c:pt idx="36">
                  <c:v>0.11592499999096617</c:v>
                </c:pt>
                <c:pt idx="56">
                  <c:v>0.11250999999901978</c:v>
                </c:pt>
                <c:pt idx="57">
                  <c:v>0.11537999999563908</c:v>
                </c:pt>
                <c:pt idx="58">
                  <c:v>0.11253500000020722</c:v>
                </c:pt>
                <c:pt idx="60">
                  <c:v>0.10979499999666587</c:v>
                </c:pt>
                <c:pt idx="61">
                  <c:v>0.10956000000442145</c:v>
                </c:pt>
                <c:pt idx="62">
                  <c:v>0.1144949999943492</c:v>
                </c:pt>
                <c:pt idx="66">
                  <c:v>0.11338999999861699</c:v>
                </c:pt>
                <c:pt idx="67">
                  <c:v>0.11377000000356929</c:v>
                </c:pt>
                <c:pt idx="73">
                  <c:v>0.11351499999727821</c:v>
                </c:pt>
                <c:pt idx="74">
                  <c:v>0.11645499999576714</c:v>
                </c:pt>
                <c:pt idx="75">
                  <c:v>0.11398000000190223</c:v>
                </c:pt>
                <c:pt idx="76">
                  <c:v>0.11339999999472639</c:v>
                </c:pt>
                <c:pt idx="80">
                  <c:v>0.12328999999590451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4B-4E33-B292-A16955E262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3">
                  <c:v>0.11658000000170432</c:v>
                </c:pt>
                <c:pt idx="54">
                  <c:v>0.11264999999548309</c:v>
                </c:pt>
                <c:pt idx="55">
                  <c:v>0.11120500000106404</c:v>
                </c:pt>
                <c:pt idx="59">
                  <c:v>0.11319999999250285</c:v>
                </c:pt>
                <c:pt idx="68">
                  <c:v>0.11091999999189284</c:v>
                </c:pt>
                <c:pt idx="69">
                  <c:v>0.11230999999679625</c:v>
                </c:pt>
                <c:pt idx="70">
                  <c:v>0.11299999999755528</c:v>
                </c:pt>
                <c:pt idx="71">
                  <c:v>0.11438999999518273</c:v>
                </c:pt>
                <c:pt idx="72">
                  <c:v>0.12047500000335276</c:v>
                </c:pt>
                <c:pt idx="77">
                  <c:v>0.11244499999156687</c:v>
                </c:pt>
                <c:pt idx="78">
                  <c:v>0.11335500000132015</c:v>
                </c:pt>
                <c:pt idx="79">
                  <c:v>0.13435500000196043</c:v>
                </c:pt>
                <c:pt idx="81">
                  <c:v>0.11347999999998137</c:v>
                </c:pt>
                <c:pt idx="82">
                  <c:v>0.10908500000368804</c:v>
                </c:pt>
                <c:pt idx="83">
                  <c:v>0.11457999999402091</c:v>
                </c:pt>
                <c:pt idx="84">
                  <c:v>0.13259499999549007</c:v>
                </c:pt>
                <c:pt idx="85">
                  <c:v>0.10802999999577878</c:v>
                </c:pt>
                <c:pt idx="86">
                  <c:v>0.10901999999623513</c:v>
                </c:pt>
                <c:pt idx="87">
                  <c:v>0.10705999999481719</c:v>
                </c:pt>
                <c:pt idx="88">
                  <c:v>0.10596999999688705</c:v>
                </c:pt>
                <c:pt idx="89">
                  <c:v>9.4169999996665865E-2</c:v>
                </c:pt>
                <c:pt idx="90">
                  <c:v>0.10210499999811873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4B-4E33-B292-A16955E262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4B-4E33-B292-A16955E262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4B-4E33-B292-A16955E262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5">
                    <c:v>0</c:v>
                  </c:pt>
                  <c:pt idx="27">
                    <c:v>1.8000000000000001E-4</c:v>
                  </c:pt>
                  <c:pt idx="29">
                    <c:v>3.8999999999999999E-4</c:v>
                  </c:pt>
                  <c:pt idx="31">
                    <c:v>4.8999999999999998E-4</c:v>
                  </c:pt>
                  <c:pt idx="33">
                    <c:v>3.0000000000000001E-3</c:v>
                  </c:pt>
                  <c:pt idx="34">
                    <c:v>0.01</c:v>
                  </c:pt>
                  <c:pt idx="36">
                    <c:v>1.9000000000000001E-4</c:v>
                  </c:pt>
                  <c:pt idx="37">
                    <c:v>7.0000000000000001E-3</c:v>
                  </c:pt>
                  <c:pt idx="38">
                    <c:v>7.0000000000000001E-3</c:v>
                  </c:pt>
                  <c:pt idx="40">
                    <c:v>8.0000000000000002E-3</c:v>
                  </c:pt>
                  <c:pt idx="41">
                    <c:v>8.0000000000000002E-3</c:v>
                  </c:pt>
                  <c:pt idx="42">
                    <c:v>2E-3</c:v>
                  </c:pt>
                  <c:pt idx="43">
                    <c:v>3.0000000000000001E-3</c:v>
                  </c:pt>
                  <c:pt idx="44">
                    <c:v>3.0000000000000001E-3</c:v>
                  </c:pt>
                  <c:pt idx="45">
                    <c:v>3.0000000000000001E-3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0.02</c:v>
                  </c:pt>
                  <c:pt idx="56">
                    <c:v>2.9999999999999997E-4</c:v>
                  </c:pt>
                  <c:pt idx="57">
                    <c:v>1.1999999999999999E-3</c:v>
                  </c:pt>
                  <c:pt idx="58">
                    <c:v>8.0000000000000004E-4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5.0000000000000001E-4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5">
                    <c:v>4.0000000000000001E-3</c:v>
                  </c:pt>
                  <c:pt idx="66">
                    <c:v>3.8999999999999998E-3</c:v>
                  </c:pt>
                  <c:pt idx="6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4B-4E33-B292-A16955E262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9">
                  <c:v>0.11318235801447797</c:v>
                </c:pt>
                <c:pt idx="20">
                  <c:v>0.11312415785765262</c:v>
                </c:pt>
                <c:pt idx="21">
                  <c:v>0.11312088684129917</c:v>
                </c:pt>
                <c:pt idx="22">
                  <c:v>0.1131196502375558</c:v>
                </c:pt>
                <c:pt idx="23">
                  <c:v>0.11302858035542264</c:v>
                </c:pt>
                <c:pt idx="24">
                  <c:v>0.11300440674676179</c:v>
                </c:pt>
                <c:pt idx="25">
                  <c:v>0.11296192342461032</c:v>
                </c:pt>
                <c:pt idx="26">
                  <c:v>0.11293998368077623</c:v>
                </c:pt>
                <c:pt idx="27">
                  <c:v>0.11293998368077623</c:v>
                </c:pt>
                <c:pt idx="28">
                  <c:v>0.11292259144748229</c:v>
                </c:pt>
                <c:pt idx="29">
                  <c:v>0.11291221993221527</c:v>
                </c:pt>
                <c:pt idx="30">
                  <c:v>0.11291221993221527</c:v>
                </c:pt>
                <c:pt idx="31">
                  <c:v>0.1129109833284719</c:v>
                </c:pt>
                <c:pt idx="32">
                  <c:v>0.1129109833284719</c:v>
                </c:pt>
                <c:pt idx="33">
                  <c:v>0.11290870957320182</c:v>
                </c:pt>
                <c:pt idx="34">
                  <c:v>0.11290862979231514</c:v>
                </c:pt>
                <c:pt idx="35">
                  <c:v>0.11290803143566512</c:v>
                </c:pt>
                <c:pt idx="36">
                  <c:v>0.11290803143566512</c:v>
                </c:pt>
                <c:pt idx="37">
                  <c:v>0.11290691450325174</c:v>
                </c:pt>
                <c:pt idx="38">
                  <c:v>0.11288445618365431</c:v>
                </c:pt>
                <c:pt idx="39">
                  <c:v>0.11288298023725092</c:v>
                </c:pt>
                <c:pt idx="40">
                  <c:v>0.11288050702976417</c:v>
                </c:pt>
                <c:pt idx="41">
                  <c:v>0.11288034746799083</c:v>
                </c:pt>
                <c:pt idx="42">
                  <c:v>0.11282294512003217</c:v>
                </c:pt>
                <c:pt idx="43">
                  <c:v>0.11276031712399666</c:v>
                </c:pt>
                <c:pt idx="44">
                  <c:v>0.11276023734311</c:v>
                </c:pt>
                <c:pt idx="45">
                  <c:v>0.11276007778133666</c:v>
                </c:pt>
                <c:pt idx="46">
                  <c:v>0.11275780402606658</c:v>
                </c:pt>
                <c:pt idx="47">
                  <c:v>0.11275772424517991</c:v>
                </c:pt>
                <c:pt idx="48">
                  <c:v>0.11275760457384991</c:v>
                </c:pt>
                <c:pt idx="49">
                  <c:v>0.11275752479296323</c:v>
                </c:pt>
                <c:pt idx="50">
                  <c:v>0.1127573652311899</c:v>
                </c:pt>
                <c:pt idx="51">
                  <c:v>0.11273486702114911</c:v>
                </c:pt>
                <c:pt idx="52">
                  <c:v>0.11270618579239146</c:v>
                </c:pt>
                <c:pt idx="53">
                  <c:v>0.11264399659123263</c:v>
                </c:pt>
                <c:pt idx="54">
                  <c:v>0.11261200445567819</c:v>
                </c:pt>
                <c:pt idx="55">
                  <c:v>0.11261068807104814</c:v>
                </c:pt>
                <c:pt idx="56">
                  <c:v>0.11261056839971814</c:v>
                </c:pt>
                <c:pt idx="57">
                  <c:v>0.11258256530849717</c:v>
                </c:pt>
                <c:pt idx="58">
                  <c:v>0.11258124892386712</c:v>
                </c:pt>
                <c:pt idx="59">
                  <c:v>0.11249672107444085</c:v>
                </c:pt>
                <c:pt idx="60">
                  <c:v>0.11249548447069747</c:v>
                </c:pt>
                <c:pt idx="61">
                  <c:v>0.11249129597414734</c:v>
                </c:pt>
                <c:pt idx="62">
                  <c:v>0.112491256083704</c:v>
                </c:pt>
                <c:pt idx="63">
                  <c:v>0.11248866320488723</c:v>
                </c:pt>
                <c:pt idx="64">
                  <c:v>0.11248866320488723</c:v>
                </c:pt>
                <c:pt idx="65">
                  <c:v>0.11248866320488723</c:v>
                </c:pt>
                <c:pt idx="66">
                  <c:v>0.11248866320488723</c:v>
                </c:pt>
                <c:pt idx="67">
                  <c:v>0.11248866320488723</c:v>
                </c:pt>
                <c:pt idx="68">
                  <c:v>0.11248858342400057</c:v>
                </c:pt>
                <c:pt idx="69">
                  <c:v>0.11248858342400057</c:v>
                </c:pt>
                <c:pt idx="70">
                  <c:v>0.11248858342400057</c:v>
                </c:pt>
                <c:pt idx="71">
                  <c:v>0.11248858342400057</c:v>
                </c:pt>
                <c:pt idx="72">
                  <c:v>0.11246780050302319</c:v>
                </c:pt>
                <c:pt idx="73">
                  <c:v>0.1124596628525829</c:v>
                </c:pt>
                <c:pt idx="74">
                  <c:v>0.11243237778934195</c:v>
                </c:pt>
                <c:pt idx="75">
                  <c:v>0.11242779038835846</c:v>
                </c:pt>
                <c:pt idx="76">
                  <c:v>0.11242491827643836</c:v>
                </c:pt>
                <c:pt idx="77">
                  <c:v>0.11240309820393428</c:v>
                </c:pt>
                <c:pt idx="78">
                  <c:v>0.11240285886127427</c:v>
                </c:pt>
                <c:pt idx="79">
                  <c:v>0.11237254212433988</c:v>
                </c:pt>
                <c:pt idx="80">
                  <c:v>0.11237010880729646</c:v>
                </c:pt>
                <c:pt idx="81">
                  <c:v>0.11234721169282233</c:v>
                </c:pt>
                <c:pt idx="82">
                  <c:v>0.11234150735942547</c:v>
                </c:pt>
                <c:pt idx="83">
                  <c:v>0.11231609714702126</c:v>
                </c:pt>
                <c:pt idx="84">
                  <c:v>0.11231015347096437</c:v>
                </c:pt>
                <c:pt idx="85">
                  <c:v>0.11222155679631797</c:v>
                </c:pt>
                <c:pt idx="86">
                  <c:v>0.11218828816657682</c:v>
                </c:pt>
                <c:pt idx="87">
                  <c:v>0.11216020529446918</c:v>
                </c:pt>
                <c:pt idx="88">
                  <c:v>0.11216076376067587</c:v>
                </c:pt>
                <c:pt idx="89">
                  <c:v>0.11206662231440594</c:v>
                </c:pt>
                <c:pt idx="90">
                  <c:v>0.11204264815796176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4B-4E33-B292-A16955E262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-7208</c:v>
                </c:pt>
                <c:pt idx="1">
                  <c:v>-7171</c:v>
                </c:pt>
                <c:pt idx="2">
                  <c:v>-7169</c:v>
                </c:pt>
                <c:pt idx="3">
                  <c:v>-4895.5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38</c:v>
                </c:pt>
                <c:pt idx="10">
                  <c:v>56.5</c:v>
                </c:pt>
                <c:pt idx="11">
                  <c:v>4845</c:v>
                </c:pt>
                <c:pt idx="12">
                  <c:v>5233</c:v>
                </c:pt>
                <c:pt idx="13">
                  <c:v>6721</c:v>
                </c:pt>
                <c:pt idx="14">
                  <c:v>11626.5</c:v>
                </c:pt>
                <c:pt idx="15">
                  <c:v>11630.5</c:v>
                </c:pt>
                <c:pt idx="16">
                  <c:v>11630.5</c:v>
                </c:pt>
                <c:pt idx="17">
                  <c:v>11697</c:v>
                </c:pt>
                <c:pt idx="18">
                  <c:v>11730.5</c:v>
                </c:pt>
                <c:pt idx="19">
                  <c:v>14656</c:v>
                </c:pt>
                <c:pt idx="20">
                  <c:v>15385.5</c:v>
                </c:pt>
                <c:pt idx="21">
                  <c:v>15426.5</c:v>
                </c:pt>
                <c:pt idx="22">
                  <c:v>15442</c:v>
                </c:pt>
                <c:pt idx="23">
                  <c:v>16583.5</c:v>
                </c:pt>
                <c:pt idx="24">
                  <c:v>16886.5</c:v>
                </c:pt>
                <c:pt idx="25">
                  <c:v>17419</c:v>
                </c:pt>
                <c:pt idx="26">
                  <c:v>17694</c:v>
                </c:pt>
                <c:pt idx="27">
                  <c:v>17694</c:v>
                </c:pt>
                <c:pt idx="28">
                  <c:v>17912</c:v>
                </c:pt>
                <c:pt idx="29">
                  <c:v>18042</c:v>
                </c:pt>
                <c:pt idx="30">
                  <c:v>18042</c:v>
                </c:pt>
                <c:pt idx="31">
                  <c:v>18057.5</c:v>
                </c:pt>
                <c:pt idx="32">
                  <c:v>18057.5</c:v>
                </c:pt>
                <c:pt idx="33">
                  <c:v>18086</c:v>
                </c:pt>
                <c:pt idx="34">
                  <c:v>18087</c:v>
                </c:pt>
                <c:pt idx="35">
                  <c:v>18094.5</c:v>
                </c:pt>
                <c:pt idx="36">
                  <c:v>18094.5</c:v>
                </c:pt>
                <c:pt idx="37">
                  <c:v>18108.5</c:v>
                </c:pt>
                <c:pt idx="38">
                  <c:v>18390</c:v>
                </c:pt>
                <c:pt idx="39">
                  <c:v>18408.5</c:v>
                </c:pt>
                <c:pt idx="40">
                  <c:v>18439.5</c:v>
                </c:pt>
                <c:pt idx="41">
                  <c:v>18441.5</c:v>
                </c:pt>
                <c:pt idx="42">
                  <c:v>19161</c:v>
                </c:pt>
                <c:pt idx="43">
                  <c:v>19946</c:v>
                </c:pt>
                <c:pt idx="44">
                  <c:v>19947</c:v>
                </c:pt>
                <c:pt idx="45">
                  <c:v>19949</c:v>
                </c:pt>
                <c:pt idx="46">
                  <c:v>19977.5</c:v>
                </c:pt>
                <c:pt idx="47">
                  <c:v>19978.5</c:v>
                </c:pt>
                <c:pt idx="48">
                  <c:v>19980</c:v>
                </c:pt>
                <c:pt idx="49">
                  <c:v>19981</c:v>
                </c:pt>
                <c:pt idx="50">
                  <c:v>19983</c:v>
                </c:pt>
                <c:pt idx="51">
                  <c:v>20265</c:v>
                </c:pt>
                <c:pt idx="52">
                  <c:v>20624.5</c:v>
                </c:pt>
                <c:pt idx="53">
                  <c:v>21404</c:v>
                </c:pt>
                <c:pt idx="54">
                  <c:v>21805</c:v>
                </c:pt>
                <c:pt idx="55">
                  <c:v>21821.5</c:v>
                </c:pt>
                <c:pt idx="56">
                  <c:v>21823</c:v>
                </c:pt>
                <c:pt idx="57">
                  <c:v>22174</c:v>
                </c:pt>
                <c:pt idx="58">
                  <c:v>22190.5</c:v>
                </c:pt>
                <c:pt idx="59">
                  <c:v>23250</c:v>
                </c:pt>
                <c:pt idx="60">
                  <c:v>23265.5</c:v>
                </c:pt>
                <c:pt idx="61">
                  <c:v>23318</c:v>
                </c:pt>
                <c:pt idx="62">
                  <c:v>23318.5</c:v>
                </c:pt>
                <c:pt idx="63">
                  <c:v>23351</c:v>
                </c:pt>
                <c:pt idx="64">
                  <c:v>23351</c:v>
                </c:pt>
                <c:pt idx="65">
                  <c:v>23351</c:v>
                </c:pt>
                <c:pt idx="66">
                  <c:v>23351</c:v>
                </c:pt>
                <c:pt idx="67">
                  <c:v>23351</c:v>
                </c:pt>
                <c:pt idx="68">
                  <c:v>23352</c:v>
                </c:pt>
                <c:pt idx="69">
                  <c:v>23352</c:v>
                </c:pt>
                <c:pt idx="70">
                  <c:v>23352</c:v>
                </c:pt>
                <c:pt idx="71">
                  <c:v>23352</c:v>
                </c:pt>
                <c:pt idx="72">
                  <c:v>23612.5</c:v>
                </c:pt>
                <c:pt idx="73">
                  <c:v>23714.5</c:v>
                </c:pt>
                <c:pt idx="74">
                  <c:v>24056.5</c:v>
                </c:pt>
                <c:pt idx="75">
                  <c:v>24114</c:v>
                </c:pt>
                <c:pt idx="76">
                  <c:v>24150</c:v>
                </c:pt>
                <c:pt idx="77">
                  <c:v>24423.5</c:v>
                </c:pt>
                <c:pt idx="78">
                  <c:v>24426.5</c:v>
                </c:pt>
                <c:pt idx="79">
                  <c:v>24806.5</c:v>
                </c:pt>
                <c:pt idx="80">
                  <c:v>24837</c:v>
                </c:pt>
                <c:pt idx="81">
                  <c:v>25124</c:v>
                </c:pt>
                <c:pt idx="82">
                  <c:v>25195.5</c:v>
                </c:pt>
                <c:pt idx="83">
                  <c:v>25514</c:v>
                </c:pt>
                <c:pt idx="84">
                  <c:v>25588.5</c:v>
                </c:pt>
                <c:pt idx="85">
                  <c:v>26699</c:v>
                </c:pt>
                <c:pt idx="86">
                  <c:v>27116</c:v>
                </c:pt>
                <c:pt idx="87">
                  <c:v>27468</c:v>
                </c:pt>
                <c:pt idx="88">
                  <c:v>27461</c:v>
                </c:pt>
                <c:pt idx="89">
                  <c:v>28641</c:v>
                </c:pt>
                <c:pt idx="90">
                  <c:v>28941.5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4">
                  <c:v>0.19105499999568565</c:v>
                </c:pt>
                <c:pt idx="15">
                  <c:v>0.14653499999985797</c:v>
                </c:pt>
                <c:pt idx="16">
                  <c:v>0.14753499999642372</c:v>
                </c:pt>
                <c:pt idx="17">
                  <c:v>-0.22660999999789055</c:v>
                </c:pt>
                <c:pt idx="23">
                  <c:v>0.20264500000484986</c:v>
                </c:pt>
                <c:pt idx="25">
                  <c:v>-8.1470000004628673E-2</c:v>
                </c:pt>
                <c:pt idx="28">
                  <c:v>7.5440000000526197E-2</c:v>
                </c:pt>
                <c:pt idx="40">
                  <c:v>-0.17663500001071952</c:v>
                </c:pt>
                <c:pt idx="41">
                  <c:v>-0.1668950000021141</c:v>
                </c:pt>
                <c:pt idx="46">
                  <c:v>0.23842500000318978</c:v>
                </c:pt>
                <c:pt idx="47">
                  <c:v>0.23529499999858672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4B-4E33-B292-A16955E26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403320"/>
        <c:axId val="1"/>
      </c:scatterChart>
      <c:valAx>
        <c:axId val="67740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437397113168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54865181711606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0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64126611957797"/>
          <c:y val="0.92048929663608559"/>
          <c:w val="0.66002344665885115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Leo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11629</c:v>
                </c:pt>
                <c:pt idx="2">
                  <c:v>11633</c:v>
                </c:pt>
                <c:pt idx="3">
                  <c:v>11633</c:v>
                </c:pt>
                <c:pt idx="4">
                  <c:v>11699</c:v>
                </c:pt>
                <c:pt idx="5">
                  <c:v>11733</c:v>
                </c:pt>
                <c:pt idx="6">
                  <c:v>14659</c:v>
                </c:pt>
                <c:pt idx="7">
                  <c:v>15388.5</c:v>
                </c:pt>
                <c:pt idx="8">
                  <c:v>15429.5</c:v>
                </c:pt>
                <c:pt idx="9">
                  <c:v>15445</c:v>
                </c:pt>
                <c:pt idx="10">
                  <c:v>16587</c:v>
                </c:pt>
                <c:pt idx="11">
                  <c:v>16890</c:v>
                </c:pt>
                <c:pt idx="12">
                  <c:v>17422.5</c:v>
                </c:pt>
                <c:pt idx="13">
                  <c:v>17697.5</c:v>
                </c:pt>
                <c:pt idx="14">
                  <c:v>17915.5</c:v>
                </c:pt>
                <c:pt idx="15">
                  <c:v>18045.5</c:v>
                </c:pt>
                <c:pt idx="16">
                  <c:v>18061</c:v>
                </c:pt>
                <c:pt idx="17">
                  <c:v>18089.5</c:v>
                </c:pt>
                <c:pt idx="18">
                  <c:v>18090.5</c:v>
                </c:pt>
                <c:pt idx="19">
                  <c:v>18098</c:v>
                </c:pt>
                <c:pt idx="20">
                  <c:v>18112</c:v>
                </c:pt>
                <c:pt idx="21">
                  <c:v>18393.5</c:v>
                </c:pt>
                <c:pt idx="22">
                  <c:v>18412</c:v>
                </c:pt>
                <c:pt idx="23">
                  <c:v>18443</c:v>
                </c:pt>
                <c:pt idx="24">
                  <c:v>18445</c:v>
                </c:pt>
                <c:pt idx="25">
                  <c:v>19165</c:v>
                </c:pt>
                <c:pt idx="26">
                  <c:v>19950</c:v>
                </c:pt>
                <c:pt idx="27">
                  <c:v>19951</c:v>
                </c:pt>
                <c:pt idx="28">
                  <c:v>19953</c:v>
                </c:pt>
                <c:pt idx="29">
                  <c:v>19981.5</c:v>
                </c:pt>
                <c:pt idx="30">
                  <c:v>19982.5</c:v>
                </c:pt>
                <c:pt idx="31">
                  <c:v>19984</c:v>
                </c:pt>
                <c:pt idx="32">
                  <c:v>19985</c:v>
                </c:pt>
                <c:pt idx="33">
                  <c:v>19987</c:v>
                </c:pt>
                <c:pt idx="34">
                  <c:v>20269</c:v>
                </c:pt>
                <c:pt idx="35">
                  <c:v>20628.5</c:v>
                </c:pt>
                <c:pt idx="36">
                  <c:v>22178.5</c:v>
                </c:pt>
                <c:pt idx="37">
                  <c:v>22195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C-424C-A0F9-2B0CA3F9EDC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11629</c:v>
                </c:pt>
                <c:pt idx="2">
                  <c:v>11633</c:v>
                </c:pt>
                <c:pt idx="3">
                  <c:v>11633</c:v>
                </c:pt>
                <c:pt idx="4">
                  <c:v>11699</c:v>
                </c:pt>
                <c:pt idx="5">
                  <c:v>11733</c:v>
                </c:pt>
                <c:pt idx="6">
                  <c:v>14659</c:v>
                </c:pt>
                <c:pt idx="7">
                  <c:v>15388.5</c:v>
                </c:pt>
                <c:pt idx="8">
                  <c:v>15429.5</c:v>
                </c:pt>
                <c:pt idx="9">
                  <c:v>15445</c:v>
                </c:pt>
                <c:pt idx="10">
                  <c:v>16587</c:v>
                </c:pt>
                <c:pt idx="11">
                  <c:v>16890</c:v>
                </c:pt>
                <c:pt idx="12">
                  <c:v>17422.5</c:v>
                </c:pt>
                <c:pt idx="13">
                  <c:v>17697.5</c:v>
                </c:pt>
                <c:pt idx="14">
                  <c:v>17915.5</c:v>
                </c:pt>
                <c:pt idx="15">
                  <c:v>18045.5</c:v>
                </c:pt>
                <c:pt idx="16">
                  <c:v>18061</c:v>
                </c:pt>
                <c:pt idx="17">
                  <c:v>18089.5</c:v>
                </c:pt>
                <c:pt idx="18">
                  <c:v>18090.5</c:v>
                </c:pt>
                <c:pt idx="19">
                  <c:v>18098</c:v>
                </c:pt>
                <c:pt idx="20">
                  <c:v>18112</c:v>
                </c:pt>
                <c:pt idx="21">
                  <c:v>18393.5</c:v>
                </c:pt>
                <c:pt idx="22">
                  <c:v>18412</c:v>
                </c:pt>
                <c:pt idx="23">
                  <c:v>18443</c:v>
                </c:pt>
                <c:pt idx="24">
                  <c:v>18445</c:v>
                </c:pt>
                <c:pt idx="25">
                  <c:v>19165</c:v>
                </c:pt>
                <c:pt idx="26">
                  <c:v>19950</c:v>
                </c:pt>
                <c:pt idx="27">
                  <c:v>19951</c:v>
                </c:pt>
                <c:pt idx="28">
                  <c:v>19953</c:v>
                </c:pt>
                <c:pt idx="29">
                  <c:v>19981.5</c:v>
                </c:pt>
                <c:pt idx="30">
                  <c:v>19982.5</c:v>
                </c:pt>
                <c:pt idx="31">
                  <c:v>19984</c:v>
                </c:pt>
                <c:pt idx="32">
                  <c:v>19985</c:v>
                </c:pt>
                <c:pt idx="33">
                  <c:v>19987</c:v>
                </c:pt>
                <c:pt idx="34">
                  <c:v>20269</c:v>
                </c:pt>
                <c:pt idx="35">
                  <c:v>20628.5</c:v>
                </c:pt>
                <c:pt idx="36">
                  <c:v>22178.5</c:v>
                </c:pt>
                <c:pt idx="37">
                  <c:v>22195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-2.726000000257045E-2</c:v>
                </c:pt>
                <c:pt idx="2">
                  <c:v>-7.1020000003045425E-2</c:v>
                </c:pt>
                <c:pt idx="3">
                  <c:v>-7.0020000006479677E-2</c:v>
                </c:pt>
                <c:pt idx="4">
                  <c:v>5.3940000005241018E-2</c:v>
                </c:pt>
                <c:pt idx="5">
                  <c:v>-7.3020000003452878E-2</c:v>
                </c:pt>
                <c:pt idx="10">
                  <c:v>-4.477999999653548E-2</c:v>
                </c:pt>
                <c:pt idx="12">
                  <c:v>-0.17015000000537839</c:v>
                </c:pt>
                <c:pt idx="17">
                  <c:v>0.1538700000019162</c:v>
                </c:pt>
                <c:pt idx="18">
                  <c:v>0.14693000000261236</c:v>
                </c:pt>
                <c:pt idx="20">
                  <c:v>0.14271999999618856</c:v>
                </c:pt>
                <c:pt idx="21">
                  <c:v>0.18910999999934575</c:v>
                </c:pt>
                <c:pt idx="23">
                  <c:v>-7.142000000749249E-2</c:v>
                </c:pt>
                <c:pt idx="24">
                  <c:v>-6.1300000001210719E-2</c:v>
                </c:pt>
                <c:pt idx="25">
                  <c:v>-0.1360999999960768</c:v>
                </c:pt>
                <c:pt idx="29">
                  <c:v>0.15038999999524094</c:v>
                </c:pt>
                <c:pt idx="30">
                  <c:v>0.14744999999675201</c:v>
                </c:pt>
                <c:pt idx="34">
                  <c:v>8.413999999902444E-2</c:v>
                </c:pt>
                <c:pt idx="35">
                  <c:v>0.13620999999693595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C-424C-A0F9-2B0CA3F9EDC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(old)'!$D$21:$D$35</c:f>
                <c:numCache>
                  <c:formatCode>General</c:formatCode>
                  <c:ptCount val="15"/>
                  <c:pt idx="0">
                    <c:v>0</c:v>
                  </c:pt>
                </c:numCache>
              </c:numRef>
            </c:plus>
            <c:minus>
              <c:numRef>
                <c:f>'A (old)'!$D$21:$D$35</c:f>
                <c:numCache>
                  <c:formatCode>General</c:formatCode>
                  <c:ptCount val="1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11629</c:v>
                </c:pt>
                <c:pt idx="2">
                  <c:v>11633</c:v>
                </c:pt>
                <c:pt idx="3">
                  <c:v>11633</c:v>
                </c:pt>
                <c:pt idx="4">
                  <c:v>11699</c:v>
                </c:pt>
                <c:pt idx="5">
                  <c:v>11733</c:v>
                </c:pt>
                <c:pt idx="6">
                  <c:v>14659</c:v>
                </c:pt>
                <c:pt idx="7">
                  <c:v>15388.5</c:v>
                </c:pt>
                <c:pt idx="8">
                  <c:v>15429.5</c:v>
                </c:pt>
                <c:pt idx="9">
                  <c:v>15445</c:v>
                </c:pt>
                <c:pt idx="10">
                  <c:v>16587</c:v>
                </c:pt>
                <c:pt idx="11">
                  <c:v>16890</c:v>
                </c:pt>
                <c:pt idx="12">
                  <c:v>17422.5</c:v>
                </c:pt>
                <c:pt idx="13">
                  <c:v>17697.5</c:v>
                </c:pt>
                <c:pt idx="14">
                  <c:v>17915.5</c:v>
                </c:pt>
                <c:pt idx="15">
                  <c:v>18045.5</c:v>
                </c:pt>
                <c:pt idx="16">
                  <c:v>18061</c:v>
                </c:pt>
                <c:pt idx="17">
                  <c:v>18089.5</c:v>
                </c:pt>
                <c:pt idx="18">
                  <c:v>18090.5</c:v>
                </c:pt>
                <c:pt idx="19">
                  <c:v>18098</c:v>
                </c:pt>
                <c:pt idx="20">
                  <c:v>18112</c:v>
                </c:pt>
                <c:pt idx="21">
                  <c:v>18393.5</c:v>
                </c:pt>
                <c:pt idx="22">
                  <c:v>18412</c:v>
                </c:pt>
                <c:pt idx="23">
                  <c:v>18443</c:v>
                </c:pt>
                <c:pt idx="24">
                  <c:v>18445</c:v>
                </c:pt>
                <c:pt idx="25">
                  <c:v>19165</c:v>
                </c:pt>
                <c:pt idx="26">
                  <c:v>19950</c:v>
                </c:pt>
                <c:pt idx="27">
                  <c:v>19951</c:v>
                </c:pt>
                <c:pt idx="28">
                  <c:v>19953</c:v>
                </c:pt>
                <c:pt idx="29">
                  <c:v>19981.5</c:v>
                </c:pt>
                <c:pt idx="30">
                  <c:v>19982.5</c:v>
                </c:pt>
                <c:pt idx="31">
                  <c:v>19984</c:v>
                </c:pt>
                <c:pt idx="32">
                  <c:v>19985</c:v>
                </c:pt>
                <c:pt idx="33">
                  <c:v>19987</c:v>
                </c:pt>
                <c:pt idx="34">
                  <c:v>20269</c:v>
                </c:pt>
                <c:pt idx="35">
                  <c:v>20628.5</c:v>
                </c:pt>
                <c:pt idx="36">
                  <c:v>22178.5</c:v>
                </c:pt>
                <c:pt idx="37">
                  <c:v>22195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3">
                  <c:v>7.955000000220025E-2</c:v>
                </c:pt>
                <c:pt idx="15">
                  <c:v>0.14562999999907333</c:v>
                </c:pt>
                <c:pt idx="16">
                  <c:v>0.14475999999558553</c:v>
                </c:pt>
                <c:pt idx="19">
                  <c:v>0.15557999999873573</c:v>
                </c:pt>
                <c:pt idx="36">
                  <c:v>-4.078999999910593E-2</c:v>
                </c:pt>
                <c:pt idx="37">
                  <c:v>-4.0500000002793968E-2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C-424C-A0F9-2B0CA3F9EDC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11629</c:v>
                </c:pt>
                <c:pt idx="2">
                  <c:v>11633</c:v>
                </c:pt>
                <c:pt idx="3">
                  <c:v>11633</c:v>
                </c:pt>
                <c:pt idx="4">
                  <c:v>11699</c:v>
                </c:pt>
                <c:pt idx="5">
                  <c:v>11733</c:v>
                </c:pt>
                <c:pt idx="6">
                  <c:v>14659</c:v>
                </c:pt>
                <c:pt idx="7">
                  <c:v>15388.5</c:v>
                </c:pt>
                <c:pt idx="8">
                  <c:v>15429.5</c:v>
                </c:pt>
                <c:pt idx="9">
                  <c:v>15445</c:v>
                </c:pt>
                <c:pt idx="10">
                  <c:v>16587</c:v>
                </c:pt>
                <c:pt idx="11">
                  <c:v>16890</c:v>
                </c:pt>
                <c:pt idx="12">
                  <c:v>17422.5</c:v>
                </c:pt>
                <c:pt idx="13">
                  <c:v>17697.5</c:v>
                </c:pt>
                <c:pt idx="14">
                  <c:v>17915.5</c:v>
                </c:pt>
                <c:pt idx="15">
                  <c:v>18045.5</c:v>
                </c:pt>
                <c:pt idx="16">
                  <c:v>18061</c:v>
                </c:pt>
                <c:pt idx="17">
                  <c:v>18089.5</c:v>
                </c:pt>
                <c:pt idx="18">
                  <c:v>18090.5</c:v>
                </c:pt>
                <c:pt idx="19">
                  <c:v>18098</c:v>
                </c:pt>
                <c:pt idx="20">
                  <c:v>18112</c:v>
                </c:pt>
                <c:pt idx="21">
                  <c:v>18393.5</c:v>
                </c:pt>
                <c:pt idx="22">
                  <c:v>18412</c:v>
                </c:pt>
                <c:pt idx="23">
                  <c:v>18443</c:v>
                </c:pt>
                <c:pt idx="24">
                  <c:v>18445</c:v>
                </c:pt>
                <c:pt idx="25">
                  <c:v>19165</c:v>
                </c:pt>
                <c:pt idx="26">
                  <c:v>19950</c:v>
                </c:pt>
                <c:pt idx="27">
                  <c:v>19951</c:v>
                </c:pt>
                <c:pt idx="28">
                  <c:v>19953</c:v>
                </c:pt>
                <c:pt idx="29">
                  <c:v>19981.5</c:v>
                </c:pt>
                <c:pt idx="30">
                  <c:v>19982.5</c:v>
                </c:pt>
                <c:pt idx="31">
                  <c:v>19984</c:v>
                </c:pt>
                <c:pt idx="32">
                  <c:v>19985</c:v>
                </c:pt>
                <c:pt idx="33">
                  <c:v>19987</c:v>
                </c:pt>
                <c:pt idx="34">
                  <c:v>20269</c:v>
                </c:pt>
                <c:pt idx="35">
                  <c:v>20628.5</c:v>
                </c:pt>
                <c:pt idx="36">
                  <c:v>22178.5</c:v>
                </c:pt>
                <c:pt idx="37">
                  <c:v>22195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3C-424C-A0F9-2B0CA3F9EDC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11629</c:v>
                </c:pt>
                <c:pt idx="2">
                  <c:v>11633</c:v>
                </c:pt>
                <c:pt idx="3">
                  <c:v>11633</c:v>
                </c:pt>
                <c:pt idx="4">
                  <c:v>11699</c:v>
                </c:pt>
                <c:pt idx="5">
                  <c:v>11733</c:v>
                </c:pt>
                <c:pt idx="6">
                  <c:v>14659</c:v>
                </c:pt>
                <c:pt idx="7">
                  <c:v>15388.5</c:v>
                </c:pt>
                <c:pt idx="8">
                  <c:v>15429.5</c:v>
                </c:pt>
                <c:pt idx="9">
                  <c:v>15445</c:v>
                </c:pt>
                <c:pt idx="10">
                  <c:v>16587</c:v>
                </c:pt>
                <c:pt idx="11">
                  <c:v>16890</c:v>
                </c:pt>
                <c:pt idx="12">
                  <c:v>17422.5</c:v>
                </c:pt>
                <c:pt idx="13">
                  <c:v>17697.5</c:v>
                </c:pt>
                <c:pt idx="14">
                  <c:v>17915.5</c:v>
                </c:pt>
                <c:pt idx="15">
                  <c:v>18045.5</c:v>
                </c:pt>
                <c:pt idx="16">
                  <c:v>18061</c:v>
                </c:pt>
                <c:pt idx="17">
                  <c:v>18089.5</c:v>
                </c:pt>
                <c:pt idx="18">
                  <c:v>18090.5</c:v>
                </c:pt>
                <c:pt idx="19">
                  <c:v>18098</c:v>
                </c:pt>
                <c:pt idx="20">
                  <c:v>18112</c:v>
                </c:pt>
                <c:pt idx="21">
                  <c:v>18393.5</c:v>
                </c:pt>
                <c:pt idx="22">
                  <c:v>18412</c:v>
                </c:pt>
                <c:pt idx="23">
                  <c:v>18443</c:v>
                </c:pt>
                <c:pt idx="24">
                  <c:v>18445</c:v>
                </c:pt>
                <c:pt idx="25">
                  <c:v>19165</c:v>
                </c:pt>
                <c:pt idx="26">
                  <c:v>19950</c:v>
                </c:pt>
                <c:pt idx="27">
                  <c:v>19951</c:v>
                </c:pt>
                <c:pt idx="28">
                  <c:v>19953</c:v>
                </c:pt>
                <c:pt idx="29">
                  <c:v>19981.5</c:v>
                </c:pt>
                <c:pt idx="30">
                  <c:v>19982.5</c:v>
                </c:pt>
                <c:pt idx="31">
                  <c:v>19984</c:v>
                </c:pt>
                <c:pt idx="32">
                  <c:v>19985</c:v>
                </c:pt>
                <c:pt idx="33">
                  <c:v>19987</c:v>
                </c:pt>
                <c:pt idx="34">
                  <c:v>20269</c:v>
                </c:pt>
                <c:pt idx="35">
                  <c:v>20628.5</c:v>
                </c:pt>
                <c:pt idx="36">
                  <c:v>22178.5</c:v>
                </c:pt>
                <c:pt idx="37">
                  <c:v>22195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3C-424C-A0F9-2B0CA3F9EDC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11629</c:v>
                </c:pt>
                <c:pt idx="2">
                  <c:v>11633</c:v>
                </c:pt>
                <c:pt idx="3">
                  <c:v>11633</c:v>
                </c:pt>
                <c:pt idx="4">
                  <c:v>11699</c:v>
                </c:pt>
                <c:pt idx="5">
                  <c:v>11733</c:v>
                </c:pt>
                <c:pt idx="6">
                  <c:v>14659</c:v>
                </c:pt>
                <c:pt idx="7">
                  <c:v>15388.5</c:v>
                </c:pt>
                <c:pt idx="8">
                  <c:v>15429.5</c:v>
                </c:pt>
                <c:pt idx="9">
                  <c:v>15445</c:v>
                </c:pt>
                <c:pt idx="10">
                  <c:v>16587</c:v>
                </c:pt>
                <c:pt idx="11">
                  <c:v>16890</c:v>
                </c:pt>
                <c:pt idx="12">
                  <c:v>17422.5</c:v>
                </c:pt>
                <c:pt idx="13">
                  <c:v>17697.5</c:v>
                </c:pt>
                <c:pt idx="14">
                  <c:v>17915.5</c:v>
                </c:pt>
                <c:pt idx="15">
                  <c:v>18045.5</c:v>
                </c:pt>
                <c:pt idx="16">
                  <c:v>18061</c:v>
                </c:pt>
                <c:pt idx="17">
                  <c:v>18089.5</c:v>
                </c:pt>
                <c:pt idx="18">
                  <c:v>18090.5</c:v>
                </c:pt>
                <c:pt idx="19">
                  <c:v>18098</c:v>
                </c:pt>
                <c:pt idx="20">
                  <c:v>18112</c:v>
                </c:pt>
                <c:pt idx="21">
                  <c:v>18393.5</c:v>
                </c:pt>
                <c:pt idx="22">
                  <c:v>18412</c:v>
                </c:pt>
                <c:pt idx="23">
                  <c:v>18443</c:v>
                </c:pt>
                <c:pt idx="24">
                  <c:v>18445</c:v>
                </c:pt>
                <c:pt idx="25">
                  <c:v>19165</c:v>
                </c:pt>
                <c:pt idx="26">
                  <c:v>19950</c:v>
                </c:pt>
                <c:pt idx="27">
                  <c:v>19951</c:v>
                </c:pt>
                <c:pt idx="28">
                  <c:v>19953</c:v>
                </c:pt>
                <c:pt idx="29">
                  <c:v>19981.5</c:v>
                </c:pt>
                <c:pt idx="30">
                  <c:v>19982.5</c:v>
                </c:pt>
                <c:pt idx="31">
                  <c:v>19984</c:v>
                </c:pt>
                <c:pt idx="32">
                  <c:v>19985</c:v>
                </c:pt>
                <c:pt idx="33">
                  <c:v>19987</c:v>
                </c:pt>
                <c:pt idx="34">
                  <c:v>20269</c:v>
                </c:pt>
                <c:pt idx="35">
                  <c:v>20628.5</c:v>
                </c:pt>
                <c:pt idx="36">
                  <c:v>22178.5</c:v>
                </c:pt>
                <c:pt idx="37">
                  <c:v>22195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3C-424C-A0F9-2B0CA3F9EDC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7">
                    <c:v>3.0000000000000001E-3</c:v>
                  </c:pt>
                  <c:pt idx="18">
                    <c:v>0.01</c:v>
                  </c:pt>
                  <c:pt idx="20">
                    <c:v>7.0000000000000001E-3</c:v>
                  </c:pt>
                  <c:pt idx="21">
                    <c:v>7.0000000000000001E-3</c:v>
                  </c:pt>
                  <c:pt idx="23">
                    <c:v>8.0000000000000002E-3</c:v>
                  </c:pt>
                  <c:pt idx="24">
                    <c:v>8.0000000000000002E-3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3.0000000000000001E-3</c:v>
                  </c:pt>
                  <c:pt idx="32">
                    <c:v>3.0000000000000001E-3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0.02</c:v>
                  </c:pt>
                  <c:pt idx="36">
                    <c:v>1.1999999999999999E-3</c:v>
                  </c:pt>
                  <c:pt idx="3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11629</c:v>
                </c:pt>
                <c:pt idx="2">
                  <c:v>11633</c:v>
                </c:pt>
                <c:pt idx="3">
                  <c:v>11633</c:v>
                </c:pt>
                <c:pt idx="4">
                  <c:v>11699</c:v>
                </c:pt>
                <c:pt idx="5">
                  <c:v>11733</c:v>
                </c:pt>
                <c:pt idx="6">
                  <c:v>14659</c:v>
                </c:pt>
                <c:pt idx="7">
                  <c:v>15388.5</c:v>
                </c:pt>
                <c:pt idx="8">
                  <c:v>15429.5</c:v>
                </c:pt>
                <c:pt idx="9">
                  <c:v>15445</c:v>
                </c:pt>
                <c:pt idx="10">
                  <c:v>16587</c:v>
                </c:pt>
                <c:pt idx="11">
                  <c:v>16890</c:v>
                </c:pt>
                <c:pt idx="12">
                  <c:v>17422.5</c:v>
                </c:pt>
                <c:pt idx="13">
                  <c:v>17697.5</c:v>
                </c:pt>
                <c:pt idx="14">
                  <c:v>17915.5</c:v>
                </c:pt>
                <c:pt idx="15">
                  <c:v>18045.5</c:v>
                </c:pt>
                <c:pt idx="16">
                  <c:v>18061</c:v>
                </c:pt>
                <c:pt idx="17">
                  <c:v>18089.5</c:v>
                </c:pt>
                <c:pt idx="18">
                  <c:v>18090.5</c:v>
                </c:pt>
                <c:pt idx="19">
                  <c:v>18098</c:v>
                </c:pt>
                <c:pt idx="20">
                  <c:v>18112</c:v>
                </c:pt>
                <c:pt idx="21">
                  <c:v>18393.5</c:v>
                </c:pt>
                <c:pt idx="22">
                  <c:v>18412</c:v>
                </c:pt>
                <c:pt idx="23">
                  <c:v>18443</c:v>
                </c:pt>
                <c:pt idx="24">
                  <c:v>18445</c:v>
                </c:pt>
                <c:pt idx="25">
                  <c:v>19165</c:v>
                </c:pt>
                <c:pt idx="26">
                  <c:v>19950</c:v>
                </c:pt>
                <c:pt idx="27">
                  <c:v>19951</c:v>
                </c:pt>
                <c:pt idx="28">
                  <c:v>19953</c:v>
                </c:pt>
                <c:pt idx="29">
                  <c:v>19981.5</c:v>
                </c:pt>
                <c:pt idx="30">
                  <c:v>19982.5</c:v>
                </c:pt>
                <c:pt idx="31">
                  <c:v>19984</c:v>
                </c:pt>
                <c:pt idx="32">
                  <c:v>19985</c:v>
                </c:pt>
                <c:pt idx="33">
                  <c:v>19987</c:v>
                </c:pt>
                <c:pt idx="34">
                  <c:v>20269</c:v>
                </c:pt>
                <c:pt idx="35">
                  <c:v>20628.5</c:v>
                </c:pt>
                <c:pt idx="36">
                  <c:v>22178.5</c:v>
                </c:pt>
                <c:pt idx="37">
                  <c:v>22195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6">
                  <c:v>-4.4600000037462451E-3</c:v>
                </c:pt>
                <c:pt idx="7">
                  <c:v>0.12380999999732012</c:v>
                </c:pt>
                <c:pt idx="8">
                  <c:v>0.13027000000147382</c:v>
                </c:pt>
                <c:pt idx="9">
                  <c:v>0.13269999999465654</c:v>
                </c:pt>
                <c:pt idx="11">
                  <c:v>-7.9599999997299165E-2</c:v>
                </c:pt>
                <c:pt idx="14">
                  <c:v>8.0430000001797453E-2</c:v>
                </c:pt>
                <c:pt idx="22">
                  <c:v>0.20971999999892432</c:v>
                </c:pt>
                <c:pt idx="26">
                  <c:v>1.6999999999825377E-2</c:v>
                </c:pt>
                <c:pt idx="27">
                  <c:v>2.1059999999124557E-2</c:v>
                </c:pt>
                <c:pt idx="28">
                  <c:v>1.6179999998712447E-2</c:v>
                </c:pt>
                <c:pt idx="31">
                  <c:v>3.9039999996020924E-2</c:v>
                </c:pt>
                <c:pt idx="32">
                  <c:v>2.1099999998114072E-2</c:v>
                </c:pt>
                <c:pt idx="33">
                  <c:v>2.9219999996712431E-2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3C-424C-A0F9-2B0CA3F9EDC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11629</c:v>
                </c:pt>
                <c:pt idx="2">
                  <c:v>11633</c:v>
                </c:pt>
                <c:pt idx="3">
                  <c:v>11633</c:v>
                </c:pt>
                <c:pt idx="4">
                  <c:v>11699</c:v>
                </c:pt>
                <c:pt idx="5">
                  <c:v>11733</c:v>
                </c:pt>
                <c:pt idx="6">
                  <c:v>14659</c:v>
                </c:pt>
                <c:pt idx="7">
                  <c:v>15388.5</c:v>
                </c:pt>
                <c:pt idx="8">
                  <c:v>15429.5</c:v>
                </c:pt>
                <c:pt idx="9">
                  <c:v>15445</c:v>
                </c:pt>
                <c:pt idx="10">
                  <c:v>16587</c:v>
                </c:pt>
                <c:pt idx="11">
                  <c:v>16890</c:v>
                </c:pt>
                <c:pt idx="12">
                  <c:v>17422.5</c:v>
                </c:pt>
                <c:pt idx="13">
                  <c:v>17697.5</c:v>
                </c:pt>
                <c:pt idx="14">
                  <c:v>17915.5</c:v>
                </c:pt>
                <c:pt idx="15">
                  <c:v>18045.5</c:v>
                </c:pt>
                <c:pt idx="16">
                  <c:v>18061</c:v>
                </c:pt>
                <c:pt idx="17">
                  <c:v>18089.5</c:v>
                </c:pt>
                <c:pt idx="18">
                  <c:v>18090.5</c:v>
                </c:pt>
                <c:pt idx="19">
                  <c:v>18098</c:v>
                </c:pt>
                <c:pt idx="20">
                  <c:v>18112</c:v>
                </c:pt>
                <c:pt idx="21">
                  <c:v>18393.5</c:v>
                </c:pt>
                <c:pt idx="22">
                  <c:v>18412</c:v>
                </c:pt>
                <c:pt idx="23">
                  <c:v>18443</c:v>
                </c:pt>
                <c:pt idx="24">
                  <c:v>18445</c:v>
                </c:pt>
                <c:pt idx="25">
                  <c:v>19165</c:v>
                </c:pt>
                <c:pt idx="26">
                  <c:v>19950</c:v>
                </c:pt>
                <c:pt idx="27">
                  <c:v>19951</c:v>
                </c:pt>
                <c:pt idx="28">
                  <c:v>19953</c:v>
                </c:pt>
                <c:pt idx="29">
                  <c:v>19981.5</c:v>
                </c:pt>
                <c:pt idx="30">
                  <c:v>19982.5</c:v>
                </c:pt>
                <c:pt idx="31">
                  <c:v>19984</c:v>
                </c:pt>
                <c:pt idx="32">
                  <c:v>19985</c:v>
                </c:pt>
                <c:pt idx="33">
                  <c:v>19987</c:v>
                </c:pt>
                <c:pt idx="34">
                  <c:v>20269</c:v>
                </c:pt>
                <c:pt idx="35">
                  <c:v>20628.5</c:v>
                </c:pt>
                <c:pt idx="36">
                  <c:v>22178.5</c:v>
                </c:pt>
                <c:pt idx="37">
                  <c:v>22195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-3.7948087199396505E-2</c:v>
                </c:pt>
                <c:pt idx="1">
                  <c:v>1.73725825104281E-2</c:v>
                </c:pt>
                <c:pt idx="2">
                  <c:v>1.739161103212724E-2</c:v>
                </c:pt>
                <c:pt idx="3">
                  <c:v>1.739161103212724E-2</c:v>
                </c:pt>
                <c:pt idx="4">
                  <c:v>1.7705581640163046E-2</c:v>
                </c:pt>
                <c:pt idx="5">
                  <c:v>1.7867324074605735E-2</c:v>
                </c:pt>
                <c:pt idx="6">
                  <c:v>3.17866876975266E-2</c:v>
                </c:pt>
                <c:pt idx="7">
                  <c:v>3.5257014342407259E-2</c:v>
                </c:pt>
                <c:pt idx="8">
                  <c:v>3.5452056689823444E-2</c:v>
                </c:pt>
                <c:pt idx="9">
                  <c:v>3.55257922114076E-2</c:v>
                </c:pt>
                <c:pt idx="10">
                  <c:v>4.0958435156512055E-2</c:v>
                </c:pt>
                <c:pt idx="11">
                  <c:v>4.2399845675221912E-2</c:v>
                </c:pt>
                <c:pt idx="12">
                  <c:v>4.4933017626419922E-2</c:v>
                </c:pt>
                <c:pt idx="13">
                  <c:v>4.6241228493235781E-2</c:v>
                </c:pt>
                <c:pt idx="14">
                  <c:v>4.727828292583891E-2</c:v>
                </c:pt>
                <c:pt idx="15">
                  <c:v>4.7896709881060956E-2</c:v>
                </c:pt>
                <c:pt idx="16">
                  <c:v>4.7970445402645126E-2</c:v>
                </c:pt>
                <c:pt idx="17">
                  <c:v>4.8106023619751498E-2</c:v>
                </c:pt>
                <c:pt idx="18">
                  <c:v>4.8110780750176288E-2</c:v>
                </c:pt>
                <c:pt idx="19">
                  <c:v>4.8146459228362179E-2</c:v>
                </c:pt>
                <c:pt idx="20">
                  <c:v>4.8213059054309157E-2</c:v>
                </c:pt>
                <c:pt idx="21">
                  <c:v>4.9552191268886131E-2</c:v>
                </c:pt>
                <c:pt idx="22">
                  <c:v>4.9640198181744657E-2</c:v>
                </c:pt>
                <c:pt idx="23">
                  <c:v>4.9787669224912998E-2</c:v>
                </c:pt>
                <c:pt idx="24">
                  <c:v>4.9797183485762564E-2</c:v>
                </c:pt>
                <c:pt idx="25">
                  <c:v>5.3222317391607751E-2</c:v>
                </c:pt>
                <c:pt idx="26">
                  <c:v>5.6956664775063962E-2</c:v>
                </c:pt>
                <c:pt idx="27">
                  <c:v>5.6961421905488752E-2</c:v>
                </c:pt>
                <c:pt idx="28">
                  <c:v>5.6970936166338318E-2</c:v>
                </c:pt>
                <c:pt idx="29">
                  <c:v>5.710651438344469E-2</c:v>
                </c:pt>
                <c:pt idx="30">
                  <c:v>5.711127151386948E-2</c:v>
                </c:pt>
                <c:pt idx="31">
                  <c:v>5.7118407209506658E-2</c:v>
                </c:pt>
                <c:pt idx="32">
                  <c:v>5.7123164339931448E-2</c:v>
                </c:pt>
                <c:pt idx="33">
                  <c:v>5.7132678600781014E-2</c:v>
                </c:pt>
                <c:pt idx="34">
                  <c:v>5.8474189380570377E-2</c:v>
                </c:pt>
                <c:pt idx="35">
                  <c:v>6.0184377768280575E-2</c:v>
                </c:pt>
                <c:pt idx="36">
                  <c:v>6.7557929926697305E-2</c:v>
                </c:pt>
                <c:pt idx="37">
                  <c:v>6.7636422578706265E-2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3C-424C-A0F9-2B0CA3F9E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8232"/>
        <c:axId val="1"/>
      </c:scatterChart>
      <c:valAx>
        <c:axId val="677388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0185" name="Chart 1">
          <a:extLst>
            <a:ext uri="{FF2B5EF4-FFF2-40B4-BE49-F238E27FC236}">
              <a16:creationId xmlns:a16="http://schemas.microsoft.com/office/drawing/2014/main" id="{CD08AC38-38E8-A5D0-C4BF-A54864447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0</xdr:row>
      <xdr:rowOff>0</xdr:rowOff>
    </xdr:from>
    <xdr:to>
      <xdr:col>27</xdr:col>
      <xdr:colOff>647700</xdr:colOff>
      <xdr:row>18</xdr:row>
      <xdr:rowOff>28575</xdr:rowOff>
    </xdr:to>
    <xdr:graphicFrame macro="">
      <xdr:nvGraphicFramePr>
        <xdr:cNvPr id="50186" name="Chart 2">
          <a:extLst>
            <a:ext uri="{FF2B5EF4-FFF2-40B4-BE49-F238E27FC236}">
              <a16:creationId xmlns:a16="http://schemas.microsoft.com/office/drawing/2014/main" id="{937FB607-DBE2-6CE7-F5FD-925BC1900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CD01D70-AC65-5ABD-6648-12FDA8696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0.pdf" TargetMode="External"/><Relationship Id="rId13" Type="http://schemas.openxmlformats.org/officeDocument/2006/relationships/hyperlink" Target="http://vsolj.cetus-net.org/no45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3900" TargetMode="External"/><Relationship Id="rId21" Type="http://schemas.openxmlformats.org/officeDocument/2006/relationships/hyperlink" Target="http://www.konkoly.hu/cgi-bin/IBVS?5713" TargetMode="External"/><Relationship Id="rId34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945" TargetMode="External"/><Relationship Id="rId38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konkoly.hu/cgi-bin/IBVS?5760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904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3900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894" TargetMode="External"/><Relationship Id="rId3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3900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5594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konkoly.hu/cgi-bin/IBVS?5904" TargetMode="External"/><Relationship Id="rId35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830"/>
  <sheetViews>
    <sheetView tabSelected="1" workbookViewId="0">
      <pane xSplit="14" ySplit="21" topLeftCell="O9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5.8554687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20.7109375" customWidth="1"/>
    <col min="21" max="21" width="9.85546875" customWidth="1"/>
  </cols>
  <sheetData>
    <row r="1" spans="1:6" ht="20.25">
      <c r="A1" s="1" t="s">
        <v>73</v>
      </c>
      <c r="C1" s="16"/>
    </row>
    <row r="2" spans="1:6">
      <c r="A2" t="s">
        <v>27</v>
      </c>
      <c r="B2" s="6" t="s">
        <v>71</v>
      </c>
    </row>
    <row r="3" spans="1:6" ht="13.5" thickBot="1"/>
    <row r="4" spans="1:6" ht="14.25" thickTop="1" thickBot="1">
      <c r="A4" s="8" t="s">
        <v>1</v>
      </c>
      <c r="C4" s="3">
        <v>31169.418000000001</v>
      </c>
      <c r="D4" s="4">
        <v>0.97094000000000003</v>
      </c>
    </row>
    <row r="5" spans="1:6" ht="13.5" thickTop="1">
      <c r="A5" s="21" t="s">
        <v>76</v>
      </c>
      <c r="B5" s="18"/>
      <c r="C5" s="22">
        <v>-9.5</v>
      </c>
      <c r="D5" s="18" t="s">
        <v>77</v>
      </c>
    </row>
    <row r="6" spans="1:6">
      <c r="A6" s="8" t="s">
        <v>2</v>
      </c>
      <c r="C6" s="16"/>
    </row>
    <row r="7" spans="1:6">
      <c r="A7" t="s">
        <v>3</v>
      </c>
      <c r="C7">
        <f>+C4</f>
        <v>31169.418000000001</v>
      </c>
    </row>
    <row r="8" spans="1:6">
      <c r="A8" t="s">
        <v>4</v>
      </c>
      <c r="C8">
        <v>0.97113000000000005</v>
      </c>
    </row>
    <row r="9" spans="1:6">
      <c r="A9" s="36" t="s">
        <v>83</v>
      </c>
      <c r="B9" s="37">
        <v>43</v>
      </c>
      <c r="C9" s="35" t="str">
        <f>"F"&amp;B9</f>
        <v>F43</v>
      </c>
      <c r="D9" s="15" t="str">
        <f>"G"&amp;B9</f>
        <v>G43</v>
      </c>
    </row>
    <row r="10" spans="1:6" ht="13.5" thickBot="1">
      <c r="A10" s="18"/>
      <c r="B10" s="18"/>
      <c r="C10" s="7" t="s">
        <v>22</v>
      </c>
      <c r="D10" s="7" t="s">
        <v>23</v>
      </c>
      <c r="E10" s="18"/>
    </row>
    <row r="11" spans="1:6">
      <c r="A11" s="18" t="s">
        <v>17</v>
      </c>
      <c r="B11" s="18"/>
      <c r="C11" s="34">
        <f ca="1">INTERCEPT(INDIRECT($D$9):G991,INDIRECT($C$9):F991)</f>
        <v>0.1143516266895052</v>
      </c>
      <c r="D11" s="6"/>
      <c r="E11" s="18"/>
    </row>
    <row r="12" spans="1:6">
      <c r="A12" s="18" t="s">
        <v>18</v>
      </c>
      <c r="B12" s="18"/>
      <c r="C12" s="34">
        <f ca="1">SLOPE(INDIRECT($D$9):G991,INDIRECT($C$9):F991)</f>
        <v>-7.9780886669434293E-8</v>
      </c>
      <c r="D12" s="6"/>
      <c r="E12" s="18"/>
    </row>
    <row r="13" spans="1:6">
      <c r="A13" s="18" t="s">
        <v>21</v>
      </c>
      <c r="B13" s="18"/>
      <c r="C13" s="6" t="s">
        <v>15</v>
      </c>
    </row>
    <row r="14" spans="1:6">
      <c r="A14" s="18"/>
      <c r="B14" s="18"/>
      <c r="C14" s="18"/>
    </row>
    <row r="15" spans="1:6">
      <c r="A15" s="23" t="s">
        <v>19</v>
      </c>
      <c r="B15" s="18"/>
      <c r="C15" s="19">
        <f ca="1">(C7+C11)+(C8+C12)*INT(MAX(F21:F3532))</f>
        <v>59275.00337268805</v>
      </c>
      <c r="E15" s="24" t="s">
        <v>91</v>
      </c>
      <c r="F15" s="22">
        <v>1</v>
      </c>
    </row>
    <row r="16" spans="1:6">
      <c r="A16" s="26" t="s">
        <v>5</v>
      </c>
      <c r="B16" s="18"/>
      <c r="C16" s="27">
        <f ca="1">+C8+C12</f>
        <v>0.97112992021911337</v>
      </c>
      <c r="E16" s="24" t="s">
        <v>78</v>
      </c>
      <c r="F16" s="25">
        <f ca="1">NOW()+15018.5+$C$5/24</f>
        <v>59961.744166782402</v>
      </c>
    </row>
    <row r="17" spans="1:21" ht="13.5" thickBot="1">
      <c r="A17" s="24" t="s">
        <v>72</v>
      </c>
      <c r="B17" s="18"/>
      <c r="C17" s="18">
        <f>COUNT(C21:C2190)</f>
        <v>91</v>
      </c>
      <c r="E17" s="24" t="s">
        <v>92</v>
      </c>
      <c r="F17" s="25">
        <f ca="1">ROUND(2*(F16-$C$7)/$C$8,0)/2+F15</f>
        <v>29649.5</v>
      </c>
    </row>
    <row r="18" spans="1:21" ht="14.25" thickTop="1" thickBot="1">
      <c r="A18" s="26" t="s">
        <v>6</v>
      </c>
      <c r="B18" s="18"/>
      <c r="C18" s="29">
        <f ca="1">+C15</f>
        <v>59275.00337268805</v>
      </c>
      <c r="D18" s="30">
        <f ca="1">+C16</f>
        <v>0.97112992021911337</v>
      </c>
      <c r="E18" s="24" t="s">
        <v>79</v>
      </c>
      <c r="F18" s="15">
        <f ca="1">ROUND(2*(F16-$C$15)/$C$16,0)/2+F15</f>
        <v>708</v>
      </c>
    </row>
    <row r="19" spans="1:21" ht="13.5" thickTop="1">
      <c r="E19" s="24" t="s">
        <v>80</v>
      </c>
      <c r="F19" s="28">
        <f ca="1">+$C$15+$C$16*F18-15018.5-$C$5/24</f>
        <v>44944.459189536516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40</v>
      </c>
      <c r="I20" s="10" t="s">
        <v>107</v>
      </c>
      <c r="J20" s="10" t="s">
        <v>102</v>
      </c>
      <c r="K20" s="10" t="s">
        <v>100</v>
      </c>
      <c r="L20" s="10" t="s">
        <v>407</v>
      </c>
      <c r="M20" s="10" t="s">
        <v>408</v>
      </c>
      <c r="N20" s="10" t="s">
        <v>409</v>
      </c>
      <c r="O20" s="10" t="s">
        <v>25</v>
      </c>
      <c r="P20" s="9" t="s">
        <v>24</v>
      </c>
      <c r="Q20" s="7" t="s">
        <v>16</v>
      </c>
      <c r="U20" s="38" t="s">
        <v>89</v>
      </c>
    </row>
    <row r="21" spans="1:21">
      <c r="A21" s="66" t="s">
        <v>114</v>
      </c>
      <c r="B21" s="67" t="s">
        <v>33</v>
      </c>
      <c r="C21" s="66">
        <v>24169.49</v>
      </c>
      <c r="D21" s="39"/>
      <c r="E21">
        <f t="shared" ref="E21:E52" si="0">+(C21-C$7)/C$8</f>
        <v>-7208.0236425607281</v>
      </c>
      <c r="F21">
        <f t="shared" ref="F21:F52" si="1">ROUND(2*E21,0)/2</f>
        <v>-7208</v>
      </c>
      <c r="G21">
        <f>+C21-(C$7+F21*C$8)</f>
        <v>-2.2959999998420244E-2</v>
      </c>
      <c r="I21">
        <f>G21</f>
        <v>-2.2959999998420244E-2</v>
      </c>
      <c r="Q21" s="2">
        <f t="shared" ref="Q21:Q52" si="2">+C21-15018.5</f>
        <v>9150.9900000000016</v>
      </c>
    </row>
    <row r="22" spans="1:21">
      <c r="A22" s="66" t="s">
        <v>114</v>
      </c>
      <c r="B22" s="67" t="s">
        <v>33</v>
      </c>
      <c r="C22" s="66">
        <v>24205.4</v>
      </c>
      <c r="D22" s="39"/>
      <c r="E22">
        <f t="shared" si="0"/>
        <v>-7171.0461009339633</v>
      </c>
      <c r="F22">
        <f t="shared" si="1"/>
        <v>-7171</v>
      </c>
      <c r="G22">
        <f>+C22-(C$7+F22*C$8)</f>
        <v>-4.477000000042608E-2</v>
      </c>
      <c r="I22">
        <f>G22</f>
        <v>-4.477000000042608E-2</v>
      </c>
      <c r="Q22" s="2">
        <f t="shared" si="2"/>
        <v>9186.9000000000015</v>
      </c>
    </row>
    <row r="23" spans="1:21">
      <c r="A23" s="66" t="s">
        <v>114</v>
      </c>
      <c r="B23" s="67" t="s">
        <v>33</v>
      </c>
      <c r="C23" s="66">
        <v>24207.4</v>
      </c>
      <c r="D23" s="39"/>
      <c r="E23">
        <f t="shared" si="0"/>
        <v>-7168.9866444245363</v>
      </c>
      <c r="F23">
        <f t="shared" si="1"/>
        <v>-7169</v>
      </c>
      <c r="G23">
        <f>+C23-(C$7+F23*C$8)</f>
        <v>1.2969999999768334E-2</v>
      </c>
      <c r="I23">
        <f>G23</f>
        <v>1.2969999999768334E-2</v>
      </c>
      <c r="Q23" s="2">
        <f t="shared" si="2"/>
        <v>9188.9000000000015</v>
      </c>
    </row>
    <row r="24" spans="1:21">
      <c r="A24" s="66" t="s">
        <v>114</v>
      </c>
      <c r="B24" s="67" t="s">
        <v>33</v>
      </c>
      <c r="C24" s="66">
        <v>26415.27</v>
      </c>
      <c r="D24" s="39"/>
      <c r="E24">
        <f t="shared" si="0"/>
        <v>-4895.4805226900626</v>
      </c>
      <c r="F24">
        <f t="shared" si="1"/>
        <v>-4895.5</v>
      </c>
      <c r="G24">
        <f>+C24-(C$7+F24*C$8)</f>
        <v>1.8914999996923143E-2</v>
      </c>
      <c r="I24">
        <f>G24</f>
        <v>1.8914999996923143E-2</v>
      </c>
      <c r="Q24" s="2">
        <f t="shared" si="2"/>
        <v>11396.77</v>
      </c>
    </row>
    <row r="25" spans="1:21">
      <c r="A25" s="66" t="s">
        <v>128</v>
      </c>
      <c r="B25" s="67" t="s">
        <v>67</v>
      </c>
      <c r="C25" s="66">
        <v>31169.379000000001</v>
      </c>
      <c r="D25" s="39"/>
      <c r="E25">
        <f t="shared" si="0"/>
        <v>-4.0159401934518946E-2</v>
      </c>
      <c r="F25">
        <f t="shared" si="1"/>
        <v>0</v>
      </c>
      <c r="G25">
        <f>+C25-(C$7+F25*C$8)</f>
        <v>-3.9000000000669388E-2</v>
      </c>
      <c r="I25">
        <f>G25</f>
        <v>-3.9000000000669388E-2</v>
      </c>
      <c r="Q25" s="2">
        <f t="shared" si="2"/>
        <v>16150.879000000001</v>
      </c>
    </row>
    <row r="26" spans="1:21">
      <c r="A26" t="s">
        <v>13</v>
      </c>
      <c r="C26" s="20">
        <v>31169.418000000001</v>
      </c>
      <c r="D26" s="20" t="s">
        <v>15</v>
      </c>
      <c r="E26">
        <f t="shared" si="0"/>
        <v>0</v>
      </c>
      <c r="F26">
        <f t="shared" si="1"/>
        <v>0</v>
      </c>
      <c r="H26" s="15">
        <v>0</v>
      </c>
      <c r="Q26" s="2">
        <f t="shared" si="2"/>
        <v>16150.918000000001</v>
      </c>
      <c r="U26" s="2"/>
    </row>
    <row r="27" spans="1:21">
      <c r="A27" s="66" t="s">
        <v>128</v>
      </c>
      <c r="B27" s="67" t="s">
        <v>67</v>
      </c>
      <c r="C27" s="66">
        <v>31170.33</v>
      </c>
      <c r="D27" s="39"/>
      <c r="E27">
        <f t="shared" si="0"/>
        <v>0.93911216829905564</v>
      </c>
      <c r="F27">
        <f t="shared" si="1"/>
        <v>1</v>
      </c>
      <c r="G27">
        <f t="shared" ref="G27:G34" si="3">+C27-(C$7+F27*C$8)</f>
        <v>-5.9130000001459848E-2</v>
      </c>
      <c r="I27">
        <f t="shared" ref="I27:I34" si="4">G27</f>
        <v>-5.9130000001459848E-2</v>
      </c>
      <c r="Q27" s="2">
        <f t="shared" si="2"/>
        <v>16151.830000000002</v>
      </c>
    </row>
    <row r="28" spans="1:21">
      <c r="A28" s="66" t="s">
        <v>128</v>
      </c>
      <c r="B28" s="67" t="s">
        <v>67</v>
      </c>
      <c r="C28" s="66">
        <v>31173.268</v>
      </c>
      <c r="D28" s="39"/>
      <c r="E28">
        <f t="shared" si="0"/>
        <v>3.9644537806457887</v>
      </c>
      <c r="F28">
        <f t="shared" si="1"/>
        <v>4</v>
      </c>
      <c r="G28">
        <f t="shared" si="3"/>
        <v>-3.4520000001066364E-2</v>
      </c>
      <c r="I28">
        <f t="shared" si="4"/>
        <v>-3.4520000001066364E-2</v>
      </c>
      <c r="Q28" s="2">
        <f t="shared" si="2"/>
        <v>16154.768</v>
      </c>
    </row>
    <row r="29" spans="1:21">
      <c r="A29" s="66" t="s">
        <v>128</v>
      </c>
      <c r="B29" s="67" t="s">
        <v>67</v>
      </c>
      <c r="C29" s="66">
        <v>31176.163</v>
      </c>
      <c r="D29" s="39"/>
      <c r="E29">
        <f t="shared" si="0"/>
        <v>6.9455170780420552</v>
      </c>
      <c r="F29">
        <f t="shared" si="1"/>
        <v>7</v>
      </c>
      <c r="G29">
        <f t="shared" si="3"/>
        <v>-5.2910000002157176E-2</v>
      </c>
      <c r="I29">
        <f t="shared" si="4"/>
        <v>-5.2910000002157176E-2</v>
      </c>
      <c r="Q29" s="2">
        <f t="shared" si="2"/>
        <v>16157.663</v>
      </c>
    </row>
    <row r="30" spans="1:21">
      <c r="A30" s="66" t="s">
        <v>128</v>
      </c>
      <c r="B30" s="67" t="s">
        <v>67</v>
      </c>
      <c r="C30" s="66">
        <v>31206.253000000001</v>
      </c>
      <c r="D30" s="39"/>
      <c r="E30">
        <f t="shared" si="0"/>
        <v>37.930040262373858</v>
      </c>
      <c r="F30">
        <f t="shared" si="1"/>
        <v>38</v>
      </c>
      <c r="G30">
        <f t="shared" si="3"/>
        <v>-6.7940000000817236E-2</v>
      </c>
      <c r="I30">
        <f t="shared" si="4"/>
        <v>-6.7940000000817236E-2</v>
      </c>
      <c r="Q30" s="2">
        <f t="shared" si="2"/>
        <v>16187.753000000001</v>
      </c>
    </row>
    <row r="31" spans="1:21">
      <c r="A31" s="66" t="s">
        <v>128</v>
      </c>
      <c r="B31" s="67" t="s">
        <v>33</v>
      </c>
      <c r="C31" s="66">
        <v>31224.238000000001</v>
      </c>
      <c r="D31" s="39"/>
      <c r="E31">
        <f t="shared" si="0"/>
        <v>56.449702923398213</v>
      </c>
      <c r="F31">
        <f t="shared" si="1"/>
        <v>56.5</v>
      </c>
      <c r="G31">
        <f t="shared" si="3"/>
        <v>-4.8845000001165317E-2</v>
      </c>
      <c r="I31">
        <f t="shared" si="4"/>
        <v>-4.8845000001165317E-2</v>
      </c>
      <c r="Q31" s="2">
        <f t="shared" si="2"/>
        <v>16205.738000000001</v>
      </c>
    </row>
    <row r="32" spans="1:21">
      <c r="A32" s="66" t="s">
        <v>148</v>
      </c>
      <c r="B32" s="67" t="s">
        <v>67</v>
      </c>
      <c r="C32" s="66">
        <v>35874.527999999998</v>
      </c>
      <c r="D32" s="39"/>
      <c r="E32">
        <f t="shared" si="0"/>
        <v>4844.984708535414</v>
      </c>
      <c r="F32">
        <f t="shared" si="1"/>
        <v>4845</v>
      </c>
      <c r="G32">
        <f t="shared" si="3"/>
        <v>-1.4849999999569263E-2</v>
      </c>
      <c r="I32">
        <f t="shared" si="4"/>
        <v>-1.4849999999569263E-2</v>
      </c>
      <c r="Q32" s="2">
        <f t="shared" si="2"/>
        <v>20856.027999999998</v>
      </c>
    </row>
    <row r="33" spans="1:34">
      <c r="A33" s="66" t="s">
        <v>148</v>
      </c>
      <c r="B33" s="67" t="s">
        <v>67</v>
      </c>
      <c r="C33" s="66">
        <v>36251.436999999998</v>
      </c>
      <c r="D33" s="39"/>
      <c r="E33">
        <f t="shared" si="0"/>
        <v>5233.0985552912553</v>
      </c>
      <c r="F33">
        <f t="shared" si="1"/>
        <v>5233</v>
      </c>
      <c r="G33">
        <f t="shared" si="3"/>
        <v>9.5709999994141981E-2</v>
      </c>
      <c r="I33">
        <f t="shared" si="4"/>
        <v>9.5709999994141981E-2</v>
      </c>
      <c r="Q33" s="2">
        <f t="shared" si="2"/>
        <v>21232.936999999998</v>
      </c>
    </row>
    <row r="34" spans="1:34">
      <c r="A34" s="66" t="s">
        <v>148</v>
      </c>
      <c r="B34" s="67" t="s">
        <v>33</v>
      </c>
      <c r="C34" s="66">
        <v>37696.504000000001</v>
      </c>
      <c r="D34" s="39"/>
      <c r="E34">
        <f t="shared" si="0"/>
        <v>6721.1248751454477</v>
      </c>
      <c r="F34">
        <f t="shared" si="1"/>
        <v>6721</v>
      </c>
      <c r="G34">
        <f t="shared" si="3"/>
        <v>0.1212699999960023</v>
      </c>
      <c r="I34">
        <f t="shared" si="4"/>
        <v>0.1212699999960023</v>
      </c>
      <c r="Q34" s="2">
        <f t="shared" si="2"/>
        <v>22678.004000000001</v>
      </c>
    </row>
    <row r="35" spans="1:34">
      <c r="A35" t="s">
        <v>35</v>
      </c>
      <c r="C35" s="20">
        <v>42460.451999999997</v>
      </c>
      <c r="D35" s="20"/>
      <c r="E35">
        <f t="shared" si="0"/>
        <v>11626.6967347317</v>
      </c>
      <c r="F35">
        <f t="shared" si="1"/>
        <v>11626.5</v>
      </c>
      <c r="Q35" s="2">
        <f t="shared" si="2"/>
        <v>27441.951999999997</v>
      </c>
      <c r="U35" s="15">
        <v>0.19105499999568565</v>
      </c>
      <c r="AC35" t="s">
        <v>40</v>
      </c>
      <c r="AH35" t="s">
        <v>42</v>
      </c>
    </row>
    <row r="36" spans="1:34">
      <c r="A36" t="s">
        <v>35</v>
      </c>
      <c r="C36" s="20">
        <v>42464.292000000001</v>
      </c>
      <c r="D36" s="20"/>
      <c r="E36">
        <f t="shared" si="0"/>
        <v>11630.650891229803</v>
      </c>
      <c r="F36">
        <f t="shared" si="1"/>
        <v>11630.5</v>
      </c>
      <c r="Q36" s="2">
        <f t="shared" si="2"/>
        <v>27445.792000000001</v>
      </c>
      <c r="U36" s="15">
        <v>0.14653499999985797</v>
      </c>
      <c r="AC36" t="s">
        <v>55</v>
      </c>
      <c r="AH36" t="s">
        <v>42</v>
      </c>
    </row>
    <row r="37" spans="1:34">
      <c r="A37" t="s">
        <v>35</v>
      </c>
      <c r="C37" s="20">
        <v>42464.292999999998</v>
      </c>
      <c r="D37" s="20"/>
      <c r="E37">
        <f t="shared" si="0"/>
        <v>11630.651920958055</v>
      </c>
      <c r="F37">
        <f t="shared" si="1"/>
        <v>11630.5</v>
      </c>
      <c r="Q37" s="2">
        <f t="shared" si="2"/>
        <v>27445.792999999998</v>
      </c>
      <c r="U37" s="15">
        <v>0.14753499999642372</v>
      </c>
      <c r="AC37" t="s">
        <v>40</v>
      </c>
      <c r="AH37" t="s">
        <v>42</v>
      </c>
    </row>
    <row r="38" spans="1:34">
      <c r="A38" t="s">
        <v>39</v>
      </c>
      <c r="C38" s="20">
        <v>42528.499000000003</v>
      </c>
      <c r="D38" s="20"/>
      <c r="E38">
        <f t="shared" si="0"/>
        <v>11696.766653280201</v>
      </c>
      <c r="F38">
        <f t="shared" si="1"/>
        <v>11697</v>
      </c>
      <c r="Q38" s="2">
        <f t="shared" si="2"/>
        <v>27509.999000000003</v>
      </c>
      <c r="U38" s="15">
        <v>-0.22660999999789055</v>
      </c>
      <c r="AC38" t="s">
        <v>61</v>
      </c>
      <c r="AD38">
        <v>56</v>
      </c>
      <c r="AF38" t="s">
        <v>63</v>
      </c>
      <c r="AH38" t="s">
        <v>42</v>
      </c>
    </row>
    <row r="39" spans="1:34">
      <c r="A39" t="s">
        <v>39</v>
      </c>
      <c r="C39" s="20">
        <v>42561.383999999998</v>
      </c>
      <c r="D39" s="20"/>
      <c r="E39">
        <f t="shared" si="0"/>
        <v>11730.629266936452</v>
      </c>
      <c r="F39">
        <f t="shared" si="1"/>
        <v>11730.5</v>
      </c>
      <c r="G39">
        <f>+C39-(C$7+F39*C$8)</f>
        <v>0.12553499999194173</v>
      </c>
      <c r="I39">
        <f>G39</f>
        <v>0.12553499999194173</v>
      </c>
      <c r="Q39" s="2">
        <f t="shared" si="2"/>
        <v>27542.883999999998</v>
      </c>
      <c r="U39" s="2"/>
      <c r="AB39" t="s">
        <v>46</v>
      </c>
      <c r="AC39" t="s">
        <v>37</v>
      </c>
      <c r="AH39" t="s">
        <v>42</v>
      </c>
    </row>
    <row r="40" spans="1:34">
      <c r="A40" t="s">
        <v>41</v>
      </c>
      <c r="C40" s="20">
        <v>45402.423000000003</v>
      </c>
      <c r="D40" s="20"/>
      <c r="E40">
        <f t="shared" si="0"/>
        <v>14656.127397979673</v>
      </c>
      <c r="F40">
        <f t="shared" si="1"/>
        <v>14656</v>
      </c>
      <c r="G40">
        <f>+C40-(C$7+F40*C$8)</f>
        <v>0.12371999999595573</v>
      </c>
      <c r="I40">
        <f>G40</f>
        <v>0.12371999999595573</v>
      </c>
      <c r="O40">
        <f t="shared" ref="O40:O71" ca="1" si="5">+C$11+C$12*F40</f>
        <v>0.11318235801447797</v>
      </c>
      <c r="Q40" s="2">
        <f t="shared" si="2"/>
        <v>30383.923000000003</v>
      </c>
      <c r="U40" s="2"/>
      <c r="AB40" t="s">
        <v>46</v>
      </c>
      <c r="AC40" t="s">
        <v>50</v>
      </c>
      <c r="AD40">
        <v>12</v>
      </c>
      <c r="AF40" t="s">
        <v>34</v>
      </c>
      <c r="AH40" t="s">
        <v>36</v>
      </c>
    </row>
    <row r="41" spans="1:34">
      <c r="A41" s="17" t="s">
        <v>70</v>
      </c>
      <c r="C41" s="20">
        <v>46110.851999999999</v>
      </c>
      <c r="D41" s="20"/>
      <c r="E41">
        <f t="shared" si="0"/>
        <v>15385.616755738158</v>
      </c>
      <c r="F41">
        <f t="shared" si="1"/>
        <v>15385.5</v>
      </c>
      <c r="G41">
        <f>+C41-(C$7+F41*C$8)</f>
        <v>0.11338499999692431</v>
      </c>
      <c r="I41">
        <f>G41</f>
        <v>0.11338499999692431</v>
      </c>
      <c r="O41">
        <f t="shared" ca="1" si="5"/>
        <v>0.11312415785765262</v>
      </c>
      <c r="Q41" s="2">
        <f t="shared" si="2"/>
        <v>31092.351999999999</v>
      </c>
      <c r="S41" s="17"/>
      <c r="U41" s="2"/>
      <c r="AB41" t="s">
        <v>52</v>
      </c>
      <c r="AC41" t="s">
        <v>37</v>
      </c>
      <c r="AD41">
        <v>39</v>
      </c>
      <c r="AF41" t="s">
        <v>53</v>
      </c>
      <c r="AH41" t="s">
        <v>36</v>
      </c>
    </row>
    <row r="42" spans="1:34">
      <c r="A42" s="17" t="s">
        <v>70</v>
      </c>
      <c r="C42" s="20">
        <v>46150.667000000001</v>
      </c>
      <c r="D42" s="20"/>
      <c r="E42">
        <f t="shared" si="0"/>
        <v>15426.615386199581</v>
      </c>
      <c r="F42">
        <f t="shared" si="1"/>
        <v>15426.5</v>
      </c>
      <c r="G42">
        <f>+C42-(C$7+F42*C$8)</f>
        <v>0.11205499999778112</v>
      </c>
      <c r="I42">
        <f>G42</f>
        <v>0.11205499999778112</v>
      </c>
      <c r="O42">
        <f t="shared" ca="1" si="5"/>
        <v>0.11312088684129917</v>
      </c>
      <c r="Q42" s="2">
        <f t="shared" si="2"/>
        <v>31132.167000000001</v>
      </c>
      <c r="U42" s="2"/>
      <c r="AB42" t="s">
        <v>52</v>
      </c>
      <c r="AC42" t="s">
        <v>37</v>
      </c>
      <c r="AD42">
        <v>40</v>
      </c>
      <c r="AF42" t="s">
        <v>53</v>
      </c>
      <c r="AH42" t="s">
        <v>36</v>
      </c>
    </row>
    <row r="43" spans="1:34">
      <c r="A43" s="17" t="s">
        <v>70</v>
      </c>
      <c r="C43" s="20">
        <v>46165.718999999997</v>
      </c>
      <c r="D43" s="20"/>
      <c r="E43">
        <f t="shared" si="0"/>
        <v>15442.114855889526</v>
      </c>
      <c r="F43">
        <f t="shared" si="1"/>
        <v>15442</v>
      </c>
      <c r="G43">
        <f>+C43-(C$7+F43*C$8)</f>
        <v>0.11153999999805819</v>
      </c>
      <c r="I43">
        <f>G43</f>
        <v>0.11153999999805819</v>
      </c>
      <c r="O43">
        <f t="shared" ca="1" si="5"/>
        <v>0.1131196502375558</v>
      </c>
      <c r="Q43" s="2">
        <f t="shared" si="2"/>
        <v>31147.218999999997</v>
      </c>
      <c r="U43" s="2"/>
      <c r="AC43" t="s">
        <v>37</v>
      </c>
      <c r="AD43">
        <v>31</v>
      </c>
      <c r="AF43" t="s">
        <v>53</v>
      </c>
      <c r="AH43" t="s">
        <v>36</v>
      </c>
    </row>
    <row r="44" spans="1:34">
      <c r="A44" t="s">
        <v>44</v>
      </c>
      <c r="C44" s="20">
        <v>47274.355000000003</v>
      </c>
      <c r="D44" s="20"/>
      <c r="E44">
        <f t="shared" si="0"/>
        <v>16583.708669282176</v>
      </c>
      <c r="F44">
        <f t="shared" si="1"/>
        <v>16583.5</v>
      </c>
      <c r="O44">
        <f t="shared" ca="1" si="5"/>
        <v>0.11302858035542264</v>
      </c>
      <c r="Q44" s="2">
        <f t="shared" si="2"/>
        <v>32255.855000000003</v>
      </c>
      <c r="U44" s="15">
        <v>0.20264500000484986</v>
      </c>
      <c r="AC44" t="s">
        <v>37</v>
      </c>
      <c r="AD44">
        <v>10</v>
      </c>
      <c r="AF44" t="s">
        <v>43</v>
      </c>
      <c r="AH44" t="s">
        <v>36</v>
      </c>
    </row>
    <row r="45" spans="1:34">
      <c r="A45" s="39" t="s">
        <v>45</v>
      </c>
      <c r="B45" s="32"/>
      <c r="C45" s="33">
        <v>47568.514999999999</v>
      </c>
      <c r="D45" s="33"/>
      <c r="E45">
        <f t="shared" si="0"/>
        <v>16886.61353268872</v>
      </c>
      <c r="F45">
        <f t="shared" si="1"/>
        <v>16886.5</v>
      </c>
      <c r="G45">
        <f>+C45-(C$7+F45*C$8)</f>
        <v>0.11025499999232125</v>
      </c>
      <c r="I45">
        <f>G45</f>
        <v>0.11025499999232125</v>
      </c>
      <c r="O45">
        <f t="shared" ca="1" si="5"/>
        <v>0.11300440674676179</v>
      </c>
      <c r="Q45" s="2">
        <f t="shared" si="2"/>
        <v>32550.014999999999</v>
      </c>
      <c r="AC45" t="s">
        <v>37</v>
      </c>
      <c r="AD45">
        <v>10</v>
      </c>
      <c r="AF45" t="s">
        <v>43</v>
      </c>
      <c r="AH45" t="s">
        <v>36</v>
      </c>
    </row>
    <row r="46" spans="1:34">
      <c r="A46" s="39" t="s">
        <v>47</v>
      </c>
      <c r="B46" s="32" t="s">
        <v>33</v>
      </c>
      <c r="C46" s="33">
        <v>48085.45</v>
      </c>
      <c r="D46" s="33"/>
      <c r="E46">
        <f t="shared" si="0"/>
        <v>17418.916108039084</v>
      </c>
      <c r="F46">
        <f t="shared" si="1"/>
        <v>17419</v>
      </c>
      <c r="O46">
        <f t="shared" ca="1" si="5"/>
        <v>0.11296192342461032</v>
      </c>
      <c r="Q46" s="2">
        <f t="shared" si="2"/>
        <v>33066.949999999997</v>
      </c>
      <c r="U46" s="15">
        <v>-8.1470000004628673E-2</v>
      </c>
      <c r="AB46" t="s">
        <v>58</v>
      </c>
      <c r="AC46" t="s">
        <v>50</v>
      </c>
      <c r="AD46">
        <v>18</v>
      </c>
      <c r="AF46" t="s">
        <v>34</v>
      </c>
      <c r="AH46" t="s">
        <v>36</v>
      </c>
    </row>
    <row r="47" spans="1:34">
      <c r="A47" s="45" t="s">
        <v>49</v>
      </c>
      <c r="B47" s="67" t="s">
        <v>67</v>
      </c>
      <c r="C47" s="66">
        <v>48352.708200000001</v>
      </c>
      <c r="D47" s="39"/>
      <c r="E47">
        <f t="shared" si="0"/>
        <v>17694.119427882979</v>
      </c>
      <c r="F47">
        <f t="shared" si="1"/>
        <v>17694</v>
      </c>
      <c r="G47">
        <f>+C47-(C$7+F47*C$8)</f>
        <v>0.11597999999503372</v>
      </c>
      <c r="J47">
        <f>G47</f>
        <v>0.11597999999503372</v>
      </c>
      <c r="O47">
        <f t="shared" ca="1" si="5"/>
        <v>0.11293998368077623</v>
      </c>
      <c r="Q47" s="2">
        <f t="shared" si="2"/>
        <v>33334.208200000001</v>
      </c>
      <c r="AC47" t="s">
        <v>37</v>
      </c>
      <c r="AD47">
        <v>10</v>
      </c>
      <c r="AF47" t="s">
        <v>43</v>
      </c>
      <c r="AH47" t="s">
        <v>36</v>
      </c>
    </row>
    <row r="48" spans="1:34">
      <c r="A48" s="45" t="s">
        <v>49</v>
      </c>
      <c r="B48" s="46" t="s">
        <v>67</v>
      </c>
      <c r="C48" s="45">
        <v>48352.708229999997</v>
      </c>
      <c r="D48" s="45">
        <v>1.8000000000000001E-4</v>
      </c>
      <c r="E48">
        <f t="shared" si="0"/>
        <v>17694.119458774825</v>
      </c>
      <c r="F48">
        <f t="shared" si="1"/>
        <v>17694</v>
      </c>
      <c r="G48">
        <f>+C48-(C$7+F48*C$8)</f>
        <v>0.11600999999063788</v>
      </c>
      <c r="J48">
        <f>G48</f>
        <v>0.11600999999063788</v>
      </c>
      <c r="O48">
        <f t="shared" ca="1" si="5"/>
        <v>0.11293998368077623</v>
      </c>
      <c r="Q48" s="2">
        <f t="shared" si="2"/>
        <v>33334.208229999997</v>
      </c>
      <c r="AC48" t="s">
        <v>37</v>
      </c>
      <c r="AD48">
        <v>11</v>
      </c>
      <c r="AF48" t="s">
        <v>43</v>
      </c>
      <c r="AH48" t="s">
        <v>36</v>
      </c>
    </row>
    <row r="49" spans="1:34">
      <c r="A49" s="17" t="s">
        <v>70</v>
      </c>
      <c r="B49" s="32"/>
      <c r="C49" s="33">
        <v>48564.374000000003</v>
      </c>
      <c r="D49" s="33"/>
      <c r="E49">
        <f t="shared" si="0"/>
        <v>17912.077682699535</v>
      </c>
      <c r="F49">
        <f t="shared" si="1"/>
        <v>17912</v>
      </c>
      <c r="O49">
        <f t="shared" ca="1" si="5"/>
        <v>0.11292259144748229</v>
      </c>
      <c r="Q49" s="2">
        <f t="shared" si="2"/>
        <v>33545.874000000003</v>
      </c>
      <c r="U49" s="15">
        <v>7.5440000000526197E-2</v>
      </c>
      <c r="AB49" t="s">
        <v>46</v>
      </c>
      <c r="AC49" t="s">
        <v>61</v>
      </c>
      <c r="AD49">
        <v>13</v>
      </c>
      <c r="AF49" t="s">
        <v>34</v>
      </c>
      <c r="AH49" t="s">
        <v>36</v>
      </c>
    </row>
    <row r="50" spans="1:34">
      <c r="A50" s="45" t="s">
        <v>49</v>
      </c>
      <c r="B50" s="46" t="s">
        <v>67</v>
      </c>
      <c r="C50" s="45">
        <v>48690.661350000002</v>
      </c>
      <c r="D50" s="45">
        <v>3.8999999999999999E-4</v>
      </c>
      <c r="E50">
        <f t="shared" si="0"/>
        <v>18042.119335207437</v>
      </c>
      <c r="F50">
        <f t="shared" si="1"/>
        <v>18042</v>
      </c>
      <c r="G50">
        <f t="shared" ref="G50:G60" si="6">+C50-(C$7+F50*C$8)</f>
        <v>0.11589000000094529</v>
      </c>
      <c r="J50">
        <f>G50</f>
        <v>0.11589000000094529</v>
      </c>
      <c r="O50">
        <f t="shared" ca="1" si="5"/>
        <v>0.11291221993221527</v>
      </c>
      <c r="Q50" s="2">
        <f t="shared" si="2"/>
        <v>33672.161350000002</v>
      </c>
      <c r="AD50">
        <v>7</v>
      </c>
      <c r="AF50" t="s">
        <v>34</v>
      </c>
      <c r="AH50" t="s">
        <v>36</v>
      </c>
    </row>
    <row r="51" spans="1:34">
      <c r="A51" s="45" t="s">
        <v>49</v>
      </c>
      <c r="B51" s="67" t="s">
        <v>67</v>
      </c>
      <c r="C51" s="66">
        <v>48690.661399999997</v>
      </c>
      <c r="D51" s="39"/>
      <c r="E51">
        <f t="shared" si="0"/>
        <v>18042.119386693845</v>
      </c>
      <c r="F51">
        <f t="shared" si="1"/>
        <v>18042</v>
      </c>
      <c r="G51">
        <f t="shared" si="6"/>
        <v>0.11593999999604421</v>
      </c>
      <c r="J51">
        <f>G51</f>
        <v>0.11593999999604421</v>
      </c>
      <c r="O51">
        <f t="shared" ca="1" si="5"/>
        <v>0.11291221993221527</v>
      </c>
      <c r="Q51" s="2">
        <f t="shared" si="2"/>
        <v>33672.161399999997</v>
      </c>
      <c r="AC51" t="s">
        <v>37</v>
      </c>
      <c r="AD51">
        <v>5</v>
      </c>
      <c r="AF51" t="s">
        <v>38</v>
      </c>
      <c r="AH51" t="s">
        <v>36</v>
      </c>
    </row>
    <row r="52" spans="1:34">
      <c r="A52" s="45" t="s">
        <v>49</v>
      </c>
      <c r="B52" s="46" t="s">
        <v>33</v>
      </c>
      <c r="C52" s="45">
        <v>48705.71009</v>
      </c>
      <c r="D52" s="45">
        <v>4.8999999999999998E-4</v>
      </c>
      <c r="E52">
        <f t="shared" si="0"/>
        <v>18057.615447983277</v>
      </c>
      <c r="F52">
        <f t="shared" si="1"/>
        <v>18057.5</v>
      </c>
      <c r="G52">
        <f t="shared" si="6"/>
        <v>0.11211500000354135</v>
      </c>
      <c r="J52">
        <f>G52</f>
        <v>0.11211500000354135</v>
      </c>
      <c r="O52">
        <f t="shared" ca="1" si="5"/>
        <v>0.1129109833284719</v>
      </c>
      <c r="Q52" s="2">
        <f t="shared" si="2"/>
        <v>33687.21009</v>
      </c>
      <c r="AC52" t="s">
        <v>37</v>
      </c>
      <c r="AD52">
        <v>5</v>
      </c>
      <c r="AF52" t="s">
        <v>34</v>
      </c>
      <c r="AH52" t="s">
        <v>36</v>
      </c>
    </row>
    <row r="53" spans="1:34">
      <c r="A53" s="45" t="s">
        <v>49</v>
      </c>
      <c r="B53" s="67" t="s">
        <v>33</v>
      </c>
      <c r="C53" s="66">
        <v>48705.710099999997</v>
      </c>
      <c r="D53" s="39"/>
      <c r="E53">
        <f t="shared" ref="E53:E84" si="7">+(C53-C$7)/C$8</f>
        <v>18057.615458280554</v>
      </c>
      <c r="F53">
        <f t="shared" ref="F53:F84" si="8">ROUND(2*E53,0)/2</f>
        <v>18057.5</v>
      </c>
      <c r="G53">
        <f t="shared" si="6"/>
        <v>0.11212499999965075</v>
      </c>
      <c r="J53">
        <f>G53</f>
        <v>0.11212499999965075</v>
      </c>
      <c r="O53">
        <f t="shared" ca="1" si="5"/>
        <v>0.1129109833284719</v>
      </c>
      <c r="Q53" s="2">
        <f t="shared" ref="Q53:Q84" si="9">+C53-15018.5</f>
        <v>33687.210099999997</v>
      </c>
      <c r="AC53" t="s">
        <v>37</v>
      </c>
      <c r="AD53">
        <v>6</v>
      </c>
      <c r="AF53" t="s">
        <v>34</v>
      </c>
      <c r="AH53" t="s">
        <v>36</v>
      </c>
    </row>
    <row r="54" spans="1:34">
      <c r="A54" s="39" t="s">
        <v>51</v>
      </c>
      <c r="B54" s="32" t="s">
        <v>33</v>
      </c>
      <c r="C54" s="33">
        <v>48733.391000000003</v>
      </c>
      <c r="D54" s="33">
        <v>3.0000000000000001E-3</v>
      </c>
      <c r="E54">
        <f t="shared" si="7"/>
        <v>18086.11926312646</v>
      </c>
      <c r="F54">
        <f t="shared" si="8"/>
        <v>18086</v>
      </c>
      <c r="G54">
        <f t="shared" si="6"/>
        <v>0.11582000000635162</v>
      </c>
      <c r="I54">
        <f>G54</f>
        <v>0.11582000000635162</v>
      </c>
      <c r="O54">
        <f t="shared" ca="1" si="5"/>
        <v>0.11290870957320182</v>
      </c>
      <c r="Q54" s="2">
        <f t="shared" si="9"/>
        <v>33714.891000000003</v>
      </c>
      <c r="U54" s="2"/>
      <c r="AC54" t="s">
        <v>37</v>
      </c>
      <c r="AD54">
        <v>10</v>
      </c>
      <c r="AF54" t="s">
        <v>38</v>
      </c>
      <c r="AH54" t="s">
        <v>36</v>
      </c>
    </row>
    <row r="55" spans="1:34">
      <c r="A55" s="39" t="s">
        <v>51</v>
      </c>
      <c r="B55" s="32" t="s">
        <v>33</v>
      </c>
      <c r="C55" s="33">
        <v>48734.355000000003</v>
      </c>
      <c r="D55" s="33">
        <v>0.01</v>
      </c>
      <c r="E55">
        <f t="shared" si="7"/>
        <v>18087.111921164007</v>
      </c>
      <c r="F55">
        <f t="shared" si="8"/>
        <v>18087</v>
      </c>
      <c r="G55">
        <f t="shared" si="6"/>
        <v>0.10869000000093365</v>
      </c>
      <c r="I55">
        <f>G55</f>
        <v>0.10869000000093365</v>
      </c>
      <c r="O55">
        <f t="shared" ca="1" si="5"/>
        <v>0.11290862979231514</v>
      </c>
      <c r="Q55" s="2">
        <f t="shared" si="9"/>
        <v>33715.855000000003</v>
      </c>
      <c r="U55" s="2"/>
      <c r="AC55" t="s">
        <v>37</v>
      </c>
      <c r="AD55">
        <v>7</v>
      </c>
      <c r="AF55" t="s">
        <v>43</v>
      </c>
      <c r="AH55" t="s">
        <v>36</v>
      </c>
    </row>
    <row r="56" spans="1:34">
      <c r="A56" s="45" t="s">
        <v>49</v>
      </c>
      <c r="B56" s="67" t="s">
        <v>33</v>
      </c>
      <c r="C56" s="66">
        <v>48741.645700000001</v>
      </c>
      <c r="D56" s="39"/>
      <c r="E56">
        <f t="shared" si="7"/>
        <v>18094.619360950644</v>
      </c>
      <c r="F56">
        <f t="shared" si="8"/>
        <v>18094.5</v>
      </c>
      <c r="G56">
        <f t="shared" si="6"/>
        <v>0.11591499999485677</v>
      </c>
      <c r="J56">
        <f>G56</f>
        <v>0.11591499999485677</v>
      </c>
      <c r="O56">
        <f t="shared" ca="1" si="5"/>
        <v>0.11290803143566512</v>
      </c>
      <c r="Q56" s="2">
        <f t="shared" si="9"/>
        <v>33723.145700000001</v>
      </c>
    </row>
    <row r="57" spans="1:34">
      <c r="A57" s="45" t="s">
        <v>49</v>
      </c>
      <c r="B57" s="46" t="s">
        <v>33</v>
      </c>
      <c r="C57" s="45">
        <v>48741.645709999997</v>
      </c>
      <c r="D57" s="45">
        <v>1.9000000000000001E-4</v>
      </c>
      <c r="E57">
        <f t="shared" si="7"/>
        <v>18094.619371247922</v>
      </c>
      <c r="F57">
        <f t="shared" si="8"/>
        <v>18094.5</v>
      </c>
      <c r="G57">
        <f t="shared" si="6"/>
        <v>0.11592499999096617</v>
      </c>
      <c r="J57">
        <f>G57</f>
        <v>0.11592499999096617</v>
      </c>
      <c r="O57">
        <f t="shared" ca="1" si="5"/>
        <v>0.11290803143566512</v>
      </c>
      <c r="Q57" s="2">
        <f t="shared" si="9"/>
        <v>33723.145709999997</v>
      </c>
    </row>
    <row r="58" spans="1:34">
      <c r="A58" s="39" t="s">
        <v>54</v>
      </c>
      <c r="B58" s="32" t="s">
        <v>33</v>
      </c>
      <c r="C58" s="33">
        <v>48755.226000000002</v>
      </c>
      <c r="D58" s="33">
        <v>7.0000000000000001E-3</v>
      </c>
      <c r="E58">
        <f t="shared" si="7"/>
        <v>18108.603379568132</v>
      </c>
      <c r="F58">
        <f t="shared" si="8"/>
        <v>18108.5</v>
      </c>
      <c r="G58">
        <f t="shared" si="6"/>
        <v>0.10039500000129919</v>
      </c>
      <c r="I58">
        <f>G58</f>
        <v>0.10039500000129919</v>
      </c>
      <c r="O58">
        <f t="shared" ca="1" si="5"/>
        <v>0.11290691450325174</v>
      </c>
      <c r="Q58" s="2">
        <f t="shared" si="9"/>
        <v>33736.726000000002</v>
      </c>
      <c r="U58" s="2"/>
    </row>
    <row r="59" spans="1:34">
      <c r="A59" s="39" t="s">
        <v>54</v>
      </c>
      <c r="B59" s="32"/>
      <c r="C59" s="33">
        <v>49028.591999999997</v>
      </c>
      <c r="D59" s="33">
        <v>7.0000000000000001E-3</v>
      </c>
      <c r="E59">
        <f t="shared" si="7"/>
        <v>18390.09607364616</v>
      </c>
      <c r="F59">
        <f t="shared" si="8"/>
        <v>18390</v>
      </c>
      <c r="G59">
        <f t="shared" si="6"/>
        <v>9.3299999993178062E-2</v>
      </c>
      <c r="I59">
        <f>G59</f>
        <v>9.3299999993178062E-2</v>
      </c>
      <c r="O59">
        <f t="shared" ca="1" si="5"/>
        <v>0.11288445618365431</v>
      </c>
      <c r="Q59" s="2">
        <f t="shared" si="9"/>
        <v>34010.091999999997</v>
      </c>
      <c r="U59" s="2"/>
    </row>
    <row r="60" spans="1:34">
      <c r="A60" s="39" t="s">
        <v>56</v>
      </c>
      <c r="B60" s="32"/>
      <c r="C60" s="33">
        <v>49046.574999999997</v>
      </c>
      <c r="D60" s="33"/>
      <c r="E60">
        <f t="shared" si="7"/>
        <v>18408.613676850673</v>
      </c>
      <c r="F60">
        <f t="shared" si="8"/>
        <v>18408.5</v>
      </c>
      <c r="G60">
        <f t="shared" si="6"/>
        <v>0.11039499999606051</v>
      </c>
      <c r="I60">
        <f>G60</f>
        <v>0.11039499999606051</v>
      </c>
      <c r="O60">
        <f t="shared" ca="1" si="5"/>
        <v>0.11288298023725092</v>
      </c>
      <c r="Q60" s="2">
        <f t="shared" si="9"/>
        <v>34028.074999999997</v>
      </c>
      <c r="U60" s="2"/>
    </row>
    <row r="61" spans="1:34">
      <c r="A61" s="39" t="s">
        <v>57</v>
      </c>
      <c r="B61" s="32"/>
      <c r="C61" s="33">
        <v>49076.392999999996</v>
      </c>
      <c r="D61" s="33">
        <v>8.0000000000000002E-3</v>
      </c>
      <c r="E61">
        <f t="shared" si="7"/>
        <v>18439.318113949721</v>
      </c>
      <c r="F61">
        <f t="shared" si="8"/>
        <v>18439.5</v>
      </c>
      <c r="O61">
        <f t="shared" ca="1" si="5"/>
        <v>0.11288050702976417</v>
      </c>
      <c r="Q61" s="2">
        <f t="shared" si="9"/>
        <v>34057.892999999996</v>
      </c>
      <c r="U61" s="15">
        <v>-0.17663500001071952</v>
      </c>
    </row>
    <row r="62" spans="1:34">
      <c r="A62" s="39" t="s">
        <v>57</v>
      </c>
      <c r="B62" s="32"/>
      <c r="C62" s="33">
        <v>49078.345000000001</v>
      </c>
      <c r="D62" s="33">
        <v>8.0000000000000002E-3</v>
      </c>
      <c r="E62">
        <f t="shared" si="7"/>
        <v>18441.328143502928</v>
      </c>
      <c r="F62">
        <f t="shared" si="8"/>
        <v>18441.5</v>
      </c>
      <c r="O62">
        <f t="shared" ca="1" si="5"/>
        <v>0.11288034746799083</v>
      </c>
      <c r="Q62" s="2">
        <f t="shared" si="9"/>
        <v>34059.845000000001</v>
      </c>
      <c r="U62" s="15">
        <v>-0.1668950000021141</v>
      </c>
    </row>
    <row r="63" spans="1:34">
      <c r="A63" s="39" t="s">
        <v>59</v>
      </c>
      <c r="B63" s="32"/>
      <c r="C63" s="33">
        <v>49777.347000000002</v>
      </c>
      <c r="D63" s="33">
        <v>2E-3</v>
      </c>
      <c r="E63">
        <f t="shared" si="7"/>
        <v>19161.11025300423</v>
      </c>
      <c r="F63">
        <f t="shared" si="8"/>
        <v>19161</v>
      </c>
      <c r="G63">
        <f>+C63-(C$7+F63*C$8)</f>
        <v>0.10706999999820255</v>
      </c>
      <c r="I63">
        <f>G63</f>
        <v>0.10706999999820255</v>
      </c>
      <c r="O63">
        <f t="shared" ca="1" si="5"/>
        <v>0.11282294512003217</v>
      </c>
      <c r="Q63" s="2">
        <f t="shared" si="9"/>
        <v>34758.847000000002</v>
      </c>
      <c r="U63" s="2"/>
    </row>
    <row r="64" spans="1:34">
      <c r="A64" s="17" t="s">
        <v>70</v>
      </c>
      <c r="B64" s="32" t="s">
        <v>67</v>
      </c>
      <c r="C64" s="33">
        <v>50539.688000000002</v>
      </c>
      <c r="D64" s="33">
        <v>3.0000000000000001E-3</v>
      </c>
      <c r="E64">
        <f t="shared" si="7"/>
        <v>19946.114320430839</v>
      </c>
      <c r="F64">
        <f t="shared" si="8"/>
        <v>19946</v>
      </c>
      <c r="G64">
        <f>+C64-(C$7+F64*C$8)</f>
        <v>0.11102000000391854</v>
      </c>
      <c r="I64">
        <f>G64</f>
        <v>0.11102000000391854</v>
      </c>
      <c r="O64">
        <f t="shared" ca="1" si="5"/>
        <v>0.11276031712399666</v>
      </c>
      <c r="Q64" s="2">
        <f t="shared" si="9"/>
        <v>35521.188000000002</v>
      </c>
      <c r="U64" s="2"/>
    </row>
    <row r="65" spans="1:21">
      <c r="A65" s="17" t="s">
        <v>70</v>
      </c>
      <c r="B65" s="32" t="s">
        <v>67</v>
      </c>
      <c r="C65" s="33">
        <v>50540.663</v>
      </c>
      <c r="D65" s="33">
        <v>3.0000000000000001E-3</v>
      </c>
      <c r="E65">
        <f t="shared" si="7"/>
        <v>19947.118305479184</v>
      </c>
      <c r="F65">
        <f t="shared" si="8"/>
        <v>19947</v>
      </c>
      <c r="G65">
        <f>+C65-(C$7+F65*C$8)</f>
        <v>0.11488999999710359</v>
      </c>
      <c r="I65">
        <f>G65</f>
        <v>0.11488999999710359</v>
      </c>
      <c r="O65">
        <f t="shared" ca="1" si="5"/>
        <v>0.11276023734311</v>
      </c>
      <c r="Q65" s="2">
        <f t="shared" si="9"/>
        <v>35522.163</v>
      </c>
      <c r="U65" s="2"/>
    </row>
    <row r="66" spans="1:21">
      <c r="A66" s="17" t="s">
        <v>70</v>
      </c>
      <c r="B66" s="32" t="s">
        <v>67</v>
      </c>
      <c r="C66" s="33">
        <v>50542.6</v>
      </c>
      <c r="D66" s="33">
        <v>3.0000000000000001E-3</v>
      </c>
      <c r="E66">
        <f t="shared" si="7"/>
        <v>19949.112889108561</v>
      </c>
      <c r="F66">
        <f t="shared" si="8"/>
        <v>19949</v>
      </c>
      <c r="G66">
        <f>+C66-(C$7+F66*C$8)</f>
        <v>0.10962999999901513</v>
      </c>
      <c r="I66">
        <f>G66</f>
        <v>0.10962999999901513</v>
      </c>
      <c r="O66">
        <f t="shared" ca="1" si="5"/>
        <v>0.11276007778133666</v>
      </c>
      <c r="Q66" s="2">
        <f t="shared" si="9"/>
        <v>35524.1</v>
      </c>
      <c r="U66" s="2"/>
    </row>
    <row r="67" spans="1:21">
      <c r="A67" s="39" t="s">
        <v>60</v>
      </c>
      <c r="B67" s="32"/>
      <c r="C67" s="33">
        <v>50570.406000000003</v>
      </c>
      <c r="D67" s="33">
        <v>4.0000000000000001E-3</v>
      </c>
      <c r="E67">
        <f t="shared" si="7"/>
        <v>19977.745512959129</v>
      </c>
      <c r="F67">
        <f t="shared" si="8"/>
        <v>19977.5</v>
      </c>
      <c r="O67">
        <f t="shared" ca="1" si="5"/>
        <v>0.11275780402606658</v>
      </c>
      <c r="Q67" s="2">
        <f t="shared" si="9"/>
        <v>35551.906000000003</v>
      </c>
      <c r="U67" s="15">
        <v>0.23842500000318978</v>
      </c>
    </row>
    <row r="68" spans="1:21">
      <c r="A68" s="39" t="s">
        <v>60</v>
      </c>
      <c r="B68" s="32"/>
      <c r="C68" s="33">
        <v>50571.374000000003</v>
      </c>
      <c r="D68" s="33">
        <v>4.0000000000000001E-3</v>
      </c>
      <c r="E68">
        <f t="shared" si="7"/>
        <v>19978.742289909693</v>
      </c>
      <c r="F68">
        <f t="shared" si="8"/>
        <v>19978.5</v>
      </c>
      <c r="O68">
        <f t="shared" ca="1" si="5"/>
        <v>0.11275772424517991</v>
      </c>
      <c r="Q68" s="2">
        <f t="shared" si="9"/>
        <v>35552.874000000003</v>
      </c>
      <c r="U68" s="15">
        <v>0.23529499999858672</v>
      </c>
    </row>
    <row r="69" spans="1:21">
      <c r="A69" s="17" t="s">
        <v>70</v>
      </c>
      <c r="B69" s="32" t="s">
        <v>67</v>
      </c>
      <c r="C69" s="33">
        <v>50572.722000000002</v>
      </c>
      <c r="D69" s="33">
        <v>3.0000000000000001E-3</v>
      </c>
      <c r="E69">
        <f t="shared" si="7"/>
        <v>19980.130363597047</v>
      </c>
      <c r="F69">
        <f t="shared" si="8"/>
        <v>19980</v>
      </c>
      <c r="G69">
        <f t="shared" ref="G69:G107" si="10">+C69-(C$7+F69*C$8)</f>
        <v>0.12659999999596039</v>
      </c>
      <c r="I69">
        <f>G69</f>
        <v>0.12659999999596039</v>
      </c>
      <c r="O69">
        <f t="shared" ca="1" si="5"/>
        <v>0.11275760457384991</v>
      </c>
      <c r="Q69" s="2">
        <f t="shared" si="9"/>
        <v>35554.222000000002</v>
      </c>
      <c r="U69" s="2"/>
    </row>
    <row r="70" spans="1:21">
      <c r="A70" s="17" t="s">
        <v>70</v>
      </c>
      <c r="B70" s="32" t="s">
        <v>67</v>
      </c>
      <c r="C70" s="33">
        <v>50573.675000000003</v>
      </c>
      <c r="D70" s="33">
        <v>3.0000000000000001E-3</v>
      </c>
      <c r="E70">
        <f t="shared" si="7"/>
        <v>19981.111694623789</v>
      </c>
      <c r="F70">
        <f t="shared" si="8"/>
        <v>19981</v>
      </c>
      <c r="G70">
        <f t="shared" si="10"/>
        <v>0.10846999999921536</v>
      </c>
      <c r="I70">
        <f>G70</f>
        <v>0.10846999999921536</v>
      </c>
      <c r="O70">
        <f t="shared" ca="1" si="5"/>
        <v>0.11275752479296323</v>
      </c>
      <c r="Q70" s="2">
        <f t="shared" si="9"/>
        <v>35555.175000000003</v>
      </c>
      <c r="U70" s="2"/>
    </row>
    <row r="71" spans="1:21">
      <c r="A71" s="17" t="s">
        <v>70</v>
      </c>
      <c r="B71" s="32" t="s">
        <v>67</v>
      </c>
      <c r="C71" s="33">
        <v>50575.625</v>
      </c>
      <c r="D71" s="33">
        <v>3.0000000000000001E-3</v>
      </c>
      <c r="E71">
        <f t="shared" si="7"/>
        <v>19983.119664720478</v>
      </c>
      <c r="F71">
        <f t="shared" si="8"/>
        <v>19983</v>
      </c>
      <c r="G71">
        <f t="shared" si="10"/>
        <v>0.11620999999286141</v>
      </c>
      <c r="I71">
        <f>G71</f>
        <v>0.11620999999286141</v>
      </c>
      <c r="O71">
        <f t="shared" ca="1" si="5"/>
        <v>0.1127573652311899</v>
      </c>
      <c r="Q71" s="2">
        <f t="shared" si="9"/>
        <v>35557.125</v>
      </c>
      <c r="U71" s="2"/>
    </row>
    <row r="72" spans="1:21">
      <c r="A72" s="39" t="s">
        <v>62</v>
      </c>
      <c r="B72" s="32" t="s">
        <v>33</v>
      </c>
      <c r="C72" s="33">
        <v>50849.485000000001</v>
      </c>
      <c r="D72" s="33">
        <v>3.0000000000000001E-3</v>
      </c>
      <c r="E72">
        <f t="shared" si="7"/>
        <v>20265.121044556341</v>
      </c>
      <c r="F72">
        <f t="shared" si="8"/>
        <v>20265</v>
      </c>
      <c r="G72">
        <f t="shared" si="10"/>
        <v>0.11754999999538995</v>
      </c>
      <c r="I72">
        <f>G72</f>
        <v>0.11754999999538995</v>
      </c>
      <c r="O72">
        <f t="shared" ref="O72:O107" ca="1" si="11">+C$11+C$12*F72</f>
        <v>0.11273486702114911</v>
      </c>
      <c r="Q72" s="2">
        <f t="shared" si="9"/>
        <v>35830.985000000001</v>
      </c>
      <c r="U72" s="2"/>
    </row>
    <row r="73" spans="1:21">
      <c r="A73" s="39" t="s">
        <v>64</v>
      </c>
      <c r="B73" s="32"/>
      <c r="C73" s="33">
        <v>51198.59</v>
      </c>
      <c r="D73" s="33">
        <v>0.02</v>
      </c>
      <c r="E73">
        <f t="shared" si="7"/>
        <v>20624.604326918121</v>
      </c>
      <c r="F73">
        <f t="shared" si="8"/>
        <v>20624.5</v>
      </c>
      <c r="G73">
        <f t="shared" si="10"/>
        <v>0.10131499999260996</v>
      </c>
      <c r="I73">
        <f>G73</f>
        <v>0.10131499999260996</v>
      </c>
      <c r="O73">
        <f t="shared" ca="1" si="11"/>
        <v>0.11270618579239146</v>
      </c>
      <c r="Q73" s="2">
        <f t="shared" si="9"/>
        <v>36180.089999999997</v>
      </c>
      <c r="U73" s="2"/>
    </row>
    <row r="74" spans="1:21">
      <c r="A74" s="66" t="s">
        <v>275</v>
      </c>
      <c r="B74" s="67" t="s">
        <v>67</v>
      </c>
      <c r="C74" s="66">
        <v>51955.6011</v>
      </c>
      <c r="D74" s="39"/>
      <c r="E74">
        <f t="shared" si="7"/>
        <v>21404.12004571993</v>
      </c>
      <c r="F74">
        <f t="shared" si="8"/>
        <v>21404</v>
      </c>
      <c r="G74">
        <f t="shared" si="10"/>
        <v>0.11658000000170432</v>
      </c>
      <c r="K74">
        <f>G74</f>
        <v>0.11658000000170432</v>
      </c>
      <c r="O74">
        <f t="shared" ca="1" si="11"/>
        <v>0.11264399659123263</v>
      </c>
      <c r="Q74" s="2">
        <f t="shared" si="9"/>
        <v>36937.1011</v>
      </c>
    </row>
    <row r="75" spans="1:21">
      <c r="A75" s="66" t="s">
        <v>280</v>
      </c>
      <c r="B75" s="67" t="s">
        <v>67</v>
      </c>
      <c r="C75" s="66">
        <v>52345.020299999996</v>
      </c>
      <c r="D75" s="39"/>
      <c r="E75">
        <f t="shared" si="7"/>
        <v>21805.115998887886</v>
      </c>
      <c r="F75">
        <f t="shared" si="8"/>
        <v>21805</v>
      </c>
      <c r="G75">
        <f t="shared" si="10"/>
        <v>0.11264999999548309</v>
      </c>
      <c r="K75">
        <f>G75</f>
        <v>0.11264999999548309</v>
      </c>
      <c r="O75">
        <f t="shared" ca="1" si="11"/>
        <v>0.11261200445567819</v>
      </c>
      <c r="Q75" s="2">
        <f t="shared" si="9"/>
        <v>37326.520299999996</v>
      </c>
    </row>
    <row r="76" spans="1:21">
      <c r="A76" s="66" t="s">
        <v>280</v>
      </c>
      <c r="B76" s="67" t="s">
        <v>33</v>
      </c>
      <c r="C76" s="66">
        <v>52361.042500000003</v>
      </c>
      <c r="D76" s="39"/>
      <c r="E76">
        <f t="shared" si="7"/>
        <v>21821.614510930565</v>
      </c>
      <c r="F76">
        <f t="shared" si="8"/>
        <v>21821.5</v>
      </c>
      <c r="G76">
        <f t="shared" si="10"/>
        <v>0.11120500000106404</v>
      </c>
      <c r="K76">
        <f>G76</f>
        <v>0.11120500000106404</v>
      </c>
      <c r="O76">
        <f t="shared" ca="1" si="11"/>
        <v>0.11261068807104814</v>
      </c>
      <c r="Q76" s="2">
        <f t="shared" si="9"/>
        <v>37342.542500000003</v>
      </c>
    </row>
    <row r="77" spans="1:21">
      <c r="A77" s="33" t="s">
        <v>84</v>
      </c>
      <c r="B77" s="40" t="s">
        <v>33</v>
      </c>
      <c r="C77" s="41">
        <v>52362.500500000002</v>
      </c>
      <c r="D77" s="41">
        <v>2.9999999999999997E-4</v>
      </c>
      <c r="E77">
        <f t="shared" si="7"/>
        <v>21823.115854725937</v>
      </c>
      <c r="F77">
        <f t="shared" si="8"/>
        <v>21823</v>
      </c>
      <c r="G77">
        <f t="shared" si="10"/>
        <v>0.11250999999901978</v>
      </c>
      <c r="J77">
        <f>G77</f>
        <v>0.11250999999901978</v>
      </c>
      <c r="O77">
        <f t="shared" ca="1" si="11"/>
        <v>0.11261056839971814</v>
      </c>
      <c r="Q77" s="2">
        <f t="shared" si="9"/>
        <v>37344.000500000002</v>
      </c>
    </row>
    <row r="78" spans="1:21">
      <c r="A78" s="39" t="s">
        <v>32</v>
      </c>
      <c r="B78" s="32" t="s">
        <v>33</v>
      </c>
      <c r="C78" s="33">
        <v>52703.37</v>
      </c>
      <c r="D78" s="33">
        <v>1.1999999999999999E-3</v>
      </c>
      <c r="E78">
        <f t="shared" si="7"/>
        <v>22174.118810046028</v>
      </c>
      <c r="F78">
        <f t="shared" si="8"/>
        <v>22174</v>
      </c>
      <c r="G78">
        <f t="shared" si="10"/>
        <v>0.11537999999563908</v>
      </c>
      <c r="H78" s="11"/>
      <c r="I78" s="6"/>
      <c r="J78">
        <f>G78</f>
        <v>0.11537999999563908</v>
      </c>
      <c r="O78">
        <f t="shared" ca="1" si="11"/>
        <v>0.11258256530849717</v>
      </c>
      <c r="Q78" s="2">
        <f t="shared" si="9"/>
        <v>37684.870000000003</v>
      </c>
    </row>
    <row r="79" spans="1:21">
      <c r="A79" s="39" t="s">
        <v>32</v>
      </c>
      <c r="B79" s="40"/>
      <c r="C79" s="33">
        <v>52719.390800000001</v>
      </c>
      <c r="D79" s="33">
        <v>8.0000000000000004E-4</v>
      </c>
      <c r="E79">
        <f t="shared" si="7"/>
        <v>22190.615880469144</v>
      </c>
      <c r="F79">
        <f t="shared" si="8"/>
        <v>22190.5</v>
      </c>
      <c r="G79">
        <f t="shared" si="10"/>
        <v>0.11253500000020722</v>
      </c>
      <c r="H79" s="11"/>
      <c r="I79" s="6"/>
      <c r="J79">
        <f>G79</f>
        <v>0.11253500000020722</v>
      </c>
      <c r="O79">
        <f t="shared" ca="1" si="11"/>
        <v>0.11258124892386712</v>
      </c>
      <c r="Q79" s="2">
        <f t="shared" si="9"/>
        <v>37700.890800000001</v>
      </c>
    </row>
    <row r="80" spans="1:21">
      <c r="A80" s="66" t="s">
        <v>302</v>
      </c>
      <c r="B80" s="67" t="s">
        <v>67</v>
      </c>
      <c r="C80" s="66">
        <v>53748.303699999997</v>
      </c>
      <c r="D80" s="39"/>
      <c r="E80">
        <f t="shared" si="7"/>
        <v>23250.116565238426</v>
      </c>
      <c r="F80">
        <f t="shared" si="8"/>
        <v>23250</v>
      </c>
      <c r="G80">
        <f t="shared" si="10"/>
        <v>0.11319999999250285</v>
      </c>
      <c r="K80">
        <f>G80</f>
        <v>0.11319999999250285</v>
      </c>
      <c r="O80">
        <f t="shared" ca="1" si="11"/>
        <v>0.11249672107444085</v>
      </c>
      <c r="Q80" s="2">
        <f t="shared" si="9"/>
        <v>38729.803699999997</v>
      </c>
    </row>
    <row r="81" spans="1:21">
      <c r="A81" s="42" t="s">
        <v>88</v>
      </c>
      <c r="B81" s="43" t="s">
        <v>33</v>
      </c>
      <c r="C81" s="42">
        <v>53763.352809999997</v>
      </c>
      <c r="D81" s="42">
        <v>1E-3</v>
      </c>
      <c r="E81">
        <f t="shared" si="7"/>
        <v>23265.613059013722</v>
      </c>
      <c r="F81">
        <f t="shared" si="8"/>
        <v>23265.5</v>
      </c>
      <c r="G81">
        <f t="shared" si="10"/>
        <v>0.10979499999666587</v>
      </c>
      <c r="J81">
        <f>G81</f>
        <v>0.10979499999666587</v>
      </c>
      <c r="O81">
        <f t="shared" ca="1" si="11"/>
        <v>0.11249548447069747</v>
      </c>
      <c r="Q81" s="2">
        <f t="shared" si="9"/>
        <v>38744.852809999997</v>
      </c>
      <c r="U81" s="2"/>
    </row>
    <row r="82" spans="1:21">
      <c r="A82" s="31" t="s">
        <v>74</v>
      </c>
      <c r="B82" s="32" t="s">
        <v>33</v>
      </c>
      <c r="C82" s="33">
        <v>53814.336900000002</v>
      </c>
      <c r="D82" s="33">
        <v>2.0000000000000001E-4</v>
      </c>
      <c r="E82">
        <f t="shared" si="7"/>
        <v>23318.112817027584</v>
      </c>
      <c r="F82">
        <f t="shared" si="8"/>
        <v>23318</v>
      </c>
      <c r="G82">
        <f t="shared" si="10"/>
        <v>0.10956000000442145</v>
      </c>
      <c r="H82" s="11"/>
      <c r="I82" s="6"/>
      <c r="J82">
        <f>G82</f>
        <v>0.10956000000442145</v>
      </c>
      <c r="O82">
        <f t="shared" ca="1" si="11"/>
        <v>0.11249129597414734</v>
      </c>
      <c r="Q82" s="2">
        <f t="shared" si="9"/>
        <v>38795.836900000002</v>
      </c>
    </row>
    <row r="83" spans="1:21">
      <c r="A83" s="44" t="s">
        <v>81</v>
      </c>
      <c r="B83" s="32"/>
      <c r="C83" s="33">
        <v>53814.827400000002</v>
      </c>
      <c r="D83" s="33">
        <v>5.0000000000000001E-4</v>
      </c>
      <c r="E83">
        <f t="shared" si="7"/>
        <v>23318.617898736524</v>
      </c>
      <c r="F83">
        <f t="shared" si="8"/>
        <v>23318.5</v>
      </c>
      <c r="G83">
        <f t="shared" si="10"/>
        <v>0.1144949999943492</v>
      </c>
      <c r="J83">
        <f>G83</f>
        <v>0.1144949999943492</v>
      </c>
      <c r="O83">
        <f t="shared" ca="1" si="11"/>
        <v>0.112491256083704</v>
      </c>
      <c r="Q83" s="2">
        <f t="shared" si="9"/>
        <v>38796.327400000002</v>
      </c>
    </row>
    <row r="84" spans="1:21">
      <c r="A84" s="42" t="s">
        <v>88</v>
      </c>
      <c r="B84" s="43" t="s">
        <v>67</v>
      </c>
      <c r="C84" s="42">
        <v>53846.385929999997</v>
      </c>
      <c r="D84" s="42">
        <v>4.0000000000000001E-3</v>
      </c>
      <c r="E84">
        <f t="shared" si="7"/>
        <v>23351.114608754742</v>
      </c>
      <c r="F84">
        <f t="shared" si="8"/>
        <v>23351</v>
      </c>
      <c r="G84">
        <f t="shared" si="10"/>
        <v>0.11129999999684514</v>
      </c>
      <c r="I84">
        <f>G84</f>
        <v>0.11129999999684514</v>
      </c>
      <c r="O84">
        <f t="shared" ca="1" si="11"/>
        <v>0.11248866320488723</v>
      </c>
      <c r="Q84" s="2">
        <f t="shared" si="9"/>
        <v>38827.885929999997</v>
      </c>
      <c r="U84" s="2"/>
    </row>
    <row r="85" spans="1:21">
      <c r="A85" s="42" t="s">
        <v>88</v>
      </c>
      <c r="B85" s="43" t="s">
        <v>67</v>
      </c>
      <c r="C85" s="42">
        <v>53846.385929999997</v>
      </c>
      <c r="D85" s="42">
        <v>4.0000000000000001E-3</v>
      </c>
      <c r="E85">
        <f t="shared" ref="E85:E107" si="12">+(C85-C$7)/C$8</f>
        <v>23351.114608754742</v>
      </c>
      <c r="F85">
        <f t="shared" ref="F85:F108" si="13">ROUND(2*E85,0)/2</f>
        <v>23351</v>
      </c>
      <c r="G85">
        <f t="shared" si="10"/>
        <v>0.11129999999684514</v>
      </c>
      <c r="I85">
        <f>G85</f>
        <v>0.11129999999684514</v>
      </c>
      <c r="O85">
        <f t="shared" ca="1" si="11"/>
        <v>0.11248866320488723</v>
      </c>
      <c r="Q85" s="2">
        <f t="shared" ref="Q85:Q107" si="14">+C85-15018.5</f>
        <v>38827.885929999997</v>
      </c>
      <c r="U85" s="2"/>
    </row>
    <row r="86" spans="1:21">
      <c r="A86" s="42" t="s">
        <v>88</v>
      </c>
      <c r="B86" s="43" t="s">
        <v>67</v>
      </c>
      <c r="C86" s="42">
        <v>53846.386630000001</v>
      </c>
      <c r="D86" s="42">
        <v>4.0000000000000001E-3</v>
      </c>
      <c r="E86">
        <f t="shared" si="12"/>
        <v>23351.115329564527</v>
      </c>
      <c r="F86">
        <f t="shared" si="13"/>
        <v>23351</v>
      </c>
      <c r="G86">
        <f t="shared" si="10"/>
        <v>0.11200000000098953</v>
      </c>
      <c r="I86">
        <f>G86</f>
        <v>0.11200000000098953</v>
      </c>
      <c r="O86">
        <f t="shared" ca="1" si="11"/>
        <v>0.11248866320488723</v>
      </c>
      <c r="Q86" s="2">
        <f t="shared" si="14"/>
        <v>38827.886630000001</v>
      </c>
      <c r="U86" s="2"/>
    </row>
    <row r="87" spans="1:21">
      <c r="A87" s="42" t="s">
        <v>88</v>
      </c>
      <c r="B87" s="43" t="s">
        <v>67</v>
      </c>
      <c r="C87" s="42">
        <v>53846.388019999999</v>
      </c>
      <c r="D87" s="42">
        <v>3.8999999999999998E-3</v>
      </c>
      <c r="E87">
        <f t="shared" si="12"/>
        <v>23351.116760886798</v>
      </c>
      <c r="F87">
        <f t="shared" si="13"/>
        <v>23351</v>
      </c>
      <c r="G87">
        <f t="shared" si="10"/>
        <v>0.11338999999861699</v>
      </c>
      <c r="J87">
        <f>G87</f>
        <v>0.11338999999861699</v>
      </c>
      <c r="O87">
        <f t="shared" ca="1" si="11"/>
        <v>0.11248866320488723</v>
      </c>
      <c r="Q87" s="2">
        <f t="shared" si="14"/>
        <v>38827.888019999999</v>
      </c>
      <c r="U87" s="2"/>
    </row>
    <row r="88" spans="1:21">
      <c r="A88" s="31" t="s">
        <v>75</v>
      </c>
      <c r="B88" s="32" t="s">
        <v>67</v>
      </c>
      <c r="C88" s="33">
        <v>53846.388400000003</v>
      </c>
      <c r="D88" s="33">
        <v>1.2999999999999999E-3</v>
      </c>
      <c r="E88">
        <f t="shared" si="12"/>
        <v>23351.117152183539</v>
      </c>
      <c r="F88">
        <f t="shared" si="13"/>
        <v>23351</v>
      </c>
      <c r="G88">
        <f t="shared" si="10"/>
        <v>0.11377000000356929</v>
      </c>
      <c r="J88">
        <f>G88</f>
        <v>0.11377000000356929</v>
      </c>
      <c r="O88">
        <f t="shared" ca="1" si="11"/>
        <v>0.11248866320488723</v>
      </c>
      <c r="Q88" s="2">
        <f t="shared" si="14"/>
        <v>38827.888400000003</v>
      </c>
    </row>
    <row r="89" spans="1:21">
      <c r="A89" s="42" t="s">
        <v>88</v>
      </c>
      <c r="B89" s="43" t="s">
        <v>67</v>
      </c>
      <c r="C89" s="42">
        <v>53847.356679999997</v>
      </c>
      <c r="D89" s="42">
        <v>3.5999999999999999E-3</v>
      </c>
      <c r="E89">
        <f t="shared" si="12"/>
        <v>23352.114217458005</v>
      </c>
      <c r="F89">
        <f t="shared" si="13"/>
        <v>23352</v>
      </c>
      <c r="G89">
        <f t="shared" si="10"/>
        <v>0.11091999999189284</v>
      </c>
      <c r="K89">
        <f>G89</f>
        <v>0.11091999999189284</v>
      </c>
      <c r="O89">
        <f t="shared" ca="1" si="11"/>
        <v>0.11248858342400057</v>
      </c>
      <c r="Q89" s="2">
        <f t="shared" si="14"/>
        <v>38828.856679999997</v>
      </c>
      <c r="U89" s="2"/>
    </row>
    <row r="90" spans="1:21">
      <c r="A90" s="42" t="s">
        <v>88</v>
      </c>
      <c r="B90" s="43" t="s">
        <v>67</v>
      </c>
      <c r="C90" s="42">
        <v>53847.358070000002</v>
      </c>
      <c r="D90" s="42">
        <v>3.5999999999999999E-3</v>
      </c>
      <c r="E90">
        <f t="shared" si="12"/>
        <v>23352.115648780287</v>
      </c>
      <c r="F90">
        <f t="shared" si="13"/>
        <v>23352</v>
      </c>
      <c r="G90">
        <f t="shared" si="10"/>
        <v>0.11230999999679625</v>
      </c>
      <c r="K90">
        <f>G90</f>
        <v>0.11230999999679625</v>
      </c>
      <c r="O90">
        <f t="shared" ca="1" si="11"/>
        <v>0.11248858342400057</v>
      </c>
      <c r="Q90" s="2">
        <f t="shared" si="14"/>
        <v>38828.858070000002</v>
      </c>
      <c r="U90" s="2"/>
    </row>
    <row r="91" spans="1:21">
      <c r="A91" s="42" t="s">
        <v>88</v>
      </c>
      <c r="B91" s="43" t="s">
        <v>67</v>
      </c>
      <c r="C91" s="42">
        <v>53847.358760000003</v>
      </c>
      <c r="D91" s="42">
        <v>3.8E-3</v>
      </c>
      <c r="E91">
        <f t="shared" si="12"/>
        <v>23352.116359292784</v>
      </c>
      <c r="F91">
        <f t="shared" si="13"/>
        <v>23352</v>
      </c>
      <c r="G91">
        <f t="shared" si="10"/>
        <v>0.11299999999755528</v>
      </c>
      <c r="K91">
        <f>G91</f>
        <v>0.11299999999755528</v>
      </c>
      <c r="O91">
        <f t="shared" ca="1" si="11"/>
        <v>0.11248858342400057</v>
      </c>
      <c r="Q91" s="2">
        <f t="shared" si="14"/>
        <v>38828.858760000003</v>
      </c>
      <c r="U91" s="2"/>
    </row>
    <row r="92" spans="1:21">
      <c r="A92" s="42" t="s">
        <v>88</v>
      </c>
      <c r="B92" s="43" t="s">
        <v>67</v>
      </c>
      <c r="C92" s="42">
        <v>53847.36015</v>
      </c>
      <c r="D92" s="42">
        <v>4.0000000000000001E-3</v>
      </c>
      <c r="E92">
        <f t="shared" si="12"/>
        <v>23352.117790615055</v>
      </c>
      <c r="F92">
        <f t="shared" si="13"/>
        <v>23352</v>
      </c>
      <c r="G92">
        <f t="shared" si="10"/>
        <v>0.11438999999518273</v>
      </c>
      <c r="K92">
        <f>G92</f>
        <v>0.11438999999518273</v>
      </c>
      <c r="O92">
        <f t="shared" ca="1" si="11"/>
        <v>0.11248858342400057</v>
      </c>
      <c r="Q92" s="2">
        <f t="shared" si="14"/>
        <v>38828.86015</v>
      </c>
      <c r="U92" s="2"/>
    </row>
    <row r="93" spans="1:21">
      <c r="A93" s="66" t="s">
        <v>302</v>
      </c>
      <c r="B93" s="67" t="s">
        <v>67</v>
      </c>
      <c r="C93" s="66">
        <v>54100.345600000001</v>
      </c>
      <c r="D93" s="39"/>
      <c r="E93">
        <f t="shared" si="12"/>
        <v>23612.624056511486</v>
      </c>
      <c r="F93">
        <f t="shared" si="13"/>
        <v>23612.5</v>
      </c>
      <c r="G93">
        <f t="shared" si="10"/>
        <v>0.12047500000335276</v>
      </c>
      <c r="K93">
        <f>G93</f>
        <v>0.12047500000335276</v>
      </c>
      <c r="O93">
        <f t="shared" ca="1" si="11"/>
        <v>0.11246780050302319</v>
      </c>
      <c r="Q93" s="2">
        <f t="shared" si="14"/>
        <v>39081.845600000001</v>
      </c>
    </row>
    <row r="94" spans="1:21">
      <c r="A94" s="33" t="s">
        <v>82</v>
      </c>
      <c r="B94" s="40"/>
      <c r="C94" s="33">
        <v>54199.393900000003</v>
      </c>
      <c r="D94" s="33">
        <v>2.8999999999999998E-3</v>
      </c>
      <c r="E94">
        <f t="shared" si="12"/>
        <v>23714.616889602836</v>
      </c>
      <c r="F94">
        <f t="shared" si="13"/>
        <v>23714.5</v>
      </c>
      <c r="G94">
        <f t="shared" si="10"/>
        <v>0.11351499999727821</v>
      </c>
      <c r="J94">
        <f t="shared" ref="J94:J101" si="15">G94</f>
        <v>0.11351499999727821</v>
      </c>
      <c r="O94">
        <f t="shared" ca="1" si="11"/>
        <v>0.1124596628525829</v>
      </c>
      <c r="Q94" s="2">
        <f t="shared" si="14"/>
        <v>39180.893900000003</v>
      </c>
    </row>
    <row r="95" spans="1:21">
      <c r="A95" s="33" t="s">
        <v>85</v>
      </c>
      <c r="B95" s="32" t="s">
        <v>33</v>
      </c>
      <c r="C95" s="33">
        <v>54531.523300000001</v>
      </c>
      <c r="D95" s="33">
        <v>2E-3</v>
      </c>
      <c r="E95">
        <f t="shared" si="12"/>
        <v>24056.6199170039</v>
      </c>
      <c r="F95">
        <f t="shared" si="13"/>
        <v>24056.5</v>
      </c>
      <c r="G95">
        <f t="shared" si="10"/>
        <v>0.11645499999576714</v>
      </c>
      <c r="J95">
        <f t="shared" si="15"/>
        <v>0.11645499999576714</v>
      </c>
      <c r="O95">
        <f t="shared" ca="1" si="11"/>
        <v>0.11243237778934195</v>
      </c>
      <c r="Q95" s="2">
        <f t="shared" si="14"/>
        <v>39513.023300000001</v>
      </c>
    </row>
    <row r="96" spans="1:21">
      <c r="A96" s="41" t="s">
        <v>87</v>
      </c>
      <c r="B96" s="40" t="s">
        <v>67</v>
      </c>
      <c r="C96" s="41">
        <v>54587.360800000002</v>
      </c>
      <c r="D96" s="41">
        <v>8.9999999999999998E-4</v>
      </c>
      <c r="E96">
        <f t="shared" si="12"/>
        <v>24114.117368426472</v>
      </c>
      <c r="F96">
        <f t="shared" si="13"/>
        <v>24114</v>
      </c>
      <c r="G96">
        <f t="shared" si="10"/>
        <v>0.11398000000190223</v>
      </c>
      <c r="J96">
        <f t="shared" si="15"/>
        <v>0.11398000000190223</v>
      </c>
      <c r="O96">
        <f t="shared" ca="1" si="11"/>
        <v>0.11242779038835846</v>
      </c>
      <c r="Q96" s="2">
        <f t="shared" si="14"/>
        <v>39568.860800000002</v>
      </c>
    </row>
    <row r="97" spans="1:17">
      <c r="A97" s="41" t="s">
        <v>87</v>
      </c>
      <c r="B97" s="40" t="s">
        <v>67</v>
      </c>
      <c r="C97" s="41">
        <v>54622.320899999999</v>
      </c>
      <c r="D97" s="41">
        <v>1.1000000000000001E-3</v>
      </c>
      <c r="E97">
        <f t="shared" si="12"/>
        <v>24150.116771184079</v>
      </c>
      <c r="F97">
        <f t="shared" si="13"/>
        <v>24150</v>
      </c>
      <c r="G97">
        <f t="shared" si="10"/>
        <v>0.11339999999472639</v>
      </c>
      <c r="J97">
        <f t="shared" si="15"/>
        <v>0.11339999999472639</v>
      </c>
      <c r="O97">
        <f t="shared" ca="1" si="11"/>
        <v>0.11242491827643836</v>
      </c>
      <c r="Q97" s="2">
        <f t="shared" si="14"/>
        <v>39603.820899999999</v>
      </c>
    </row>
    <row r="98" spans="1:17">
      <c r="A98" s="33" t="s">
        <v>86</v>
      </c>
      <c r="B98" s="32" t="s">
        <v>33</v>
      </c>
      <c r="C98" s="33">
        <v>54887.923999999999</v>
      </c>
      <c r="D98" s="33">
        <v>2E-3</v>
      </c>
      <c r="E98">
        <f t="shared" si="12"/>
        <v>24423.615787793598</v>
      </c>
      <c r="F98">
        <f t="shared" si="13"/>
        <v>24423.5</v>
      </c>
      <c r="G98">
        <f t="shared" si="10"/>
        <v>0.11244499999156687</v>
      </c>
      <c r="K98">
        <f>G98</f>
        <v>0.11244499999156687</v>
      </c>
      <c r="O98">
        <f t="shared" ca="1" si="11"/>
        <v>0.11240309820393428</v>
      </c>
      <c r="Q98" s="2">
        <f t="shared" si="14"/>
        <v>39869.423999999999</v>
      </c>
    </row>
    <row r="99" spans="1:17">
      <c r="A99" s="33" t="s">
        <v>86</v>
      </c>
      <c r="B99" s="32" t="s">
        <v>33</v>
      </c>
      <c r="C99" s="33">
        <v>54890.838300000003</v>
      </c>
      <c r="D99" s="33">
        <v>5.9999999999999995E-4</v>
      </c>
      <c r="E99">
        <f t="shared" si="12"/>
        <v>24426.616724846313</v>
      </c>
      <c r="F99">
        <f t="shared" si="13"/>
        <v>24426.5</v>
      </c>
      <c r="G99">
        <f t="shared" si="10"/>
        <v>0.11335500000132015</v>
      </c>
      <c r="K99">
        <f>G99</f>
        <v>0.11335500000132015</v>
      </c>
      <c r="O99">
        <f t="shared" ca="1" si="11"/>
        <v>0.11240285886127427</v>
      </c>
      <c r="Q99" s="2">
        <f t="shared" si="14"/>
        <v>39872.338300000003</v>
      </c>
    </row>
    <row r="100" spans="1:17">
      <c r="A100" s="45" t="s">
        <v>90</v>
      </c>
      <c r="B100" s="46" t="s">
        <v>33</v>
      </c>
      <c r="C100" s="45">
        <v>55259.888700000003</v>
      </c>
      <c r="D100" s="45">
        <v>5.9999999999999995E-4</v>
      </c>
      <c r="E100">
        <f t="shared" si="12"/>
        <v>24806.638349139663</v>
      </c>
      <c r="F100">
        <f t="shared" si="13"/>
        <v>24806.5</v>
      </c>
      <c r="G100">
        <f t="shared" si="10"/>
        <v>0.13435500000196043</v>
      </c>
      <c r="K100">
        <f>G100</f>
        <v>0.13435500000196043</v>
      </c>
      <c r="O100">
        <f t="shared" ca="1" si="11"/>
        <v>0.11237254212433988</v>
      </c>
      <c r="Q100" s="2">
        <f t="shared" si="14"/>
        <v>40241.388700000003</v>
      </c>
    </row>
    <row r="101" spans="1:17">
      <c r="A101" s="45" t="s">
        <v>93</v>
      </c>
      <c r="B101" s="46" t="s">
        <v>67</v>
      </c>
      <c r="C101" s="45">
        <v>55289.497100000001</v>
      </c>
      <c r="D101" s="45" t="s">
        <v>94</v>
      </c>
      <c r="E101">
        <f t="shared" si="12"/>
        <v>24837.12695519652</v>
      </c>
      <c r="F101">
        <f t="shared" si="13"/>
        <v>24837</v>
      </c>
      <c r="G101">
        <f t="shared" si="10"/>
        <v>0.12328999999590451</v>
      </c>
      <c r="J101">
        <f t="shared" si="15"/>
        <v>0.12328999999590451</v>
      </c>
      <c r="O101">
        <f t="shared" ca="1" si="11"/>
        <v>0.11237010880729646</v>
      </c>
      <c r="Q101" s="2">
        <f t="shared" si="14"/>
        <v>40270.997100000001</v>
      </c>
    </row>
    <row r="102" spans="1:17">
      <c r="A102" s="66" t="s">
        <v>391</v>
      </c>
      <c r="B102" s="67" t="s">
        <v>33</v>
      </c>
      <c r="C102" s="66">
        <v>55568.2016</v>
      </c>
      <c r="D102" s="39"/>
      <c r="E102">
        <f t="shared" si="12"/>
        <v>25124.116853562344</v>
      </c>
      <c r="F102">
        <f t="shared" si="13"/>
        <v>25124</v>
      </c>
      <c r="G102">
        <f t="shared" si="10"/>
        <v>0.11347999999998137</v>
      </c>
      <c r="K102">
        <f t="shared" ref="K102:K108" si="16">G102</f>
        <v>0.11347999999998137</v>
      </c>
      <c r="O102">
        <f t="shared" ca="1" si="11"/>
        <v>0.11234721169282233</v>
      </c>
      <c r="Q102" s="2">
        <f t="shared" si="14"/>
        <v>40549.7016</v>
      </c>
    </row>
    <row r="103" spans="1:17">
      <c r="A103" s="45" t="s">
        <v>95</v>
      </c>
      <c r="B103" s="46" t="s">
        <v>33</v>
      </c>
      <c r="C103" s="45">
        <v>55637.633000000002</v>
      </c>
      <c r="D103" s="45">
        <v>3.0000000000000001E-3</v>
      </c>
      <c r="E103">
        <f t="shared" si="12"/>
        <v>25195.612327906663</v>
      </c>
      <c r="F103">
        <f t="shared" si="13"/>
        <v>25195.5</v>
      </c>
      <c r="G103">
        <f t="shared" si="10"/>
        <v>0.10908500000368804</v>
      </c>
      <c r="K103">
        <f t="shared" si="16"/>
        <v>0.10908500000368804</v>
      </c>
      <c r="O103">
        <f t="shared" ca="1" si="11"/>
        <v>0.11234150735942547</v>
      </c>
      <c r="Q103" s="2">
        <f t="shared" si="14"/>
        <v>40619.133000000002</v>
      </c>
    </row>
    <row r="104" spans="1:17">
      <c r="A104" s="47" t="s">
        <v>96</v>
      </c>
      <c r="B104" s="48" t="s">
        <v>67</v>
      </c>
      <c r="C104" s="47">
        <v>55946.943399999996</v>
      </c>
      <c r="D104" s="47">
        <v>5.0000000000000001E-4</v>
      </c>
      <c r="E104">
        <f t="shared" si="12"/>
        <v>25514.11798626342</v>
      </c>
      <c r="F104">
        <f t="shared" si="13"/>
        <v>25514</v>
      </c>
      <c r="G104">
        <f t="shared" si="10"/>
        <v>0.11457999999402091</v>
      </c>
      <c r="K104">
        <f t="shared" si="16"/>
        <v>0.11457999999402091</v>
      </c>
      <c r="O104">
        <f t="shared" ca="1" si="11"/>
        <v>0.11231609714702126</v>
      </c>
      <c r="Q104" s="2">
        <f t="shared" si="14"/>
        <v>40928.443399999996</v>
      </c>
    </row>
    <row r="105" spans="1:17">
      <c r="A105" s="49" t="s">
        <v>97</v>
      </c>
      <c r="B105" s="50" t="s">
        <v>33</v>
      </c>
      <c r="C105" s="51">
        <v>56019.310599999997</v>
      </c>
      <c r="D105" s="51">
        <v>4.7000000000000002E-3</v>
      </c>
      <c r="E105">
        <f t="shared" si="12"/>
        <v>25588.636536817929</v>
      </c>
      <c r="F105">
        <f t="shared" si="13"/>
        <v>25588.5</v>
      </c>
      <c r="G105">
        <f t="shared" si="10"/>
        <v>0.13259499999549007</v>
      </c>
      <c r="K105">
        <f t="shared" si="16"/>
        <v>0.13259499999549007</v>
      </c>
      <c r="O105">
        <f t="shared" ca="1" si="11"/>
        <v>0.11231015347096437</v>
      </c>
      <c r="Q105" s="2">
        <f t="shared" si="14"/>
        <v>41000.810599999997</v>
      </c>
    </row>
    <row r="106" spans="1:17">
      <c r="A106" s="68" t="s">
        <v>405</v>
      </c>
      <c r="B106" s="69" t="s">
        <v>67</v>
      </c>
      <c r="C106" s="70">
        <v>57097.725899999998</v>
      </c>
      <c r="D106" s="70">
        <v>1E-4</v>
      </c>
      <c r="E106">
        <f t="shared" si="12"/>
        <v>26699.111241543353</v>
      </c>
      <c r="F106">
        <f t="shared" si="13"/>
        <v>26699</v>
      </c>
      <c r="G106">
        <f t="shared" si="10"/>
        <v>0.10802999999577878</v>
      </c>
      <c r="K106">
        <f t="shared" si="16"/>
        <v>0.10802999999577878</v>
      </c>
      <c r="O106">
        <f t="shared" ca="1" si="11"/>
        <v>0.11222155679631797</v>
      </c>
      <c r="Q106" s="2">
        <f t="shared" si="14"/>
        <v>42079.225899999998</v>
      </c>
    </row>
    <row r="107" spans="1:17">
      <c r="A107" s="68" t="s">
        <v>406</v>
      </c>
      <c r="B107" s="69" t="s">
        <v>67</v>
      </c>
      <c r="C107" s="70">
        <v>57502.688099999999</v>
      </c>
      <c r="D107" s="70">
        <v>1E-4</v>
      </c>
      <c r="E107">
        <f t="shared" si="12"/>
        <v>27116.112260974325</v>
      </c>
      <c r="F107">
        <f t="shared" si="13"/>
        <v>27116</v>
      </c>
      <c r="G107">
        <f t="shared" si="10"/>
        <v>0.10901999999623513</v>
      </c>
      <c r="K107">
        <f t="shared" si="16"/>
        <v>0.10901999999623513</v>
      </c>
      <c r="O107">
        <f t="shared" ca="1" si="11"/>
        <v>0.11218828816657682</v>
      </c>
      <c r="Q107" s="2">
        <f t="shared" si="14"/>
        <v>42484.188099999999</v>
      </c>
    </row>
    <row r="108" spans="1:17">
      <c r="A108" s="71" t="s">
        <v>0</v>
      </c>
      <c r="B108" s="72" t="s">
        <v>67</v>
      </c>
      <c r="C108" s="73">
        <v>57844.5239</v>
      </c>
      <c r="D108" s="73">
        <v>1.2999999999999999E-3</v>
      </c>
      <c r="E108">
        <f>+(C108-C$7)/C$8</f>
        <v>27468.110242706945</v>
      </c>
      <c r="F108">
        <f t="shared" si="13"/>
        <v>27468</v>
      </c>
      <c r="G108">
        <f>+C108-(C$7+F108*C$8)</f>
        <v>0.10705999999481719</v>
      </c>
      <c r="K108">
        <f t="shared" si="16"/>
        <v>0.10705999999481719</v>
      </c>
      <c r="O108">
        <f ca="1">+C$11+C$12*F108</f>
        <v>0.11216020529446918</v>
      </c>
      <c r="Q108" s="2">
        <f>+C108-15018.5</f>
        <v>42826.0239</v>
      </c>
    </row>
    <row r="109" spans="1:17">
      <c r="A109" s="74" t="s">
        <v>410</v>
      </c>
      <c r="B109" s="48" t="s">
        <v>67</v>
      </c>
      <c r="C109" s="47">
        <v>57837.724900000001</v>
      </c>
      <c r="D109" s="47">
        <v>2.9999999999999997E-4</v>
      </c>
      <c r="E109">
        <f>+(C109-C$7)/C$8</f>
        <v>27461.10912030315</v>
      </c>
      <c r="F109">
        <f>ROUND(2*E109,0)/2</f>
        <v>27461</v>
      </c>
      <c r="G109">
        <f>+C109-(C$7+F109*C$8)</f>
        <v>0.10596999999688705</v>
      </c>
      <c r="K109">
        <f>G109</f>
        <v>0.10596999999688705</v>
      </c>
      <c r="O109">
        <f ca="1">+C$11+C$12*F109</f>
        <v>0.11216076376067587</v>
      </c>
      <c r="Q109" s="2">
        <f>+C109-15018.5</f>
        <v>42819.224900000001</v>
      </c>
    </row>
    <row r="110" spans="1:17">
      <c r="A110" s="75" t="s">
        <v>411</v>
      </c>
      <c r="B110" s="76" t="s">
        <v>67</v>
      </c>
      <c r="C110" s="77">
        <v>58983.646500000003</v>
      </c>
      <c r="D110" s="77">
        <v>5.9999999999999995E-4</v>
      </c>
      <c r="E110">
        <f>+(C110-C$7)/C$8</f>
        <v>28641.096969509745</v>
      </c>
      <c r="F110">
        <f>ROUND(2*E110,0)/2</f>
        <v>28641</v>
      </c>
      <c r="G110">
        <f>+C110-(C$7+F110*C$8)</f>
        <v>9.4169999996665865E-2</v>
      </c>
      <c r="K110">
        <f>G110</f>
        <v>9.4169999996665865E-2</v>
      </c>
      <c r="O110">
        <f ca="1">+C$11+C$12*F110</f>
        <v>0.11206662231440594</v>
      </c>
      <c r="Q110" s="2">
        <f>+C110-15018.5</f>
        <v>43965.146500000003</v>
      </c>
    </row>
    <row r="111" spans="1:17">
      <c r="A111" s="78" t="s">
        <v>412</v>
      </c>
      <c r="B111" s="79" t="s">
        <v>67</v>
      </c>
      <c r="C111" s="80">
        <v>59275.478999999999</v>
      </c>
      <c r="D111" s="78">
        <v>1.6999999999999999E-3</v>
      </c>
      <c r="E111">
        <f>+(C111-C$7)/C$8</f>
        <v>28941.605140403444</v>
      </c>
      <c r="F111">
        <f>ROUND(2*E111,0)/2</f>
        <v>28941.5</v>
      </c>
      <c r="G111">
        <f>+C111-(C$7+F111*C$8)</f>
        <v>0.10210499999811873</v>
      </c>
      <c r="K111">
        <f>G111</f>
        <v>0.10210499999811873</v>
      </c>
      <c r="O111">
        <f ca="1">+C$11+C$12*F111</f>
        <v>0.11204264815796176</v>
      </c>
      <c r="Q111" s="2">
        <f>+C111-15018.5</f>
        <v>44256.978999999999</v>
      </c>
    </row>
    <row r="112" spans="1:17">
      <c r="A112" s="39"/>
      <c r="B112" s="32"/>
      <c r="C112" s="39"/>
      <c r="D112" s="39"/>
    </row>
    <row r="113" spans="1:4">
      <c r="A113" s="39"/>
      <c r="B113" s="32"/>
      <c r="C113" s="39"/>
      <c r="D113" s="39"/>
    </row>
    <row r="114" spans="1:4">
      <c r="A114" s="39"/>
      <c r="B114" s="32"/>
      <c r="C114" s="39"/>
      <c r="D114" s="39"/>
    </row>
    <row r="115" spans="1:4">
      <c r="A115" s="39"/>
      <c r="B115" s="32"/>
      <c r="C115" s="39"/>
      <c r="D115" s="39"/>
    </row>
    <row r="116" spans="1:4">
      <c r="A116" s="39"/>
      <c r="B116" s="32"/>
      <c r="C116" s="39"/>
      <c r="D116" s="39"/>
    </row>
    <row r="117" spans="1:4">
      <c r="A117" s="39"/>
      <c r="B117" s="32"/>
      <c r="C117" s="39"/>
      <c r="D117" s="39"/>
    </row>
    <row r="118" spans="1:4">
      <c r="A118" s="39"/>
      <c r="B118" s="32"/>
      <c r="C118" s="39"/>
      <c r="D118" s="39"/>
    </row>
    <row r="119" spans="1:4">
      <c r="A119" s="39"/>
      <c r="B119" s="32"/>
      <c r="C119" s="39"/>
      <c r="D119" s="39"/>
    </row>
    <row r="120" spans="1:4">
      <c r="A120" s="39"/>
      <c r="B120" s="32"/>
      <c r="C120" s="39"/>
      <c r="D120" s="39"/>
    </row>
    <row r="121" spans="1:4">
      <c r="A121" s="39"/>
      <c r="B121" s="32"/>
      <c r="C121" s="39"/>
      <c r="D121" s="39"/>
    </row>
    <row r="122" spans="1:4">
      <c r="A122" s="39"/>
      <c r="B122" s="32"/>
      <c r="C122" s="39"/>
      <c r="D122" s="39"/>
    </row>
    <row r="123" spans="1:4">
      <c r="A123" s="39"/>
      <c r="B123" s="32"/>
      <c r="C123" s="39"/>
      <c r="D123" s="39"/>
    </row>
    <row r="124" spans="1:4">
      <c r="A124" s="39"/>
      <c r="B124" s="32"/>
      <c r="C124" s="39"/>
      <c r="D124" s="39"/>
    </row>
    <row r="125" spans="1:4">
      <c r="A125" s="39"/>
      <c r="B125" s="32"/>
      <c r="C125" s="39"/>
      <c r="D125" s="39"/>
    </row>
    <row r="126" spans="1:4">
      <c r="A126" s="39"/>
      <c r="B126" s="32"/>
      <c r="C126" s="39"/>
      <c r="D126" s="39"/>
    </row>
    <row r="127" spans="1:4">
      <c r="A127" s="39"/>
      <c r="B127" s="32"/>
      <c r="C127" s="39"/>
      <c r="D127" s="39"/>
    </row>
    <row r="128" spans="1:4">
      <c r="A128" s="39"/>
      <c r="B128" s="32"/>
      <c r="C128" s="39"/>
      <c r="D128" s="39"/>
    </row>
    <row r="129" spans="1:4">
      <c r="A129" s="39"/>
      <c r="B129" s="32"/>
      <c r="C129" s="39"/>
      <c r="D129" s="39"/>
    </row>
    <row r="130" spans="1:4">
      <c r="A130" s="39"/>
      <c r="B130" s="32"/>
      <c r="C130" s="39"/>
      <c r="D130" s="39"/>
    </row>
    <row r="131" spans="1:4">
      <c r="A131" s="39"/>
      <c r="B131" s="32"/>
      <c r="C131" s="39"/>
      <c r="D131" s="39"/>
    </row>
    <row r="132" spans="1:4">
      <c r="A132" s="39"/>
      <c r="B132" s="32"/>
      <c r="C132" s="39"/>
      <c r="D132" s="39"/>
    </row>
    <row r="133" spans="1:4">
      <c r="A133" s="39"/>
      <c r="B133" s="32"/>
      <c r="C133" s="39"/>
      <c r="D133" s="39"/>
    </row>
    <row r="134" spans="1:4">
      <c r="A134" s="39"/>
      <c r="B134" s="32"/>
      <c r="C134" s="39"/>
      <c r="D134" s="39"/>
    </row>
    <row r="135" spans="1:4">
      <c r="A135" s="39"/>
      <c r="B135" s="32"/>
      <c r="C135" s="39"/>
      <c r="D135" s="39"/>
    </row>
    <row r="136" spans="1:4">
      <c r="A136" s="39"/>
      <c r="B136" s="32"/>
      <c r="C136" s="39"/>
      <c r="D136" s="39"/>
    </row>
    <row r="137" spans="1:4">
      <c r="A137" s="39"/>
      <c r="B137" s="32"/>
      <c r="C137" s="39"/>
      <c r="D137" s="39"/>
    </row>
    <row r="138" spans="1:4">
      <c r="A138" s="39"/>
      <c r="B138" s="32"/>
      <c r="C138" s="39"/>
      <c r="D138" s="39"/>
    </row>
    <row r="139" spans="1:4">
      <c r="A139" s="39"/>
      <c r="B139" s="32"/>
      <c r="C139" s="39"/>
      <c r="D139" s="39"/>
    </row>
    <row r="140" spans="1:4">
      <c r="A140" s="39"/>
      <c r="B140" s="32"/>
      <c r="C140" s="39"/>
      <c r="D140" s="39"/>
    </row>
    <row r="141" spans="1:4">
      <c r="A141" s="39"/>
      <c r="B141" s="32"/>
      <c r="C141" s="39"/>
      <c r="D141" s="39"/>
    </row>
    <row r="142" spans="1:4">
      <c r="A142" s="39"/>
      <c r="B142" s="32"/>
      <c r="C142" s="39"/>
      <c r="D142" s="39"/>
    </row>
    <row r="143" spans="1:4">
      <c r="A143" s="39"/>
      <c r="B143" s="32"/>
      <c r="C143" s="39"/>
      <c r="D143" s="39"/>
    </row>
    <row r="144" spans="1:4">
      <c r="A144" s="39"/>
      <c r="B144" s="32"/>
      <c r="C144" s="39"/>
      <c r="D144" s="39"/>
    </row>
    <row r="145" spans="1:4">
      <c r="A145" s="39"/>
      <c r="B145" s="32"/>
      <c r="C145" s="39"/>
      <c r="D145" s="39"/>
    </row>
    <row r="146" spans="1:4">
      <c r="A146" s="39"/>
      <c r="B146" s="32"/>
      <c r="C146" s="39"/>
      <c r="D146" s="39"/>
    </row>
    <row r="147" spans="1:4">
      <c r="A147" s="39"/>
      <c r="B147" s="32"/>
      <c r="C147" s="39"/>
      <c r="D147" s="39"/>
    </row>
    <row r="148" spans="1:4">
      <c r="A148" s="39"/>
      <c r="B148" s="32"/>
      <c r="C148" s="39"/>
      <c r="D148" s="39"/>
    </row>
    <row r="149" spans="1:4">
      <c r="A149" s="39"/>
      <c r="B149" s="32"/>
      <c r="C149" s="39"/>
      <c r="D149" s="39"/>
    </row>
    <row r="150" spans="1:4">
      <c r="A150" s="39"/>
      <c r="B150" s="32"/>
      <c r="C150" s="39"/>
      <c r="D150" s="39"/>
    </row>
    <row r="151" spans="1:4">
      <c r="A151" s="39"/>
      <c r="B151" s="32"/>
      <c r="C151" s="39"/>
      <c r="D151" s="39"/>
    </row>
    <row r="152" spans="1:4">
      <c r="A152" s="39"/>
      <c r="B152" s="32"/>
      <c r="C152" s="39"/>
      <c r="D152" s="39"/>
    </row>
    <row r="153" spans="1:4">
      <c r="A153" s="39"/>
      <c r="B153" s="32"/>
      <c r="C153" s="39"/>
      <c r="D153" s="39"/>
    </row>
    <row r="154" spans="1:4">
      <c r="A154" s="39"/>
      <c r="B154" s="32"/>
      <c r="C154" s="39"/>
      <c r="D154" s="39"/>
    </row>
    <row r="155" spans="1:4">
      <c r="A155" s="39"/>
      <c r="B155" s="32"/>
      <c r="C155" s="39"/>
      <c r="D155" s="39"/>
    </row>
    <row r="156" spans="1:4">
      <c r="A156" s="39"/>
      <c r="B156" s="32"/>
      <c r="C156" s="39"/>
      <c r="D156" s="39"/>
    </row>
    <row r="157" spans="1:4">
      <c r="A157" s="39"/>
      <c r="B157" s="32"/>
      <c r="C157" s="39"/>
      <c r="D157" s="39"/>
    </row>
    <row r="158" spans="1:4">
      <c r="A158" s="39"/>
      <c r="B158" s="32"/>
      <c r="C158" s="39"/>
      <c r="D158" s="39"/>
    </row>
    <row r="159" spans="1:4">
      <c r="A159" s="39"/>
      <c r="B159" s="32"/>
      <c r="C159" s="39"/>
      <c r="D159" s="39"/>
    </row>
    <row r="160" spans="1:4">
      <c r="A160" s="39"/>
      <c r="B160" s="32"/>
      <c r="C160" s="39"/>
      <c r="D160" s="39"/>
    </row>
    <row r="161" spans="1:4">
      <c r="A161" s="39"/>
      <c r="B161" s="32"/>
      <c r="C161" s="39"/>
      <c r="D161" s="39"/>
    </row>
    <row r="162" spans="1:4">
      <c r="A162" s="39"/>
      <c r="B162" s="32"/>
      <c r="C162" s="39"/>
      <c r="D162" s="39"/>
    </row>
    <row r="163" spans="1:4">
      <c r="A163" s="39"/>
      <c r="B163" s="32"/>
      <c r="C163" s="39"/>
      <c r="D163" s="39"/>
    </row>
    <row r="164" spans="1:4">
      <c r="A164" s="39"/>
      <c r="B164" s="32"/>
      <c r="C164" s="39"/>
      <c r="D164" s="39"/>
    </row>
    <row r="165" spans="1:4">
      <c r="A165" s="39"/>
      <c r="B165" s="32"/>
      <c r="C165" s="39"/>
      <c r="D165" s="39"/>
    </row>
    <row r="166" spans="1:4">
      <c r="A166" s="39"/>
      <c r="B166" s="32"/>
      <c r="C166" s="39"/>
      <c r="D166" s="39"/>
    </row>
    <row r="167" spans="1:4">
      <c r="A167" s="39"/>
      <c r="B167" s="32"/>
      <c r="C167" s="39"/>
      <c r="D167" s="39"/>
    </row>
    <row r="168" spans="1:4">
      <c r="A168" s="39"/>
      <c r="B168" s="32"/>
      <c r="C168" s="39"/>
      <c r="D168" s="39"/>
    </row>
    <row r="169" spans="1:4">
      <c r="A169" s="39"/>
      <c r="B169" s="32"/>
      <c r="C169" s="39"/>
      <c r="D169" s="39"/>
    </row>
    <row r="170" spans="1:4">
      <c r="A170" s="39"/>
      <c r="B170" s="32"/>
      <c r="C170" s="39"/>
      <c r="D170" s="39"/>
    </row>
    <row r="171" spans="1:4">
      <c r="A171" s="39"/>
      <c r="B171" s="32"/>
      <c r="C171" s="39"/>
      <c r="D171" s="39"/>
    </row>
    <row r="172" spans="1:4">
      <c r="A172" s="39"/>
      <c r="B172" s="32"/>
      <c r="C172" s="39"/>
      <c r="D172" s="39"/>
    </row>
    <row r="173" spans="1:4">
      <c r="A173" s="39"/>
      <c r="B173" s="32"/>
      <c r="C173" s="39"/>
      <c r="D173" s="39"/>
    </row>
    <row r="174" spans="1:4">
      <c r="A174" s="39"/>
      <c r="B174" s="32"/>
      <c r="C174" s="39"/>
      <c r="D174" s="39"/>
    </row>
    <row r="175" spans="1:4">
      <c r="A175" s="39"/>
      <c r="B175" s="32"/>
      <c r="C175" s="39"/>
      <c r="D175" s="39"/>
    </row>
    <row r="176" spans="1:4">
      <c r="A176" s="39"/>
      <c r="B176" s="32"/>
      <c r="C176" s="39"/>
      <c r="D176" s="39"/>
    </row>
    <row r="177" spans="1:4">
      <c r="A177" s="39"/>
      <c r="B177" s="32"/>
      <c r="C177" s="39"/>
      <c r="D177" s="39"/>
    </row>
    <row r="178" spans="1:4">
      <c r="A178" s="39"/>
      <c r="B178" s="32"/>
      <c r="C178" s="39"/>
      <c r="D178" s="39"/>
    </row>
    <row r="179" spans="1:4">
      <c r="A179" s="39"/>
      <c r="B179" s="32"/>
      <c r="C179" s="39"/>
      <c r="D179" s="39"/>
    </row>
    <row r="180" spans="1:4">
      <c r="A180" s="39"/>
      <c r="B180" s="32"/>
      <c r="C180" s="39"/>
      <c r="D180" s="39"/>
    </row>
    <row r="181" spans="1:4">
      <c r="A181" s="39"/>
      <c r="B181" s="32"/>
      <c r="C181" s="39"/>
      <c r="D181" s="39"/>
    </row>
    <row r="182" spans="1:4">
      <c r="A182" s="39"/>
      <c r="B182" s="32"/>
      <c r="C182" s="39"/>
      <c r="D182" s="39"/>
    </row>
    <row r="183" spans="1:4">
      <c r="A183" s="39"/>
      <c r="B183" s="32"/>
      <c r="C183" s="39"/>
      <c r="D183" s="39"/>
    </row>
    <row r="184" spans="1:4">
      <c r="A184" s="39"/>
      <c r="B184" s="32"/>
      <c r="C184" s="39"/>
      <c r="D184" s="39"/>
    </row>
    <row r="185" spans="1:4">
      <c r="A185" s="39"/>
      <c r="B185" s="32"/>
      <c r="C185" s="39"/>
      <c r="D185" s="39"/>
    </row>
    <row r="186" spans="1:4">
      <c r="A186" s="39"/>
      <c r="B186" s="32"/>
      <c r="C186" s="39"/>
      <c r="D186" s="39"/>
    </row>
    <row r="187" spans="1:4">
      <c r="A187" s="39"/>
      <c r="B187" s="32"/>
      <c r="C187" s="39"/>
      <c r="D187" s="39"/>
    </row>
    <row r="188" spans="1:4">
      <c r="A188" s="39"/>
      <c r="B188" s="32"/>
      <c r="C188" s="39"/>
      <c r="D188" s="39"/>
    </row>
    <row r="189" spans="1:4">
      <c r="A189" s="39"/>
      <c r="B189" s="32"/>
      <c r="C189" s="39"/>
      <c r="D189" s="39"/>
    </row>
    <row r="190" spans="1:4">
      <c r="A190" s="39"/>
      <c r="B190" s="32"/>
      <c r="C190" s="39"/>
      <c r="D190" s="39"/>
    </row>
    <row r="191" spans="1:4">
      <c r="A191" s="39"/>
      <c r="B191" s="32"/>
      <c r="C191" s="39"/>
      <c r="D191" s="39"/>
    </row>
    <row r="192" spans="1:4">
      <c r="A192" s="39"/>
      <c r="B192" s="32"/>
      <c r="C192" s="39"/>
      <c r="D192" s="39"/>
    </row>
    <row r="193" spans="1:4">
      <c r="A193" s="39"/>
      <c r="B193" s="32"/>
      <c r="C193" s="39"/>
      <c r="D193" s="39"/>
    </row>
    <row r="194" spans="1:4">
      <c r="A194" s="39"/>
      <c r="B194" s="32"/>
      <c r="C194" s="39"/>
      <c r="D194" s="39"/>
    </row>
    <row r="195" spans="1:4">
      <c r="A195" s="39"/>
      <c r="B195" s="32"/>
      <c r="C195" s="39"/>
      <c r="D195" s="39"/>
    </row>
    <row r="196" spans="1:4">
      <c r="A196" s="39"/>
      <c r="B196" s="32"/>
      <c r="C196" s="39"/>
      <c r="D196" s="39"/>
    </row>
    <row r="197" spans="1:4">
      <c r="A197" s="39"/>
      <c r="B197" s="32"/>
      <c r="C197" s="39"/>
      <c r="D197" s="39"/>
    </row>
    <row r="198" spans="1:4">
      <c r="A198" s="39"/>
      <c r="B198" s="32"/>
      <c r="C198" s="39"/>
      <c r="D198" s="39"/>
    </row>
    <row r="199" spans="1:4">
      <c r="A199" s="39"/>
      <c r="B199" s="32"/>
      <c r="C199" s="39"/>
      <c r="D199" s="39"/>
    </row>
    <row r="200" spans="1:4">
      <c r="A200" s="39"/>
      <c r="B200" s="32"/>
      <c r="C200" s="39"/>
      <c r="D200" s="39"/>
    </row>
    <row r="201" spans="1:4">
      <c r="A201" s="39"/>
      <c r="B201" s="32"/>
      <c r="C201" s="39"/>
      <c r="D201" s="39"/>
    </row>
    <row r="202" spans="1:4">
      <c r="A202" s="39"/>
      <c r="B202" s="32"/>
      <c r="C202" s="39"/>
      <c r="D202" s="39"/>
    </row>
    <row r="203" spans="1:4">
      <c r="A203" s="39"/>
      <c r="B203" s="32"/>
      <c r="C203" s="39"/>
      <c r="D203" s="39"/>
    </row>
    <row r="204" spans="1:4">
      <c r="A204" s="39"/>
      <c r="B204" s="32"/>
      <c r="C204" s="39"/>
      <c r="D204" s="39"/>
    </row>
    <row r="205" spans="1:4">
      <c r="A205" s="39"/>
      <c r="B205" s="32"/>
      <c r="C205" s="39"/>
      <c r="D205" s="39"/>
    </row>
    <row r="206" spans="1:4">
      <c r="A206" s="39"/>
      <c r="B206" s="32"/>
      <c r="C206" s="39"/>
      <c r="D206" s="39"/>
    </row>
    <row r="207" spans="1:4">
      <c r="A207" s="39"/>
      <c r="B207" s="32"/>
      <c r="C207" s="39"/>
      <c r="D207" s="39"/>
    </row>
    <row r="208" spans="1:4">
      <c r="A208" s="39"/>
      <c r="B208" s="32"/>
      <c r="C208" s="39"/>
      <c r="D208" s="39"/>
    </row>
    <row r="209" spans="1:4">
      <c r="A209" s="39"/>
      <c r="B209" s="32"/>
      <c r="C209" s="39"/>
      <c r="D209" s="39"/>
    </row>
    <row r="210" spans="1:4">
      <c r="A210" s="39"/>
      <c r="B210" s="32"/>
      <c r="C210" s="39"/>
      <c r="D210" s="39"/>
    </row>
    <row r="211" spans="1:4">
      <c r="A211" s="39"/>
      <c r="B211" s="32"/>
      <c r="C211" s="39"/>
      <c r="D211" s="39"/>
    </row>
    <row r="212" spans="1:4">
      <c r="A212" s="39"/>
      <c r="B212" s="32"/>
      <c r="C212" s="39"/>
      <c r="D212" s="39"/>
    </row>
    <row r="213" spans="1:4">
      <c r="A213" s="39"/>
      <c r="B213" s="32"/>
      <c r="C213" s="39"/>
      <c r="D213" s="39"/>
    </row>
    <row r="214" spans="1:4">
      <c r="A214" s="39"/>
      <c r="B214" s="32"/>
      <c r="C214" s="39"/>
      <c r="D214" s="39"/>
    </row>
    <row r="215" spans="1:4">
      <c r="A215" s="39"/>
      <c r="B215" s="32"/>
      <c r="C215" s="39"/>
      <c r="D215" s="39"/>
    </row>
    <row r="216" spans="1:4">
      <c r="A216" s="39"/>
      <c r="B216" s="32"/>
      <c r="C216" s="39"/>
      <c r="D216" s="39"/>
    </row>
    <row r="217" spans="1:4">
      <c r="A217" s="39"/>
      <c r="B217" s="32"/>
      <c r="C217" s="39"/>
      <c r="D217" s="39"/>
    </row>
    <row r="218" spans="1:4">
      <c r="A218" s="39"/>
      <c r="B218" s="32"/>
      <c r="C218" s="39"/>
      <c r="D218" s="39"/>
    </row>
    <row r="219" spans="1:4">
      <c r="A219" s="39"/>
      <c r="B219" s="32"/>
      <c r="C219" s="39"/>
      <c r="D219" s="39"/>
    </row>
    <row r="220" spans="1:4">
      <c r="A220" s="39"/>
      <c r="B220" s="32"/>
      <c r="C220" s="39"/>
      <c r="D220" s="39"/>
    </row>
    <row r="221" spans="1:4">
      <c r="A221" s="39"/>
      <c r="B221" s="32"/>
      <c r="C221" s="39"/>
      <c r="D221" s="39"/>
    </row>
    <row r="222" spans="1:4">
      <c r="A222" s="39"/>
      <c r="B222" s="32"/>
      <c r="C222" s="39"/>
      <c r="D222" s="39"/>
    </row>
    <row r="223" spans="1:4">
      <c r="A223" s="39"/>
      <c r="B223" s="32"/>
      <c r="C223" s="39"/>
      <c r="D223" s="39"/>
    </row>
    <row r="224" spans="1:4">
      <c r="A224" s="39"/>
      <c r="B224" s="32"/>
      <c r="C224" s="39"/>
      <c r="D224" s="39"/>
    </row>
    <row r="225" spans="1:4">
      <c r="A225" s="39"/>
      <c r="B225" s="32"/>
      <c r="C225" s="39"/>
      <c r="D225" s="39"/>
    </row>
    <row r="226" spans="1:4">
      <c r="A226" s="39"/>
      <c r="B226" s="32"/>
      <c r="C226" s="39"/>
      <c r="D226" s="39"/>
    </row>
    <row r="227" spans="1:4">
      <c r="A227" s="39"/>
      <c r="B227" s="32"/>
      <c r="C227" s="39"/>
      <c r="D227" s="39"/>
    </row>
    <row r="228" spans="1:4">
      <c r="A228" s="39"/>
      <c r="B228" s="32"/>
      <c r="C228" s="39"/>
      <c r="D228" s="39"/>
    </row>
    <row r="229" spans="1:4">
      <c r="A229" s="39"/>
      <c r="B229" s="32"/>
      <c r="C229" s="39"/>
      <c r="D229" s="39"/>
    </row>
    <row r="230" spans="1:4">
      <c r="A230" s="39"/>
      <c r="B230" s="32"/>
      <c r="C230" s="39"/>
      <c r="D230" s="39"/>
    </row>
    <row r="231" spans="1:4">
      <c r="A231" s="39"/>
      <c r="B231" s="32"/>
      <c r="C231" s="39"/>
      <c r="D231" s="39"/>
    </row>
    <row r="232" spans="1:4">
      <c r="A232" s="39"/>
      <c r="B232" s="32"/>
      <c r="C232" s="39"/>
      <c r="D232" s="39"/>
    </row>
    <row r="233" spans="1:4">
      <c r="A233" s="39"/>
      <c r="B233" s="32"/>
      <c r="C233" s="39"/>
      <c r="D233" s="39"/>
    </row>
    <row r="234" spans="1:4">
      <c r="A234" s="39"/>
      <c r="B234" s="32"/>
      <c r="C234" s="39"/>
      <c r="D234" s="39"/>
    </row>
    <row r="235" spans="1:4">
      <c r="A235" s="39"/>
      <c r="B235" s="32"/>
      <c r="C235" s="39"/>
      <c r="D235" s="39"/>
    </row>
    <row r="236" spans="1:4">
      <c r="A236" s="39"/>
      <c r="B236" s="32"/>
      <c r="C236" s="39"/>
      <c r="D236" s="39"/>
    </row>
    <row r="237" spans="1:4">
      <c r="A237" s="39"/>
      <c r="B237" s="32"/>
      <c r="C237" s="39"/>
      <c r="D237" s="39"/>
    </row>
    <row r="238" spans="1:4">
      <c r="A238" s="39"/>
      <c r="B238" s="32"/>
      <c r="C238" s="39"/>
      <c r="D238" s="39"/>
    </row>
    <row r="239" spans="1:4">
      <c r="A239" s="39"/>
      <c r="B239" s="32"/>
      <c r="C239" s="39"/>
      <c r="D239" s="39"/>
    </row>
    <row r="240" spans="1:4">
      <c r="A240" s="39"/>
      <c r="B240" s="32"/>
      <c r="C240" s="39"/>
      <c r="D240" s="39"/>
    </row>
    <row r="241" spans="1:4">
      <c r="A241" s="39"/>
      <c r="B241" s="32"/>
      <c r="C241" s="39"/>
      <c r="D241" s="39"/>
    </row>
    <row r="242" spans="1:4">
      <c r="A242" s="39"/>
      <c r="B242" s="32"/>
      <c r="C242" s="39"/>
      <c r="D242" s="39"/>
    </row>
    <row r="243" spans="1:4">
      <c r="A243" s="39"/>
      <c r="B243" s="32"/>
      <c r="C243" s="39"/>
      <c r="D243" s="39"/>
    </row>
    <row r="244" spans="1:4">
      <c r="A244" s="39"/>
      <c r="B244" s="32"/>
      <c r="C244" s="39"/>
      <c r="D244" s="39"/>
    </row>
    <row r="245" spans="1:4">
      <c r="A245" s="39"/>
      <c r="B245" s="32"/>
      <c r="C245" s="39"/>
      <c r="D245" s="39"/>
    </row>
    <row r="246" spans="1:4">
      <c r="A246" s="39"/>
      <c r="B246" s="32"/>
      <c r="C246" s="39"/>
      <c r="D246" s="39"/>
    </row>
    <row r="247" spans="1:4">
      <c r="A247" s="39"/>
      <c r="B247" s="32"/>
      <c r="C247" s="39"/>
      <c r="D247" s="39"/>
    </row>
    <row r="248" spans="1:4">
      <c r="A248" s="39"/>
      <c r="B248" s="32"/>
      <c r="C248" s="39"/>
      <c r="D248" s="39"/>
    </row>
    <row r="249" spans="1:4">
      <c r="A249" s="39"/>
      <c r="B249" s="32"/>
      <c r="C249" s="39"/>
      <c r="D249" s="39"/>
    </row>
    <row r="250" spans="1:4">
      <c r="A250" s="39"/>
      <c r="B250" s="32"/>
      <c r="C250" s="39"/>
      <c r="D250" s="39"/>
    </row>
    <row r="251" spans="1:4">
      <c r="A251" s="39"/>
      <c r="B251" s="32"/>
      <c r="C251" s="39"/>
      <c r="D251" s="39"/>
    </row>
    <row r="252" spans="1:4">
      <c r="A252" s="39"/>
      <c r="B252" s="32"/>
      <c r="C252" s="39"/>
      <c r="D252" s="39"/>
    </row>
    <row r="253" spans="1:4">
      <c r="A253" s="39"/>
      <c r="B253" s="32"/>
      <c r="C253" s="39"/>
      <c r="D253" s="39"/>
    </row>
    <row r="254" spans="1:4">
      <c r="A254" s="39"/>
      <c r="B254" s="32"/>
      <c r="C254" s="39"/>
      <c r="D254" s="39"/>
    </row>
    <row r="255" spans="1:4">
      <c r="A255" s="39"/>
      <c r="B255" s="32"/>
      <c r="C255" s="39"/>
      <c r="D255" s="39"/>
    </row>
    <row r="256" spans="1:4">
      <c r="A256" s="39"/>
      <c r="B256" s="32"/>
      <c r="C256" s="39"/>
      <c r="D256" s="39"/>
    </row>
    <row r="257" spans="1:4">
      <c r="A257" s="39"/>
      <c r="B257" s="32"/>
      <c r="C257" s="39"/>
      <c r="D257" s="39"/>
    </row>
    <row r="258" spans="1:4">
      <c r="A258" s="39"/>
      <c r="B258" s="32"/>
      <c r="C258" s="39"/>
      <c r="D258" s="39"/>
    </row>
    <row r="259" spans="1:4">
      <c r="A259" s="39"/>
      <c r="B259" s="32"/>
      <c r="C259" s="39"/>
      <c r="D259" s="39"/>
    </row>
    <row r="260" spans="1:4">
      <c r="A260" s="39"/>
      <c r="B260" s="32"/>
      <c r="C260" s="39"/>
      <c r="D260" s="39"/>
    </row>
    <row r="261" spans="1:4">
      <c r="A261" s="39"/>
      <c r="B261" s="32"/>
      <c r="C261" s="39"/>
      <c r="D261" s="39"/>
    </row>
    <row r="262" spans="1:4">
      <c r="A262" s="39"/>
      <c r="B262" s="32"/>
      <c r="C262" s="39"/>
      <c r="D262" s="39"/>
    </row>
    <row r="263" spans="1:4">
      <c r="A263" s="39"/>
      <c r="B263" s="32"/>
      <c r="C263" s="39"/>
      <c r="D263" s="39"/>
    </row>
    <row r="264" spans="1:4">
      <c r="A264" s="39"/>
      <c r="B264" s="32"/>
      <c r="C264" s="39"/>
      <c r="D264" s="39"/>
    </row>
    <row r="265" spans="1:4">
      <c r="A265" s="39"/>
      <c r="B265" s="32"/>
      <c r="C265" s="39"/>
      <c r="D265" s="39"/>
    </row>
    <row r="266" spans="1:4">
      <c r="A266" s="39"/>
      <c r="B266" s="32"/>
      <c r="C266" s="39"/>
      <c r="D266" s="39"/>
    </row>
    <row r="267" spans="1:4">
      <c r="A267" s="39"/>
      <c r="B267" s="32"/>
      <c r="C267" s="39"/>
      <c r="D267" s="39"/>
    </row>
    <row r="268" spans="1:4">
      <c r="A268" s="39"/>
      <c r="B268" s="32"/>
      <c r="C268" s="39"/>
      <c r="D268" s="39"/>
    </row>
    <row r="269" spans="1:4">
      <c r="A269" s="39"/>
      <c r="B269" s="32"/>
      <c r="C269" s="39"/>
      <c r="D269" s="39"/>
    </row>
    <row r="270" spans="1:4">
      <c r="A270" s="39"/>
      <c r="B270" s="32"/>
      <c r="C270" s="39"/>
      <c r="D270" s="39"/>
    </row>
    <row r="271" spans="1:4">
      <c r="A271" s="39"/>
      <c r="B271" s="32"/>
      <c r="C271" s="39"/>
      <c r="D271" s="39"/>
    </row>
    <row r="272" spans="1:4">
      <c r="A272" s="39"/>
      <c r="B272" s="32"/>
      <c r="C272" s="39"/>
      <c r="D272" s="39"/>
    </row>
    <row r="273" spans="1:4">
      <c r="A273" s="39"/>
      <c r="B273" s="32"/>
      <c r="C273" s="39"/>
      <c r="D273" s="39"/>
    </row>
    <row r="274" spans="1:4">
      <c r="A274" s="39"/>
      <c r="B274" s="32"/>
      <c r="C274" s="39"/>
      <c r="D274" s="39"/>
    </row>
    <row r="275" spans="1:4">
      <c r="A275" s="39"/>
      <c r="B275" s="32"/>
      <c r="C275" s="39"/>
      <c r="D275" s="39"/>
    </row>
    <row r="276" spans="1:4">
      <c r="A276" s="39"/>
      <c r="B276" s="32"/>
      <c r="C276" s="39"/>
      <c r="D276" s="39"/>
    </row>
    <row r="277" spans="1:4">
      <c r="A277" s="39"/>
      <c r="B277" s="32"/>
      <c r="C277" s="39"/>
      <c r="D277" s="39"/>
    </row>
    <row r="278" spans="1:4">
      <c r="A278" s="39"/>
      <c r="B278" s="32"/>
      <c r="C278" s="39"/>
      <c r="D278" s="39"/>
    </row>
    <row r="279" spans="1:4">
      <c r="A279" s="39"/>
      <c r="B279" s="32"/>
      <c r="C279" s="39"/>
      <c r="D279" s="39"/>
    </row>
    <row r="280" spans="1:4">
      <c r="A280" s="39"/>
      <c r="B280" s="32"/>
      <c r="C280" s="39"/>
      <c r="D280" s="39"/>
    </row>
    <row r="281" spans="1:4">
      <c r="A281" s="39"/>
      <c r="B281" s="32"/>
      <c r="C281" s="39"/>
      <c r="D281" s="39"/>
    </row>
    <row r="282" spans="1:4">
      <c r="A282" s="39"/>
      <c r="B282" s="32"/>
      <c r="C282" s="39"/>
      <c r="D282" s="39"/>
    </row>
    <row r="283" spans="1:4">
      <c r="A283" s="39"/>
      <c r="B283" s="32"/>
      <c r="C283" s="39"/>
      <c r="D283" s="39"/>
    </row>
    <row r="284" spans="1:4">
      <c r="A284" s="39"/>
      <c r="B284" s="32"/>
      <c r="C284" s="39"/>
      <c r="D284" s="39"/>
    </row>
    <row r="285" spans="1:4">
      <c r="A285" s="39"/>
      <c r="B285" s="32"/>
      <c r="C285" s="39"/>
      <c r="D285" s="39"/>
    </row>
    <row r="286" spans="1:4">
      <c r="A286" s="39"/>
      <c r="B286" s="32"/>
      <c r="C286" s="39"/>
      <c r="D286" s="39"/>
    </row>
    <row r="287" spans="1:4">
      <c r="A287" s="39"/>
      <c r="B287" s="32"/>
      <c r="C287" s="39"/>
      <c r="D287" s="39"/>
    </row>
    <row r="288" spans="1:4">
      <c r="A288" s="39"/>
      <c r="B288" s="32"/>
      <c r="C288" s="39"/>
      <c r="D288" s="39"/>
    </row>
    <row r="289" spans="1:4">
      <c r="A289" s="39"/>
      <c r="B289" s="32"/>
      <c r="C289" s="39"/>
      <c r="D289" s="39"/>
    </row>
    <row r="290" spans="1:4">
      <c r="A290" s="39"/>
      <c r="B290" s="32"/>
      <c r="C290" s="39"/>
      <c r="D290" s="39"/>
    </row>
    <row r="291" spans="1:4">
      <c r="A291" s="39"/>
      <c r="B291" s="32"/>
      <c r="C291" s="39"/>
      <c r="D291" s="39"/>
    </row>
    <row r="292" spans="1:4">
      <c r="A292" s="39"/>
      <c r="B292" s="32"/>
      <c r="C292" s="39"/>
      <c r="D292" s="39"/>
    </row>
    <row r="293" spans="1:4">
      <c r="A293" s="39"/>
      <c r="B293" s="32"/>
      <c r="C293" s="39"/>
      <c r="D293" s="39"/>
    </row>
    <row r="294" spans="1:4">
      <c r="A294" s="39"/>
      <c r="B294" s="32"/>
      <c r="C294" s="39"/>
      <c r="D294" s="39"/>
    </row>
    <row r="295" spans="1:4">
      <c r="A295" s="39"/>
      <c r="B295" s="32"/>
      <c r="C295" s="39"/>
      <c r="D295" s="39"/>
    </row>
    <row r="296" spans="1:4">
      <c r="A296" s="39"/>
      <c r="B296" s="32"/>
      <c r="C296" s="39"/>
      <c r="D296" s="39"/>
    </row>
    <row r="297" spans="1:4">
      <c r="A297" s="39"/>
      <c r="B297" s="32"/>
      <c r="C297" s="39"/>
      <c r="D297" s="39"/>
    </row>
    <row r="298" spans="1:4">
      <c r="A298" s="39"/>
      <c r="B298" s="32"/>
      <c r="C298" s="39"/>
      <c r="D298" s="39"/>
    </row>
    <row r="299" spans="1:4">
      <c r="A299" s="39"/>
      <c r="B299" s="32"/>
      <c r="C299" s="39"/>
      <c r="D299" s="39"/>
    </row>
    <row r="300" spans="1:4">
      <c r="A300" s="39"/>
      <c r="B300" s="32"/>
      <c r="C300" s="39"/>
      <c r="D300" s="39"/>
    </row>
    <row r="301" spans="1:4">
      <c r="A301" s="39"/>
      <c r="B301" s="32"/>
      <c r="C301" s="39"/>
      <c r="D301" s="39"/>
    </row>
    <row r="302" spans="1:4">
      <c r="A302" s="39"/>
      <c r="B302" s="32"/>
      <c r="C302" s="39"/>
      <c r="D302" s="39"/>
    </row>
    <row r="303" spans="1:4">
      <c r="A303" s="39"/>
      <c r="B303" s="32"/>
      <c r="C303" s="39"/>
      <c r="D303" s="39"/>
    </row>
    <row r="304" spans="1:4">
      <c r="A304" s="39"/>
      <c r="B304" s="32"/>
      <c r="C304" s="39"/>
      <c r="D304" s="39"/>
    </row>
    <row r="305" spans="1:4">
      <c r="A305" s="39"/>
      <c r="B305" s="32"/>
      <c r="C305" s="39"/>
      <c r="D305" s="39"/>
    </row>
    <row r="306" spans="1:4">
      <c r="A306" s="39"/>
      <c r="B306" s="32"/>
      <c r="C306" s="39"/>
      <c r="D306" s="39"/>
    </row>
    <row r="307" spans="1:4">
      <c r="A307" s="39"/>
      <c r="B307" s="32"/>
      <c r="C307" s="39"/>
      <c r="D307" s="39"/>
    </row>
    <row r="308" spans="1:4">
      <c r="A308" s="39"/>
      <c r="B308" s="32"/>
      <c r="C308" s="39"/>
      <c r="D308" s="39"/>
    </row>
    <row r="309" spans="1:4">
      <c r="A309" s="39"/>
      <c r="B309" s="32"/>
      <c r="C309" s="39"/>
      <c r="D309" s="39"/>
    </row>
    <row r="310" spans="1:4">
      <c r="A310" s="39"/>
      <c r="B310" s="32"/>
      <c r="C310" s="39"/>
      <c r="D310" s="39"/>
    </row>
    <row r="311" spans="1:4">
      <c r="A311" s="39"/>
      <c r="B311" s="32"/>
      <c r="C311" s="39"/>
      <c r="D311" s="39"/>
    </row>
    <row r="312" spans="1:4">
      <c r="A312" s="39"/>
      <c r="B312" s="32"/>
      <c r="C312" s="39"/>
      <c r="D312" s="39"/>
    </row>
    <row r="313" spans="1:4">
      <c r="A313" s="39"/>
      <c r="B313" s="32"/>
      <c r="C313" s="39"/>
      <c r="D313" s="39"/>
    </row>
    <row r="314" spans="1:4">
      <c r="A314" s="39"/>
      <c r="B314" s="32"/>
      <c r="C314" s="39"/>
      <c r="D314" s="39"/>
    </row>
    <row r="315" spans="1:4">
      <c r="A315" s="39"/>
      <c r="B315" s="32"/>
      <c r="C315" s="39"/>
      <c r="D315" s="39"/>
    </row>
    <row r="316" spans="1:4">
      <c r="A316" s="39"/>
      <c r="B316" s="32"/>
      <c r="C316" s="39"/>
      <c r="D316" s="39"/>
    </row>
    <row r="317" spans="1:4">
      <c r="A317" s="39"/>
      <c r="B317" s="32"/>
      <c r="C317" s="39"/>
      <c r="D317" s="39"/>
    </row>
    <row r="318" spans="1:4">
      <c r="A318" s="39"/>
      <c r="B318" s="32"/>
      <c r="C318" s="39"/>
      <c r="D318" s="39"/>
    </row>
    <row r="319" spans="1:4">
      <c r="A319" s="39"/>
      <c r="B319" s="32"/>
      <c r="C319" s="39"/>
      <c r="D319" s="39"/>
    </row>
    <row r="320" spans="1:4">
      <c r="A320" s="39"/>
      <c r="B320" s="32"/>
      <c r="C320" s="39"/>
      <c r="D320" s="39"/>
    </row>
    <row r="321" spans="1:4">
      <c r="A321" s="39"/>
      <c r="B321" s="32"/>
      <c r="C321" s="39"/>
      <c r="D321" s="39"/>
    </row>
    <row r="322" spans="1:4">
      <c r="A322" s="39"/>
      <c r="B322" s="32"/>
      <c r="C322" s="39"/>
      <c r="D322" s="39"/>
    </row>
    <row r="323" spans="1:4">
      <c r="A323" s="39"/>
      <c r="B323" s="32"/>
      <c r="C323" s="39"/>
      <c r="D323" s="39"/>
    </row>
    <row r="324" spans="1:4">
      <c r="A324" s="39"/>
      <c r="B324" s="32"/>
      <c r="C324" s="39"/>
      <c r="D324" s="39"/>
    </row>
    <row r="325" spans="1:4">
      <c r="A325" s="39"/>
      <c r="B325" s="32"/>
      <c r="C325" s="39"/>
      <c r="D325" s="39"/>
    </row>
    <row r="326" spans="1:4">
      <c r="A326" s="39"/>
      <c r="B326" s="32"/>
      <c r="C326" s="39"/>
      <c r="D326" s="39"/>
    </row>
    <row r="327" spans="1:4">
      <c r="A327" s="39"/>
      <c r="B327" s="32"/>
      <c r="C327" s="39"/>
      <c r="D327" s="39"/>
    </row>
    <row r="328" spans="1:4">
      <c r="A328" s="39"/>
      <c r="B328" s="32"/>
      <c r="C328" s="39"/>
      <c r="D328" s="39"/>
    </row>
    <row r="329" spans="1:4">
      <c r="A329" s="39"/>
      <c r="B329" s="32"/>
      <c r="C329" s="39"/>
      <c r="D329" s="39"/>
    </row>
    <row r="330" spans="1:4">
      <c r="A330" s="39"/>
      <c r="B330" s="32"/>
      <c r="C330" s="39"/>
      <c r="D330" s="39"/>
    </row>
    <row r="331" spans="1:4">
      <c r="A331" s="39"/>
      <c r="B331" s="32"/>
      <c r="C331" s="39"/>
      <c r="D331" s="39"/>
    </row>
    <row r="332" spans="1:4">
      <c r="A332" s="39"/>
      <c r="B332" s="32"/>
      <c r="C332" s="39"/>
      <c r="D332" s="39"/>
    </row>
    <row r="333" spans="1:4">
      <c r="A333" s="39"/>
      <c r="B333" s="32"/>
      <c r="C333" s="39"/>
      <c r="D333" s="39"/>
    </row>
    <row r="334" spans="1:4">
      <c r="A334" s="39"/>
      <c r="B334" s="32"/>
      <c r="C334" s="39"/>
      <c r="D334" s="39"/>
    </row>
    <row r="335" spans="1:4">
      <c r="A335" s="39"/>
      <c r="B335" s="32"/>
      <c r="C335" s="39"/>
      <c r="D335" s="39"/>
    </row>
    <row r="336" spans="1:4">
      <c r="A336" s="39"/>
      <c r="B336" s="32"/>
      <c r="C336" s="39"/>
      <c r="D336" s="39"/>
    </row>
    <row r="337" spans="1:4">
      <c r="A337" s="39"/>
      <c r="B337" s="32"/>
      <c r="C337" s="39"/>
      <c r="D337" s="39"/>
    </row>
    <row r="338" spans="1:4">
      <c r="A338" s="39"/>
      <c r="B338" s="32"/>
      <c r="C338" s="39"/>
      <c r="D338" s="39"/>
    </row>
    <row r="339" spans="1:4">
      <c r="A339" s="39"/>
      <c r="B339" s="32"/>
      <c r="C339" s="39"/>
      <c r="D339" s="39"/>
    </row>
    <row r="340" spans="1:4">
      <c r="A340" s="39"/>
      <c r="B340" s="32"/>
      <c r="C340" s="39"/>
      <c r="D340" s="39"/>
    </row>
    <row r="341" spans="1:4">
      <c r="A341" s="39"/>
      <c r="B341" s="32"/>
      <c r="C341" s="39"/>
      <c r="D341" s="39"/>
    </row>
    <row r="342" spans="1:4">
      <c r="A342" s="39"/>
      <c r="B342" s="32"/>
      <c r="C342" s="39"/>
      <c r="D342" s="39"/>
    </row>
    <row r="343" spans="1:4">
      <c r="A343" s="39"/>
      <c r="B343" s="32"/>
      <c r="C343" s="39"/>
      <c r="D343" s="39"/>
    </row>
    <row r="344" spans="1:4">
      <c r="A344" s="39"/>
      <c r="B344" s="32"/>
      <c r="C344" s="39"/>
      <c r="D344" s="39"/>
    </row>
    <row r="345" spans="1:4">
      <c r="A345" s="39"/>
      <c r="B345" s="32"/>
      <c r="C345" s="39"/>
      <c r="D345" s="39"/>
    </row>
    <row r="346" spans="1:4">
      <c r="A346" s="39"/>
      <c r="B346" s="32"/>
      <c r="C346" s="39"/>
      <c r="D346" s="39"/>
    </row>
    <row r="347" spans="1:4">
      <c r="A347" s="39"/>
      <c r="B347" s="32"/>
      <c r="C347" s="39"/>
      <c r="D347" s="39"/>
    </row>
    <row r="348" spans="1:4">
      <c r="A348" s="39"/>
      <c r="B348" s="32"/>
      <c r="C348" s="39"/>
      <c r="D348" s="39"/>
    </row>
    <row r="349" spans="1:4">
      <c r="A349" s="39"/>
      <c r="B349" s="32"/>
      <c r="C349" s="39"/>
      <c r="D349" s="39"/>
    </row>
    <row r="350" spans="1:4">
      <c r="A350" s="39"/>
      <c r="B350" s="32"/>
      <c r="C350" s="39"/>
      <c r="D350" s="39"/>
    </row>
    <row r="351" spans="1:4">
      <c r="A351" s="39"/>
      <c r="B351" s="32"/>
      <c r="C351" s="39"/>
      <c r="D351" s="39"/>
    </row>
    <row r="352" spans="1:4">
      <c r="A352" s="39"/>
      <c r="B352" s="32"/>
      <c r="C352" s="39"/>
      <c r="D352" s="39"/>
    </row>
    <row r="353" spans="1:4">
      <c r="A353" s="39"/>
      <c r="B353" s="32"/>
      <c r="C353" s="39"/>
      <c r="D353" s="39"/>
    </row>
    <row r="354" spans="1:4">
      <c r="A354" s="39"/>
      <c r="B354" s="32"/>
      <c r="C354" s="39"/>
      <c r="D354" s="39"/>
    </row>
    <row r="355" spans="1:4">
      <c r="A355" s="39"/>
      <c r="B355" s="32"/>
      <c r="C355" s="39"/>
      <c r="D355" s="39"/>
    </row>
    <row r="356" spans="1:4">
      <c r="A356" s="39"/>
      <c r="B356" s="32"/>
      <c r="C356" s="39"/>
      <c r="D356" s="39"/>
    </row>
    <row r="357" spans="1:4">
      <c r="A357" s="39"/>
      <c r="B357" s="32"/>
      <c r="C357" s="39"/>
      <c r="D357" s="39"/>
    </row>
    <row r="358" spans="1:4">
      <c r="A358" s="39"/>
      <c r="B358" s="32"/>
      <c r="C358" s="39"/>
      <c r="D358" s="39"/>
    </row>
    <row r="359" spans="1:4">
      <c r="A359" s="39"/>
      <c r="B359" s="32"/>
      <c r="C359" s="39"/>
      <c r="D359" s="39"/>
    </row>
    <row r="360" spans="1:4">
      <c r="A360" s="39"/>
      <c r="B360" s="32"/>
      <c r="C360" s="39"/>
      <c r="D360" s="39"/>
    </row>
    <row r="361" spans="1:4">
      <c r="A361" s="39"/>
      <c r="B361" s="32"/>
      <c r="C361" s="39"/>
      <c r="D361" s="39"/>
    </row>
    <row r="362" spans="1:4">
      <c r="A362" s="39"/>
      <c r="B362" s="32"/>
      <c r="C362" s="39"/>
      <c r="D362" s="39"/>
    </row>
    <row r="363" spans="1:4">
      <c r="A363" s="39"/>
      <c r="B363" s="32"/>
      <c r="C363" s="39"/>
      <c r="D363" s="39"/>
    </row>
    <row r="364" spans="1:4">
      <c r="A364" s="39"/>
      <c r="B364" s="32"/>
      <c r="C364" s="39"/>
      <c r="D364" s="39"/>
    </row>
    <row r="365" spans="1:4">
      <c r="A365" s="39"/>
      <c r="B365" s="32"/>
      <c r="C365" s="39"/>
      <c r="D365" s="39"/>
    </row>
    <row r="366" spans="1:4">
      <c r="A366" s="39"/>
      <c r="B366" s="32"/>
      <c r="C366" s="39"/>
      <c r="D366" s="39"/>
    </row>
    <row r="367" spans="1:4">
      <c r="A367" s="39"/>
      <c r="B367" s="32"/>
      <c r="C367" s="39"/>
      <c r="D367" s="39"/>
    </row>
    <row r="368" spans="1:4">
      <c r="A368" s="39"/>
      <c r="B368" s="32"/>
      <c r="C368" s="39"/>
      <c r="D368" s="39"/>
    </row>
    <row r="369" spans="1:4">
      <c r="A369" s="39"/>
      <c r="B369" s="32"/>
      <c r="C369" s="39"/>
      <c r="D369" s="39"/>
    </row>
    <row r="370" spans="1:4">
      <c r="A370" s="39"/>
      <c r="B370" s="32"/>
      <c r="C370" s="39"/>
      <c r="D370" s="39"/>
    </row>
    <row r="371" spans="1:4">
      <c r="A371" s="39"/>
      <c r="B371" s="32"/>
      <c r="C371" s="39"/>
      <c r="D371" s="39"/>
    </row>
    <row r="372" spans="1:4">
      <c r="A372" s="39"/>
      <c r="B372" s="32"/>
      <c r="C372" s="39"/>
      <c r="D372" s="39"/>
    </row>
    <row r="373" spans="1:4">
      <c r="A373" s="39"/>
      <c r="B373" s="32"/>
      <c r="C373" s="39"/>
      <c r="D373" s="39"/>
    </row>
    <row r="374" spans="1:4">
      <c r="A374" s="39"/>
      <c r="B374" s="32"/>
      <c r="C374" s="39"/>
      <c r="D374" s="39"/>
    </row>
    <row r="375" spans="1:4">
      <c r="A375" s="39"/>
      <c r="B375" s="32"/>
      <c r="C375" s="39"/>
      <c r="D375" s="39"/>
    </row>
    <row r="376" spans="1:4">
      <c r="A376" s="39"/>
      <c r="B376" s="32"/>
      <c r="C376" s="39"/>
      <c r="D376" s="39"/>
    </row>
    <row r="377" spans="1:4">
      <c r="A377" s="39"/>
      <c r="B377" s="32"/>
      <c r="C377" s="39"/>
      <c r="D377" s="39"/>
    </row>
    <row r="378" spans="1:4">
      <c r="A378" s="39"/>
      <c r="B378" s="32"/>
      <c r="C378" s="39"/>
      <c r="D378" s="39"/>
    </row>
    <row r="379" spans="1:4">
      <c r="A379" s="39"/>
      <c r="B379" s="32"/>
      <c r="C379" s="39"/>
      <c r="D379" s="39"/>
    </row>
    <row r="380" spans="1:4">
      <c r="A380" s="39"/>
      <c r="B380" s="32"/>
      <c r="C380" s="39"/>
      <c r="D380" s="39"/>
    </row>
    <row r="381" spans="1:4">
      <c r="A381" s="39"/>
      <c r="B381" s="32"/>
      <c r="C381" s="39"/>
      <c r="D381" s="39"/>
    </row>
    <row r="382" spans="1:4">
      <c r="A382" s="39"/>
      <c r="B382" s="32"/>
      <c r="C382" s="39"/>
      <c r="D382" s="39"/>
    </row>
    <row r="383" spans="1:4">
      <c r="A383" s="39"/>
      <c r="B383" s="32"/>
      <c r="C383" s="39"/>
      <c r="D383" s="39"/>
    </row>
    <row r="384" spans="1:4">
      <c r="A384" s="39"/>
      <c r="B384" s="32"/>
      <c r="C384" s="39"/>
      <c r="D384" s="39"/>
    </row>
    <row r="385" spans="1:4">
      <c r="A385" s="39"/>
      <c r="B385" s="32"/>
      <c r="C385" s="39"/>
      <c r="D385" s="39"/>
    </row>
    <row r="386" spans="1:4">
      <c r="A386" s="39"/>
      <c r="B386" s="32"/>
      <c r="C386" s="39"/>
      <c r="D386" s="39"/>
    </row>
    <row r="387" spans="1:4">
      <c r="A387" s="39"/>
      <c r="B387" s="32"/>
      <c r="C387" s="39"/>
      <c r="D387" s="39"/>
    </row>
    <row r="388" spans="1:4">
      <c r="A388" s="39"/>
      <c r="B388" s="32"/>
      <c r="C388" s="39"/>
      <c r="D388" s="39"/>
    </row>
    <row r="389" spans="1:4">
      <c r="A389" s="39"/>
      <c r="B389" s="32"/>
      <c r="C389" s="39"/>
      <c r="D389" s="39"/>
    </row>
    <row r="390" spans="1:4">
      <c r="A390" s="39"/>
      <c r="B390" s="32"/>
      <c r="C390" s="39"/>
      <c r="D390" s="39"/>
    </row>
    <row r="391" spans="1:4">
      <c r="A391" s="39"/>
      <c r="B391" s="32"/>
      <c r="C391" s="39"/>
      <c r="D391" s="39"/>
    </row>
    <row r="392" spans="1:4">
      <c r="A392" s="39"/>
      <c r="B392" s="32"/>
      <c r="C392" s="39"/>
      <c r="D392" s="39"/>
    </row>
    <row r="393" spans="1:4">
      <c r="A393" s="39"/>
      <c r="B393" s="32"/>
      <c r="C393" s="39"/>
      <c r="D393" s="39"/>
    </row>
    <row r="394" spans="1:4">
      <c r="A394" s="39"/>
      <c r="B394" s="32"/>
      <c r="C394" s="39"/>
      <c r="D394" s="39"/>
    </row>
    <row r="395" spans="1:4">
      <c r="A395" s="39"/>
      <c r="B395" s="32"/>
      <c r="C395" s="39"/>
      <c r="D395" s="39"/>
    </row>
    <row r="396" spans="1:4">
      <c r="A396" s="39"/>
      <c r="B396" s="32"/>
      <c r="C396" s="39"/>
      <c r="D396" s="39"/>
    </row>
    <row r="397" spans="1:4">
      <c r="A397" s="39"/>
      <c r="B397" s="32"/>
      <c r="C397" s="39"/>
      <c r="D397" s="39"/>
    </row>
    <row r="398" spans="1:4">
      <c r="A398" s="39"/>
      <c r="B398" s="32"/>
      <c r="C398" s="39"/>
      <c r="D398" s="39"/>
    </row>
    <row r="399" spans="1:4">
      <c r="A399" s="39"/>
      <c r="B399" s="32"/>
      <c r="C399" s="39"/>
      <c r="D399" s="39"/>
    </row>
    <row r="400" spans="1:4">
      <c r="A400" s="39"/>
      <c r="B400" s="32"/>
      <c r="C400" s="39"/>
      <c r="D400" s="39"/>
    </row>
    <row r="401" spans="1:4">
      <c r="A401" s="39"/>
      <c r="B401" s="32"/>
      <c r="C401" s="39"/>
      <c r="D401" s="39"/>
    </row>
    <row r="402" spans="1:4">
      <c r="A402" s="39"/>
      <c r="B402" s="32"/>
      <c r="C402" s="39"/>
      <c r="D402" s="39"/>
    </row>
    <row r="403" spans="1:4">
      <c r="A403" s="39"/>
      <c r="B403" s="32"/>
      <c r="C403" s="39"/>
      <c r="D403" s="39"/>
    </row>
    <row r="404" spans="1:4">
      <c r="A404" s="39"/>
      <c r="B404" s="32"/>
      <c r="C404" s="39"/>
      <c r="D404" s="39"/>
    </row>
    <row r="405" spans="1:4">
      <c r="A405" s="39"/>
      <c r="B405" s="32"/>
      <c r="C405" s="39"/>
      <c r="D405" s="39"/>
    </row>
    <row r="406" spans="1:4">
      <c r="A406" s="39"/>
      <c r="B406" s="32"/>
      <c r="C406" s="39"/>
      <c r="D406" s="39"/>
    </row>
    <row r="407" spans="1:4">
      <c r="A407" s="39"/>
      <c r="B407" s="32"/>
      <c r="C407" s="39"/>
      <c r="D407" s="39"/>
    </row>
    <row r="408" spans="1:4">
      <c r="A408" s="39"/>
      <c r="B408" s="32"/>
      <c r="C408" s="39"/>
      <c r="D408" s="39"/>
    </row>
    <row r="409" spans="1:4">
      <c r="A409" s="39"/>
      <c r="B409" s="32"/>
      <c r="C409" s="39"/>
      <c r="D409" s="39"/>
    </row>
    <row r="410" spans="1:4">
      <c r="A410" s="39"/>
      <c r="B410" s="32"/>
      <c r="C410" s="39"/>
      <c r="D410" s="39"/>
    </row>
    <row r="411" spans="1:4">
      <c r="A411" s="39"/>
      <c r="B411" s="32"/>
      <c r="C411" s="39"/>
      <c r="D411" s="39"/>
    </row>
    <row r="412" spans="1:4">
      <c r="A412" s="39"/>
      <c r="B412" s="32"/>
      <c r="C412" s="39"/>
      <c r="D412" s="39"/>
    </row>
    <row r="413" spans="1:4">
      <c r="A413" s="39"/>
      <c r="B413" s="32"/>
      <c r="C413" s="39"/>
      <c r="D413" s="39"/>
    </row>
    <row r="414" spans="1:4">
      <c r="A414" s="39"/>
      <c r="B414" s="32"/>
      <c r="C414" s="39"/>
      <c r="D414" s="39"/>
    </row>
    <row r="415" spans="1:4">
      <c r="A415" s="39"/>
      <c r="B415" s="32"/>
      <c r="C415" s="39"/>
      <c r="D415" s="39"/>
    </row>
    <row r="416" spans="1:4">
      <c r="A416" s="39"/>
      <c r="B416" s="32"/>
      <c r="C416" s="39"/>
      <c r="D416" s="39"/>
    </row>
    <row r="417" spans="1:4">
      <c r="A417" s="39"/>
      <c r="B417" s="32"/>
      <c r="C417" s="39"/>
      <c r="D417" s="39"/>
    </row>
    <row r="418" spans="1:4">
      <c r="A418" s="39"/>
      <c r="B418" s="32"/>
      <c r="C418" s="39"/>
      <c r="D418" s="39"/>
    </row>
    <row r="419" spans="1:4">
      <c r="A419" s="39"/>
      <c r="B419" s="32"/>
      <c r="C419" s="39"/>
      <c r="D419" s="39"/>
    </row>
    <row r="420" spans="1:4">
      <c r="A420" s="39"/>
      <c r="B420" s="32"/>
      <c r="C420" s="39"/>
      <c r="D420" s="39"/>
    </row>
    <row r="421" spans="1:4">
      <c r="A421" s="39"/>
      <c r="B421" s="32"/>
      <c r="C421" s="39"/>
      <c r="D421" s="39"/>
    </row>
    <row r="422" spans="1:4">
      <c r="A422" s="39"/>
      <c r="B422" s="32"/>
      <c r="C422" s="39"/>
      <c r="D422" s="39"/>
    </row>
    <row r="423" spans="1:4">
      <c r="A423" s="39"/>
      <c r="B423" s="32"/>
      <c r="C423" s="39"/>
      <c r="D423" s="39"/>
    </row>
    <row r="424" spans="1:4">
      <c r="A424" s="39"/>
      <c r="B424" s="32"/>
      <c r="C424" s="39"/>
      <c r="D424" s="39"/>
    </row>
    <row r="425" spans="1:4">
      <c r="A425" s="39"/>
      <c r="B425" s="32"/>
      <c r="C425" s="39"/>
      <c r="D425" s="39"/>
    </row>
    <row r="426" spans="1:4">
      <c r="A426" s="39"/>
      <c r="B426" s="32"/>
      <c r="C426" s="39"/>
      <c r="D426" s="39"/>
    </row>
    <row r="427" spans="1:4">
      <c r="A427" s="39"/>
      <c r="B427" s="32"/>
      <c r="C427" s="39"/>
      <c r="D427" s="39"/>
    </row>
    <row r="428" spans="1:4">
      <c r="A428" s="39"/>
      <c r="B428" s="32"/>
      <c r="C428" s="39"/>
      <c r="D428" s="39"/>
    </row>
    <row r="429" spans="1:4">
      <c r="A429" s="39"/>
      <c r="B429" s="32"/>
      <c r="C429" s="39"/>
      <c r="D429" s="39"/>
    </row>
    <row r="430" spans="1:4">
      <c r="A430" s="39"/>
      <c r="B430" s="32"/>
      <c r="C430" s="39"/>
      <c r="D430" s="39"/>
    </row>
    <row r="431" spans="1:4">
      <c r="A431" s="39"/>
      <c r="B431" s="32"/>
      <c r="C431" s="39"/>
      <c r="D431" s="39"/>
    </row>
    <row r="432" spans="1:4">
      <c r="A432" s="39"/>
      <c r="B432" s="32"/>
      <c r="C432" s="39"/>
      <c r="D432" s="39"/>
    </row>
    <row r="433" spans="1:4">
      <c r="A433" s="39"/>
      <c r="B433" s="32"/>
      <c r="C433" s="39"/>
      <c r="D433" s="39"/>
    </row>
    <row r="434" spans="1:4">
      <c r="A434" s="39"/>
      <c r="B434" s="32"/>
      <c r="C434" s="39"/>
      <c r="D434" s="39"/>
    </row>
    <row r="435" spans="1:4">
      <c r="A435" s="39"/>
      <c r="B435" s="32"/>
      <c r="C435" s="39"/>
      <c r="D435" s="39"/>
    </row>
    <row r="436" spans="1:4">
      <c r="A436" s="39"/>
      <c r="B436" s="32"/>
      <c r="C436" s="39"/>
      <c r="D436" s="39"/>
    </row>
    <row r="437" spans="1:4">
      <c r="A437" s="39"/>
      <c r="B437" s="32"/>
      <c r="C437" s="39"/>
      <c r="D437" s="39"/>
    </row>
    <row r="438" spans="1:4">
      <c r="A438" s="39"/>
      <c r="B438" s="32"/>
      <c r="C438" s="39"/>
      <c r="D438" s="39"/>
    </row>
    <row r="439" spans="1:4">
      <c r="A439" s="39"/>
      <c r="B439" s="32"/>
      <c r="C439" s="39"/>
      <c r="D439" s="39"/>
    </row>
    <row r="440" spans="1:4">
      <c r="A440" s="39"/>
      <c r="B440" s="32"/>
      <c r="C440" s="39"/>
      <c r="D440" s="39"/>
    </row>
    <row r="441" spans="1:4">
      <c r="A441" s="39"/>
      <c r="B441" s="32"/>
      <c r="C441" s="39"/>
      <c r="D441" s="39"/>
    </row>
    <row r="442" spans="1:4">
      <c r="A442" s="39"/>
      <c r="B442" s="32"/>
      <c r="C442" s="39"/>
      <c r="D442" s="39"/>
    </row>
    <row r="443" spans="1:4">
      <c r="A443" s="39"/>
      <c r="B443" s="32"/>
      <c r="C443" s="39"/>
      <c r="D443" s="39"/>
    </row>
    <row r="444" spans="1:4">
      <c r="A444" s="39"/>
      <c r="B444" s="32"/>
      <c r="C444" s="39"/>
      <c r="D444" s="39"/>
    </row>
    <row r="445" spans="1:4">
      <c r="A445" s="39"/>
      <c r="B445" s="32"/>
      <c r="C445" s="39"/>
      <c r="D445" s="39"/>
    </row>
    <row r="446" spans="1:4">
      <c r="A446" s="39"/>
      <c r="B446" s="32"/>
      <c r="C446" s="39"/>
      <c r="D446" s="39"/>
    </row>
    <row r="447" spans="1:4">
      <c r="A447" s="39"/>
      <c r="B447" s="32"/>
      <c r="C447" s="39"/>
      <c r="D447" s="39"/>
    </row>
    <row r="448" spans="1:4">
      <c r="A448" s="39"/>
      <c r="B448" s="32"/>
      <c r="C448" s="39"/>
      <c r="D448" s="39"/>
    </row>
    <row r="449" spans="1:4">
      <c r="A449" s="39"/>
      <c r="B449" s="32"/>
      <c r="C449" s="39"/>
      <c r="D449" s="39"/>
    </row>
    <row r="450" spans="1:4">
      <c r="A450" s="39"/>
      <c r="B450" s="32"/>
      <c r="C450" s="39"/>
      <c r="D450" s="39"/>
    </row>
    <row r="451" spans="1:4">
      <c r="A451" s="39"/>
      <c r="B451" s="32"/>
      <c r="C451" s="39"/>
      <c r="D451" s="39"/>
    </row>
    <row r="452" spans="1:4">
      <c r="A452" s="39"/>
      <c r="B452" s="32"/>
      <c r="C452" s="39"/>
      <c r="D452" s="39"/>
    </row>
    <row r="453" spans="1:4">
      <c r="A453" s="39"/>
      <c r="B453" s="32"/>
      <c r="C453" s="39"/>
      <c r="D453" s="39"/>
    </row>
    <row r="454" spans="1:4">
      <c r="A454" s="39"/>
      <c r="B454" s="32"/>
      <c r="C454" s="39"/>
      <c r="D454" s="39"/>
    </row>
    <row r="455" spans="1:4">
      <c r="A455" s="39"/>
      <c r="B455" s="32"/>
      <c r="C455" s="39"/>
      <c r="D455" s="39"/>
    </row>
    <row r="456" spans="1:4">
      <c r="A456" s="39"/>
      <c r="B456" s="32"/>
      <c r="C456" s="39"/>
      <c r="D456" s="39"/>
    </row>
    <row r="457" spans="1:4">
      <c r="A457" s="39"/>
      <c r="B457" s="32"/>
      <c r="C457" s="39"/>
      <c r="D457" s="39"/>
    </row>
    <row r="458" spans="1:4">
      <c r="A458" s="39"/>
      <c r="B458" s="32"/>
      <c r="C458" s="39"/>
      <c r="D458" s="39"/>
    </row>
    <row r="459" spans="1:4">
      <c r="A459" s="39"/>
      <c r="B459" s="32"/>
      <c r="C459" s="39"/>
      <c r="D459" s="39"/>
    </row>
    <row r="460" spans="1:4">
      <c r="A460" s="39"/>
      <c r="B460" s="32"/>
      <c r="C460" s="39"/>
      <c r="D460" s="39"/>
    </row>
    <row r="461" spans="1:4">
      <c r="A461" s="39"/>
      <c r="B461" s="32"/>
      <c r="C461" s="39"/>
      <c r="D461" s="39"/>
    </row>
    <row r="462" spans="1:4">
      <c r="A462" s="39"/>
      <c r="B462" s="32"/>
      <c r="C462" s="39"/>
      <c r="D462" s="39"/>
    </row>
    <row r="463" spans="1:4">
      <c r="A463" s="39"/>
      <c r="B463" s="32"/>
      <c r="C463" s="39"/>
      <c r="D463" s="39"/>
    </row>
    <row r="464" spans="1:4">
      <c r="A464" s="39"/>
      <c r="B464" s="32"/>
      <c r="C464" s="39"/>
      <c r="D464" s="39"/>
    </row>
    <row r="465" spans="1:4">
      <c r="A465" s="39"/>
      <c r="B465" s="32"/>
      <c r="C465" s="39"/>
      <c r="D465" s="39"/>
    </row>
    <row r="466" spans="1:4">
      <c r="A466" s="39"/>
      <c r="B466" s="32"/>
      <c r="C466" s="39"/>
      <c r="D466" s="39"/>
    </row>
    <row r="467" spans="1:4">
      <c r="A467" s="39"/>
      <c r="B467" s="32"/>
      <c r="C467" s="39"/>
      <c r="D467" s="39"/>
    </row>
    <row r="468" spans="1:4">
      <c r="A468" s="39"/>
      <c r="B468" s="32"/>
      <c r="C468" s="39"/>
      <c r="D468" s="39"/>
    </row>
    <row r="469" spans="1:4">
      <c r="A469" s="39"/>
      <c r="B469" s="32"/>
      <c r="C469" s="39"/>
      <c r="D469" s="39"/>
    </row>
    <row r="470" spans="1:4">
      <c r="A470" s="39"/>
      <c r="B470" s="32"/>
      <c r="C470" s="39"/>
      <c r="D470" s="39"/>
    </row>
    <row r="471" spans="1:4">
      <c r="A471" s="39"/>
      <c r="B471" s="32"/>
      <c r="C471" s="39"/>
      <c r="D471" s="39"/>
    </row>
    <row r="472" spans="1:4">
      <c r="A472" s="39"/>
      <c r="B472" s="32"/>
      <c r="C472" s="39"/>
      <c r="D472" s="39"/>
    </row>
    <row r="473" spans="1:4">
      <c r="A473" s="39"/>
      <c r="B473" s="32"/>
      <c r="C473" s="39"/>
      <c r="D473" s="39"/>
    </row>
    <row r="474" spans="1:4">
      <c r="A474" s="39"/>
      <c r="B474" s="32"/>
      <c r="C474" s="39"/>
      <c r="D474" s="39"/>
    </row>
    <row r="475" spans="1:4">
      <c r="A475" s="39"/>
      <c r="B475" s="32"/>
      <c r="C475" s="39"/>
      <c r="D475" s="39"/>
    </row>
    <row r="476" spans="1:4">
      <c r="A476" s="39"/>
      <c r="B476" s="32"/>
      <c r="C476" s="39"/>
      <c r="D476" s="39"/>
    </row>
    <row r="477" spans="1:4">
      <c r="A477" s="39"/>
      <c r="B477" s="32"/>
      <c r="C477" s="39"/>
      <c r="D477" s="39"/>
    </row>
    <row r="478" spans="1:4">
      <c r="A478" s="39"/>
      <c r="B478" s="32"/>
      <c r="C478" s="39"/>
      <c r="D478" s="39"/>
    </row>
    <row r="479" spans="1:4">
      <c r="A479" s="39"/>
      <c r="B479" s="32"/>
      <c r="C479" s="39"/>
      <c r="D479" s="39"/>
    </row>
    <row r="480" spans="1:4">
      <c r="A480" s="39"/>
      <c r="B480" s="32"/>
      <c r="C480" s="39"/>
      <c r="D480" s="39"/>
    </row>
    <row r="481" spans="1:4">
      <c r="A481" s="39"/>
      <c r="B481" s="32"/>
      <c r="C481" s="39"/>
      <c r="D481" s="39"/>
    </row>
    <row r="482" spans="1:4">
      <c r="A482" s="39"/>
      <c r="B482" s="32"/>
      <c r="C482" s="39"/>
      <c r="D482" s="39"/>
    </row>
    <row r="483" spans="1:4">
      <c r="A483" s="39"/>
      <c r="B483" s="32"/>
      <c r="C483" s="39"/>
      <c r="D483" s="39"/>
    </row>
    <row r="484" spans="1:4">
      <c r="A484" s="39"/>
      <c r="B484" s="32"/>
      <c r="C484" s="39"/>
      <c r="D484" s="39"/>
    </row>
    <row r="485" spans="1:4">
      <c r="A485" s="39"/>
      <c r="B485" s="32"/>
      <c r="C485" s="39"/>
      <c r="D485" s="39"/>
    </row>
    <row r="486" spans="1:4">
      <c r="A486" s="39"/>
      <c r="B486" s="32"/>
      <c r="C486" s="39"/>
      <c r="D486" s="39"/>
    </row>
    <row r="487" spans="1:4">
      <c r="A487" s="39"/>
      <c r="B487" s="32"/>
      <c r="C487" s="39"/>
      <c r="D487" s="39"/>
    </row>
    <row r="488" spans="1:4">
      <c r="A488" s="39"/>
      <c r="B488" s="32"/>
      <c r="C488" s="39"/>
      <c r="D488" s="39"/>
    </row>
    <row r="489" spans="1:4">
      <c r="A489" s="39"/>
      <c r="B489" s="32"/>
      <c r="C489" s="39"/>
      <c r="D489" s="39"/>
    </row>
    <row r="490" spans="1:4">
      <c r="A490" s="39"/>
      <c r="B490" s="32"/>
      <c r="C490" s="39"/>
      <c r="D490" s="39"/>
    </row>
    <row r="491" spans="1:4">
      <c r="A491" s="39"/>
      <c r="B491" s="32"/>
      <c r="C491" s="39"/>
      <c r="D491" s="39"/>
    </row>
    <row r="492" spans="1:4">
      <c r="A492" s="39"/>
      <c r="B492" s="32"/>
      <c r="C492" s="39"/>
      <c r="D492" s="39"/>
    </row>
    <row r="493" spans="1:4">
      <c r="A493" s="39"/>
      <c r="B493" s="32"/>
      <c r="C493" s="39"/>
      <c r="D493" s="39"/>
    </row>
    <row r="494" spans="1:4">
      <c r="A494" s="39"/>
      <c r="B494" s="32"/>
      <c r="C494" s="39"/>
      <c r="D494" s="39"/>
    </row>
    <row r="495" spans="1:4">
      <c r="A495" s="39"/>
      <c r="B495" s="32"/>
      <c r="C495" s="39"/>
      <c r="D495" s="39"/>
    </row>
    <row r="496" spans="1:4">
      <c r="A496" s="39"/>
      <c r="B496" s="32"/>
      <c r="C496" s="39"/>
      <c r="D496" s="39"/>
    </row>
    <row r="497" spans="1:4">
      <c r="A497" s="39"/>
      <c r="B497" s="32"/>
      <c r="C497" s="39"/>
      <c r="D497" s="39"/>
    </row>
    <row r="498" spans="1:4">
      <c r="A498" s="39"/>
      <c r="B498" s="32"/>
      <c r="C498" s="39"/>
      <c r="D498" s="39"/>
    </row>
    <row r="499" spans="1:4">
      <c r="A499" s="39"/>
      <c r="B499" s="32"/>
      <c r="C499" s="39"/>
      <c r="D499" s="39"/>
    </row>
    <row r="500" spans="1:4">
      <c r="A500" s="39"/>
      <c r="B500" s="32"/>
      <c r="C500" s="39"/>
      <c r="D500" s="39"/>
    </row>
    <row r="501" spans="1:4">
      <c r="A501" s="39"/>
      <c r="B501" s="32"/>
      <c r="C501" s="39"/>
      <c r="D501" s="39"/>
    </row>
    <row r="502" spans="1:4">
      <c r="A502" s="39"/>
      <c r="B502" s="32"/>
      <c r="C502" s="39"/>
      <c r="D502" s="39"/>
    </row>
    <row r="503" spans="1:4">
      <c r="A503" s="39"/>
      <c r="B503" s="32"/>
      <c r="C503" s="39"/>
      <c r="D503" s="39"/>
    </row>
    <row r="504" spans="1:4">
      <c r="A504" s="39"/>
      <c r="B504" s="32"/>
      <c r="C504" s="39"/>
      <c r="D504" s="39"/>
    </row>
    <row r="505" spans="1:4">
      <c r="A505" s="39"/>
      <c r="B505" s="32"/>
      <c r="C505" s="39"/>
      <c r="D505" s="39"/>
    </row>
    <row r="506" spans="1:4">
      <c r="A506" s="39"/>
      <c r="B506" s="32"/>
      <c r="C506" s="39"/>
      <c r="D506" s="39"/>
    </row>
    <row r="507" spans="1:4">
      <c r="A507" s="39"/>
      <c r="B507" s="32"/>
      <c r="C507" s="39"/>
      <c r="D507" s="39"/>
    </row>
    <row r="508" spans="1:4">
      <c r="A508" s="39"/>
      <c r="B508" s="32"/>
      <c r="C508" s="39"/>
      <c r="D508" s="39"/>
    </row>
    <row r="509" spans="1:4">
      <c r="A509" s="39"/>
      <c r="B509" s="32"/>
      <c r="C509" s="39"/>
      <c r="D509" s="39"/>
    </row>
    <row r="510" spans="1:4">
      <c r="A510" s="39"/>
      <c r="B510" s="32"/>
      <c r="C510" s="39"/>
      <c r="D510" s="39"/>
    </row>
    <row r="511" spans="1:4">
      <c r="A511" s="39"/>
      <c r="B511" s="32"/>
      <c r="C511" s="39"/>
      <c r="D511" s="39"/>
    </row>
    <row r="512" spans="1:4">
      <c r="A512" s="39"/>
      <c r="B512" s="32"/>
      <c r="C512" s="39"/>
      <c r="D512" s="39"/>
    </row>
    <row r="513" spans="1:4">
      <c r="A513" s="39"/>
      <c r="B513" s="32"/>
      <c r="C513" s="39"/>
      <c r="D513" s="39"/>
    </row>
    <row r="514" spans="1:4">
      <c r="A514" s="39"/>
      <c r="B514" s="32"/>
      <c r="C514" s="39"/>
      <c r="D514" s="39"/>
    </row>
    <row r="515" spans="1:4">
      <c r="A515" s="39"/>
      <c r="B515" s="32"/>
      <c r="C515" s="39"/>
      <c r="D515" s="39"/>
    </row>
    <row r="516" spans="1:4">
      <c r="A516" s="39"/>
      <c r="B516" s="32"/>
      <c r="C516" s="39"/>
      <c r="D516" s="39"/>
    </row>
    <row r="517" spans="1:4">
      <c r="A517" s="39"/>
      <c r="B517" s="32"/>
      <c r="C517" s="39"/>
      <c r="D517" s="39"/>
    </row>
    <row r="518" spans="1:4">
      <c r="A518" s="39"/>
      <c r="B518" s="32"/>
      <c r="C518" s="39"/>
      <c r="D518" s="39"/>
    </row>
    <row r="519" spans="1:4">
      <c r="A519" s="39"/>
      <c r="B519" s="32"/>
      <c r="C519" s="39"/>
      <c r="D519" s="39"/>
    </row>
    <row r="520" spans="1:4">
      <c r="A520" s="39"/>
      <c r="B520" s="32"/>
      <c r="C520" s="39"/>
      <c r="D520" s="39"/>
    </row>
    <row r="521" spans="1:4">
      <c r="A521" s="39"/>
      <c r="B521" s="32"/>
      <c r="C521" s="39"/>
      <c r="D521" s="39"/>
    </row>
    <row r="522" spans="1:4">
      <c r="A522" s="39"/>
      <c r="B522" s="32"/>
      <c r="C522" s="39"/>
      <c r="D522" s="39"/>
    </row>
    <row r="523" spans="1:4">
      <c r="A523" s="39"/>
      <c r="B523" s="32"/>
      <c r="C523" s="39"/>
      <c r="D523" s="39"/>
    </row>
    <row r="524" spans="1:4">
      <c r="A524" s="39"/>
      <c r="B524" s="32"/>
      <c r="C524" s="39"/>
      <c r="D524" s="39"/>
    </row>
    <row r="525" spans="1:4">
      <c r="A525" s="39"/>
      <c r="B525" s="32"/>
      <c r="C525" s="39"/>
      <c r="D525" s="39"/>
    </row>
    <row r="526" spans="1:4">
      <c r="A526" s="39"/>
      <c r="B526" s="32"/>
      <c r="C526" s="39"/>
      <c r="D526" s="39"/>
    </row>
    <row r="527" spans="1:4">
      <c r="A527" s="39"/>
      <c r="B527" s="32"/>
      <c r="C527" s="39"/>
      <c r="D527" s="39"/>
    </row>
    <row r="528" spans="1:4">
      <c r="A528" s="39"/>
      <c r="B528" s="32"/>
      <c r="C528" s="39"/>
      <c r="D528" s="39"/>
    </row>
    <row r="529" spans="1:4">
      <c r="A529" s="39"/>
      <c r="B529" s="32"/>
      <c r="C529" s="39"/>
      <c r="D529" s="39"/>
    </row>
    <row r="530" spans="1:4">
      <c r="A530" s="39"/>
      <c r="B530" s="32"/>
      <c r="C530" s="39"/>
      <c r="D530" s="39"/>
    </row>
    <row r="531" spans="1:4">
      <c r="A531" s="39"/>
      <c r="B531" s="32"/>
      <c r="C531" s="39"/>
      <c r="D531" s="39"/>
    </row>
    <row r="532" spans="1:4">
      <c r="A532" s="39"/>
      <c r="B532" s="32"/>
      <c r="C532" s="39"/>
      <c r="D532" s="39"/>
    </row>
    <row r="533" spans="1:4">
      <c r="A533" s="39"/>
      <c r="B533" s="32"/>
      <c r="C533" s="39"/>
      <c r="D533" s="39"/>
    </row>
    <row r="534" spans="1:4">
      <c r="A534" s="39"/>
      <c r="B534" s="32"/>
      <c r="C534" s="39"/>
      <c r="D534" s="39"/>
    </row>
    <row r="535" spans="1:4">
      <c r="A535" s="39"/>
      <c r="B535" s="32"/>
      <c r="C535" s="39"/>
      <c r="D535" s="39"/>
    </row>
    <row r="536" spans="1:4">
      <c r="A536" s="39"/>
      <c r="B536" s="32"/>
      <c r="C536" s="39"/>
      <c r="D536" s="39"/>
    </row>
    <row r="537" spans="1:4">
      <c r="A537" s="39"/>
      <c r="B537" s="32"/>
      <c r="C537" s="39"/>
      <c r="D537" s="39"/>
    </row>
    <row r="538" spans="1:4">
      <c r="A538" s="39"/>
      <c r="B538" s="32"/>
      <c r="C538" s="39"/>
      <c r="D538" s="39"/>
    </row>
    <row r="539" spans="1:4">
      <c r="A539" s="39"/>
      <c r="B539" s="32"/>
      <c r="C539" s="39"/>
      <c r="D539" s="39"/>
    </row>
    <row r="540" spans="1:4">
      <c r="A540" s="39"/>
      <c r="B540" s="32"/>
      <c r="C540" s="39"/>
      <c r="D540" s="39"/>
    </row>
    <row r="541" spans="1:4">
      <c r="A541" s="39"/>
      <c r="B541" s="32"/>
      <c r="C541" s="39"/>
      <c r="D541" s="39"/>
    </row>
    <row r="542" spans="1:4">
      <c r="A542" s="39"/>
      <c r="B542" s="32"/>
      <c r="C542" s="39"/>
      <c r="D542" s="39"/>
    </row>
    <row r="543" spans="1:4">
      <c r="A543" s="39"/>
      <c r="B543" s="32"/>
      <c r="C543" s="39"/>
      <c r="D543" s="39"/>
    </row>
    <row r="544" spans="1:4">
      <c r="A544" s="39"/>
      <c r="B544" s="32"/>
      <c r="C544" s="39"/>
      <c r="D544" s="39"/>
    </row>
    <row r="545" spans="1:4">
      <c r="A545" s="39"/>
      <c r="B545" s="32"/>
      <c r="C545" s="39"/>
      <c r="D545" s="39"/>
    </row>
    <row r="546" spans="1:4">
      <c r="A546" s="39"/>
      <c r="B546" s="32"/>
      <c r="C546" s="39"/>
      <c r="D546" s="39"/>
    </row>
    <row r="547" spans="1:4">
      <c r="A547" s="39"/>
      <c r="B547" s="32"/>
      <c r="C547" s="39"/>
      <c r="D547" s="39"/>
    </row>
    <row r="548" spans="1:4">
      <c r="A548" s="39"/>
      <c r="B548" s="32"/>
      <c r="C548" s="39"/>
      <c r="D548" s="39"/>
    </row>
    <row r="549" spans="1:4">
      <c r="A549" s="39"/>
      <c r="B549" s="32"/>
      <c r="C549" s="39"/>
      <c r="D549" s="39"/>
    </row>
    <row r="550" spans="1:4">
      <c r="A550" s="39"/>
      <c r="B550" s="32"/>
      <c r="C550" s="39"/>
      <c r="D550" s="39"/>
    </row>
    <row r="551" spans="1:4">
      <c r="A551" s="39"/>
      <c r="B551" s="32"/>
      <c r="C551" s="39"/>
      <c r="D551" s="39"/>
    </row>
    <row r="552" spans="1:4">
      <c r="A552" s="39"/>
      <c r="B552" s="32"/>
      <c r="C552" s="39"/>
      <c r="D552" s="39"/>
    </row>
    <row r="553" spans="1:4">
      <c r="A553" s="39"/>
      <c r="B553" s="32"/>
      <c r="C553" s="39"/>
      <c r="D553" s="39"/>
    </row>
    <row r="554" spans="1:4">
      <c r="A554" s="39"/>
      <c r="B554" s="32"/>
      <c r="C554" s="39"/>
      <c r="D554" s="39"/>
    </row>
    <row r="555" spans="1:4">
      <c r="A555" s="39"/>
      <c r="B555" s="32"/>
      <c r="C555" s="39"/>
      <c r="D555" s="39"/>
    </row>
    <row r="556" spans="1:4">
      <c r="A556" s="39"/>
      <c r="B556" s="32"/>
      <c r="C556" s="39"/>
      <c r="D556" s="39"/>
    </row>
    <row r="557" spans="1:4">
      <c r="A557" s="39"/>
      <c r="B557" s="32"/>
      <c r="C557" s="39"/>
      <c r="D557" s="39"/>
    </row>
    <row r="558" spans="1:4">
      <c r="A558" s="39"/>
      <c r="B558" s="32"/>
      <c r="C558" s="39"/>
      <c r="D558" s="39"/>
    </row>
    <row r="559" spans="1:4">
      <c r="A559" s="39"/>
      <c r="B559" s="32"/>
      <c r="C559" s="39"/>
      <c r="D559" s="39"/>
    </row>
    <row r="560" spans="1:4">
      <c r="A560" s="39"/>
      <c r="B560" s="32"/>
      <c r="C560" s="39"/>
      <c r="D560" s="39"/>
    </row>
    <row r="561" spans="1:4">
      <c r="A561" s="39"/>
      <c r="B561" s="32"/>
      <c r="C561" s="39"/>
      <c r="D561" s="39"/>
    </row>
    <row r="562" spans="1:4">
      <c r="A562" s="39"/>
      <c r="B562" s="32"/>
      <c r="C562" s="39"/>
      <c r="D562" s="39"/>
    </row>
    <row r="563" spans="1:4">
      <c r="A563" s="39"/>
      <c r="B563" s="32"/>
      <c r="C563" s="39"/>
      <c r="D563" s="39"/>
    </row>
    <row r="564" spans="1:4">
      <c r="A564" s="39"/>
      <c r="B564" s="32"/>
      <c r="C564" s="39"/>
      <c r="D564" s="39"/>
    </row>
    <row r="565" spans="1:4">
      <c r="A565" s="39"/>
      <c r="B565" s="32"/>
      <c r="C565" s="39"/>
      <c r="D565" s="39"/>
    </row>
    <row r="566" spans="1:4">
      <c r="A566" s="39"/>
      <c r="B566" s="32"/>
      <c r="C566" s="39"/>
      <c r="D566" s="39"/>
    </row>
    <row r="567" spans="1:4">
      <c r="A567" s="39"/>
      <c r="B567" s="32"/>
      <c r="C567" s="39"/>
      <c r="D567" s="39"/>
    </row>
    <row r="568" spans="1:4">
      <c r="A568" s="39"/>
      <c r="B568" s="32"/>
      <c r="C568" s="39"/>
      <c r="D568" s="39"/>
    </row>
    <row r="569" spans="1:4">
      <c r="A569" s="39"/>
      <c r="B569" s="32"/>
      <c r="C569" s="39"/>
      <c r="D569" s="39"/>
    </row>
    <row r="570" spans="1:4">
      <c r="A570" s="39"/>
      <c r="B570" s="32"/>
      <c r="C570" s="39"/>
      <c r="D570" s="39"/>
    </row>
    <row r="571" spans="1:4">
      <c r="A571" s="39"/>
      <c r="B571" s="32"/>
      <c r="C571" s="39"/>
      <c r="D571" s="39"/>
    </row>
    <row r="572" spans="1:4">
      <c r="A572" s="39"/>
      <c r="B572" s="32"/>
      <c r="C572" s="39"/>
      <c r="D572" s="39"/>
    </row>
    <row r="573" spans="1:4">
      <c r="A573" s="39"/>
      <c r="B573" s="32"/>
      <c r="C573" s="39"/>
      <c r="D573" s="39"/>
    </row>
    <row r="574" spans="1:4">
      <c r="A574" s="39"/>
      <c r="B574" s="32"/>
      <c r="C574" s="39"/>
      <c r="D574" s="39"/>
    </row>
    <row r="575" spans="1:4">
      <c r="A575" s="39"/>
      <c r="B575" s="32"/>
      <c r="C575" s="39"/>
      <c r="D575" s="39"/>
    </row>
    <row r="576" spans="1:4">
      <c r="A576" s="39"/>
      <c r="B576" s="32"/>
      <c r="C576" s="39"/>
      <c r="D576" s="39"/>
    </row>
    <row r="577" spans="1:4">
      <c r="A577" s="39"/>
      <c r="B577" s="32"/>
      <c r="C577" s="39"/>
      <c r="D577" s="39"/>
    </row>
    <row r="578" spans="1:4">
      <c r="A578" s="39"/>
      <c r="B578" s="32"/>
      <c r="C578" s="39"/>
      <c r="D578" s="39"/>
    </row>
    <row r="579" spans="1:4">
      <c r="A579" s="39"/>
      <c r="B579" s="32"/>
      <c r="C579" s="39"/>
      <c r="D579" s="39"/>
    </row>
    <row r="580" spans="1:4">
      <c r="A580" s="39"/>
      <c r="B580" s="32"/>
      <c r="C580" s="39"/>
      <c r="D580" s="39"/>
    </row>
    <row r="581" spans="1:4">
      <c r="A581" s="39"/>
      <c r="B581" s="32"/>
      <c r="C581" s="39"/>
      <c r="D581" s="39"/>
    </row>
    <row r="582" spans="1:4">
      <c r="A582" s="39"/>
      <c r="B582" s="32"/>
      <c r="C582" s="39"/>
      <c r="D582" s="39"/>
    </row>
    <row r="583" spans="1:4">
      <c r="A583" s="39"/>
      <c r="B583" s="32"/>
      <c r="C583" s="39"/>
      <c r="D583" s="39"/>
    </row>
    <row r="584" spans="1:4">
      <c r="A584" s="39"/>
      <c r="B584" s="32"/>
      <c r="C584" s="39"/>
      <c r="D584" s="39"/>
    </row>
    <row r="585" spans="1:4">
      <c r="A585" s="39"/>
      <c r="B585" s="32"/>
      <c r="C585" s="39"/>
      <c r="D585" s="39"/>
    </row>
    <row r="586" spans="1:4">
      <c r="A586" s="39"/>
      <c r="B586" s="32"/>
      <c r="C586" s="39"/>
      <c r="D586" s="39"/>
    </row>
    <row r="587" spans="1:4">
      <c r="A587" s="39"/>
      <c r="B587" s="32"/>
      <c r="C587" s="39"/>
      <c r="D587" s="39"/>
    </row>
    <row r="588" spans="1:4">
      <c r="A588" s="39"/>
      <c r="B588" s="32"/>
      <c r="C588" s="39"/>
      <c r="D588" s="39"/>
    </row>
    <row r="589" spans="1:4">
      <c r="A589" s="39"/>
      <c r="B589" s="32"/>
      <c r="C589" s="39"/>
      <c r="D589" s="39"/>
    </row>
    <row r="590" spans="1:4">
      <c r="A590" s="39"/>
      <c r="B590" s="32"/>
      <c r="C590" s="39"/>
      <c r="D590" s="39"/>
    </row>
    <row r="591" spans="1:4">
      <c r="A591" s="39"/>
      <c r="B591" s="32"/>
      <c r="C591" s="39"/>
      <c r="D591" s="39"/>
    </row>
    <row r="592" spans="1:4">
      <c r="A592" s="39"/>
      <c r="B592" s="32"/>
      <c r="C592" s="39"/>
      <c r="D592" s="39"/>
    </row>
    <row r="593" spans="1:4">
      <c r="A593" s="39"/>
      <c r="B593" s="32"/>
      <c r="C593" s="39"/>
      <c r="D593" s="39"/>
    </row>
    <row r="594" spans="1:4">
      <c r="A594" s="39"/>
      <c r="B594" s="32"/>
      <c r="C594" s="39"/>
      <c r="D594" s="39"/>
    </row>
    <row r="595" spans="1:4">
      <c r="A595" s="39"/>
      <c r="B595" s="32"/>
      <c r="C595" s="39"/>
      <c r="D595" s="39"/>
    </row>
    <row r="596" spans="1:4">
      <c r="A596" s="39"/>
      <c r="B596" s="32"/>
      <c r="C596" s="39"/>
      <c r="D596" s="39"/>
    </row>
    <row r="597" spans="1:4">
      <c r="A597" s="39"/>
      <c r="B597" s="32"/>
      <c r="C597" s="39"/>
      <c r="D597" s="39"/>
    </row>
    <row r="598" spans="1:4">
      <c r="A598" s="39"/>
      <c r="B598" s="32"/>
      <c r="C598" s="39"/>
      <c r="D598" s="39"/>
    </row>
    <row r="599" spans="1:4">
      <c r="A599" s="39"/>
      <c r="B599" s="32"/>
      <c r="C599" s="39"/>
      <c r="D599" s="39"/>
    </row>
    <row r="600" spans="1:4">
      <c r="A600" s="39"/>
      <c r="B600" s="32"/>
      <c r="C600" s="39"/>
      <c r="D600" s="39"/>
    </row>
    <row r="601" spans="1:4">
      <c r="A601" s="39"/>
      <c r="B601" s="32"/>
      <c r="C601" s="39"/>
      <c r="D601" s="39"/>
    </row>
    <row r="602" spans="1:4">
      <c r="A602" s="39"/>
      <c r="B602" s="32"/>
      <c r="C602" s="39"/>
      <c r="D602" s="39"/>
    </row>
    <row r="603" spans="1:4">
      <c r="A603" s="39"/>
      <c r="B603" s="32"/>
      <c r="C603" s="39"/>
      <c r="D603" s="39"/>
    </row>
    <row r="604" spans="1:4">
      <c r="A604" s="39"/>
      <c r="B604" s="32"/>
      <c r="C604" s="39"/>
      <c r="D604" s="39"/>
    </row>
    <row r="605" spans="1:4">
      <c r="A605" s="39"/>
      <c r="B605" s="32"/>
      <c r="C605" s="39"/>
      <c r="D605" s="39"/>
    </row>
    <row r="606" spans="1:4">
      <c r="A606" s="39"/>
      <c r="B606" s="32"/>
      <c r="C606" s="39"/>
      <c r="D606" s="39"/>
    </row>
    <row r="607" spans="1:4">
      <c r="A607" s="39"/>
      <c r="B607" s="32"/>
      <c r="C607" s="39"/>
      <c r="D607" s="39"/>
    </row>
    <row r="608" spans="1:4">
      <c r="A608" s="39"/>
      <c r="B608" s="32"/>
      <c r="C608" s="39"/>
      <c r="D608" s="39"/>
    </row>
    <row r="609" spans="1:4">
      <c r="A609" s="39"/>
      <c r="B609" s="32"/>
      <c r="C609" s="39"/>
      <c r="D609" s="39"/>
    </row>
    <row r="610" spans="1:4">
      <c r="A610" s="39"/>
      <c r="B610" s="32"/>
      <c r="C610" s="39"/>
      <c r="D610" s="39"/>
    </row>
    <row r="611" spans="1:4">
      <c r="A611" s="39"/>
      <c r="B611" s="32"/>
      <c r="C611" s="39"/>
      <c r="D611" s="39"/>
    </row>
    <row r="612" spans="1:4">
      <c r="A612" s="39"/>
      <c r="B612" s="32"/>
      <c r="C612" s="39"/>
      <c r="D612" s="39"/>
    </row>
    <row r="613" spans="1:4">
      <c r="A613" s="39"/>
      <c r="B613" s="32"/>
      <c r="C613" s="39"/>
      <c r="D613" s="39"/>
    </row>
    <row r="614" spans="1:4">
      <c r="A614" s="39"/>
      <c r="B614" s="32"/>
      <c r="C614" s="39"/>
      <c r="D614" s="39"/>
    </row>
    <row r="615" spans="1:4">
      <c r="A615" s="39"/>
      <c r="B615" s="32"/>
      <c r="C615" s="39"/>
      <c r="D615" s="39"/>
    </row>
    <row r="616" spans="1:4">
      <c r="A616" s="39"/>
      <c r="B616" s="32"/>
      <c r="C616" s="39"/>
      <c r="D616" s="39"/>
    </row>
    <row r="617" spans="1:4">
      <c r="A617" s="39"/>
      <c r="B617" s="32"/>
      <c r="C617" s="39"/>
      <c r="D617" s="39"/>
    </row>
    <row r="618" spans="1:4">
      <c r="A618" s="39"/>
      <c r="B618" s="32"/>
      <c r="C618" s="39"/>
      <c r="D618" s="39"/>
    </row>
    <row r="619" spans="1:4">
      <c r="A619" s="39"/>
      <c r="B619" s="32"/>
      <c r="C619" s="39"/>
      <c r="D619" s="39"/>
    </row>
    <row r="620" spans="1:4">
      <c r="A620" s="39"/>
      <c r="B620" s="32"/>
      <c r="C620" s="39"/>
      <c r="D620" s="39"/>
    </row>
    <row r="621" spans="1:4">
      <c r="A621" s="39"/>
      <c r="B621" s="32"/>
      <c r="C621" s="39"/>
      <c r="D621" s="39"/>
    </row>
    <row r="622" spans="1:4">
      <c r="A622" s="39"/>
      <c r="B622" s="32"/>
      <c r="C622" s="39"/>
      <c r="D622" s="39"/>
    </row>
    <row r="623" spans="1:4">
      <c r="A623" s="39"/>
      <c r="B623" s="32"/>
      <c r="C623" s="39"/>
      <c r="D623" s="39"/>
    </row>
    <row r="624" spans="1:4">
      <c r="A624" s="39"/>
      <c r="B624" s="32"/>
      <c r="C624" s="39"/>
      <c r="D624" s="39"/>
    </row>
    <row r="625" spans="1:4">
      <c r="A625" s="39"/>
      <c r="B625" s="32"/>
      <c r="C625" s="39"/>
      <c r="D625" s="39"/>
    </row>
    <row r="626" spans="1:4">
      <c r="A626" s="39"/>
      <c r="B626" s="32"/>
      <c r="C626" s="39"/>
      <c r="D626" s="39"/>
    </row>
    <row r="627" spans="1:4">
      <c r="A627" s="39"/>
      <c r="B627" s="32"/>
      <c r="C627" s="39"/>
      <c r="D627" s="39"/>
    </row>
    <row r="628" spans="1:4">
      <c r="A628" s="39"/>
      <c r="B628" s="32"/>
      <c r="C628" s="39"/>
      <c r="D628" s="39"/>
    </row>
    <row r="629" spans="1:4">
      <c r="A629" s="39"/>
      <c r="B629" s="32"/>
      <c r="C629" s="39"/>
      <c r="D629" s="39"/>
    </row>
    <row r="630" spans="1:4">
      <c r="A630" s="39"/>
      <c r="B630" s="32"/>
      <c r="C630" s="39"/>
      <c r="D630" s="39"/>
    </row>
    <row r="631" spans="1:4">
      <c r="A631" s="39"/>
      <c r="B631" s="32"/>
      <c r="C631" s="39"/>
      <c r="D631" s="39"/>
    </row>
    <row r="632" spans="1:4">
      <c r="A632" s="39"/>
      <c r="B632" s="32"/>
      <c r="C632" s="39"/>
      <c r="D632" s="39"/>
    </row>
    <row r="633" spans="1:4">
      <c r="A633" s="39"/>
      <c r="B633" s="32"/>
      <c r="C633" s="39"/>
      <c r="D633" s="39"/>
    </row>
    <row r="634" spans="1:4">
      <c r="A634" s="39"/>
      <c r="B634" s="32"/>
      <c r="C634" s="39"/>
      <c r="D634" s="39"/>
    </row>
    <row r="635" spans="1:4">
      <c r="A635" s="39"/>
      <c r="B635" s="32"/>
      <c r="C635" s="39"/>
      <c r="D635" s="39"/>
    </row>
    <row r="636" spans="1:4">
      <c r="A636" s="39"/>
      <c r="B636" s="32"/>
      <c r="C636" s="39"/>
      <c r="D636" s="39"/>
    </row>
    <row r="637" spans="1:4">
      <c r="A637" s="39"/>
      <c r="B637" s="32"/>
      <c r="C637" s="39"/>
      <c r="D637" s="39"/>
    </row>
    <row r="638" spans="1:4">
      <c r="A638" s="39"/>
      <c r="B638" s="32"/>
      <c r="C638" s="39"/>
      <c r="D638" s="39"/>
    </row>
    <row r="639" spans="1:4">
      <c r="A639" s="39"/>
      <c r="B639" s="32"/>
      <c r="C639" s="39"/>
      <c r="D639" s="39"/>
    </row>
    <row r="640" spans="1:4">
      <c r="A640" s="39"/>
      <c r="B640" s="32"/>
      <c r="C640" s="39"/>
      <c r="D640" s="39"/>
    </row>
    <row r="641" spans="1:4">
      <c r="A641" s="39"/>
      <c r="B641" s="32"/>
      <c r="C641" s="39"/>
      <c r="D641" s="39"/>
    </row>
    <row r="642" spans="1:4">
      <c r="A642" s="39"/>
      <c r="B642" s="32"/>
      <c r="C642" s="39"/>
      <c r="D642" s="39"/>
    </row>
    <row r="643" spans="1:4">
      <c r="A643" s="39"/>
      <c r="B643" s="32"/>
      <c r="C643" s="39"/>
      <c r="D643" s="39"/>
    </row>
    <row r="644" spans="1:4">
      <c r="A644" s="39"/>
      <c r="B644" s="32"/>
      <c r="C644" s="39"/>
      <c r="D644" s="39"/>
    </row>
    <row r="645" spans="1:4">
      <c r="A645" s="39"/>
      <c r="B645" s="32"/>
      <c r="C645" s="39"/>
      <c r="D645" s="39"/>
    </row>
    <row r="646" spans="1:4">
      <c r="A646" s="39"/>
      <c r="B646" s="32"/>
      <c r="C646" s="39"/>
      <c r="D646" s="39"/>
    </row>
    <row r="647" spans="1:4">
      <c r="A647" s="39"/>
      <c r="B647" s="32"/>
      <c r="C647" s="39"/>
      <c r="D647" s="39"/>
    </row>
    <row r="648" spans="1:4">
      <c r="A648" s="39"/>
      <c r="B648" s="32"/>
      <c r="C648" s="39"/>
      <c r="D648" s="39"/>
    </row>
    <row r="649" spans="1:4">
      <c r="A649" s="39"/>
      <c r="B649" s="32"/>
      <c r="C649" s="39"/>
      <c r="D649" s="39"/>
    </row>
    <row r="650" spans="1:4">
      <c r="A650" s="39"/>
      <c r="B650" s="32"/>
      <c r="C650" s="39"/>
      <c r="D650" s="39"/>
    </row>
    <row r="651" spans="1:4">
      <c r="A651" s="39"/>
      <c r="B651" s="32"/>
      <c r="C651" s="39"/>
      <c r="D651" s="39"/>
    </row>
    <row r="652" spans="1:4">
      <c r="A652" s="39"/>
      <c r="B652" s="32"/>
      <c r="C652" s="39"/>
      <c r="D652" s="39"/>
    </row>
    <row r="653" spans="1:4">
      <c r="A653" s="39"/>
      <c r="B653" s="32"/>
      <c r="C653" s="39"/>
      <c r="D653" s="39"/>
    </row>
    <row r="654" spans="1:4">
      <c r="A654" s="39"/>
      <c r="B654" s="32"/>
      <c r="C654" s="39"/>
      <c r="D654" s="39"/>
    </row>
    <row r="655" spans="1:4">
      <c r="A655" s="39"/>
      <c r="B655" s="32"/>
      <c r="C655" s="39"/>
      <c r="D655" s="39"/>
    </row>
    <row r="656" spans="1:4">
      <c r="A656" s="39"/>
      <c r="B656" s="32"/>
      <c r="C656" s="39"/>
      <c r="D656" s="39"/>
    </row>
    <row r="657" spans="1:4">
      <c r="A657" s="39"/>
      <c r="B657" s="32"/>
      <c r="C657" s="39"/>
      <c r="D657" s="39"/>
    </row>
    <row r="658" spans="1:4">
      <c r="A658" s="39"/>
      <c r="B658" s="32"/>
      <c r="C658" s="39"/>
      <c r="D658" s="39"/>
    </row>
    <row r="659" spans="1:4">
      <c r="A659" s="39"/>
      <c r="B659" s="32"/>
      <c r="C659" s="39"/>
      <c r="D659" s="39"/>
    </row>
    <row r="660" spans="1:4">
      <c r="A660" s="39"/>
      <c r="B660" s="32"/>
      <c r="C660" s="39"/>
      <c r="D660" s="39"/>
    </row>
    <row r="661" spans="1:4">
      <c r="A661" s="39"/>
      <c r="B661" s="32"/>
      <c r="C661" s="39"/>
      <c r="D661" s="39"/>
    </row>
    <row r="662" spans="1:4">
      <c r="A662" s="39"/>
      <c r="B662" s="32"/>
      <c r="C662" s="39"/>
      <c r="D662" s="39"/>
    </row>
    <row r="663" spans="1:4">
      <c r="A663" s="39"/>
      <c r="B663" s="32"/>
      <c r="C663" s="39"/>
      <c r="D663" s="39"/>
    </row>
    <row r="664" spans="1:4">
      <c r="A664" s="39"/>
      <c r="B664" s="32"/>
      <c r="C664" s="39"/>
      <c r="D664" s="39"/>
    </row>
    <row r="665" spans="1:4">
      <c r="A665" s="39"/>
      <c r="B665" s="32"/>
      <c r="C665" s="39"/>
      <c r="D665" s="39"/>
    </row>
    <row r="666" spans="1:4">
      <c r="A666" s="39"/>
      <c r="B666" s="32"/>
      <c r="C666" s="39"/>
      <c r="D666" s="39"/>
    </row>
    <row r="667" spans="1:4">
      <c r="A667" s="39"/>
      <c r="B667" s="32"/>
      <c r="C667" s="39"/>
      <c r="D667" s="39"/>
    </row>
    <row r="668" spans="1:4">
      <c r="A668" s="39"/>
      <c r="B668" s="32"/>
      <c r="C668" s="39"/>
      <c r="D668" s="39"/>
    </row>
    <row r="669" spans="1:4">
      <c r="A669" s="39"/>
      <c r="B669" s="32"/>
      <c r="C669" s="39"/>
      <c r="D669" s="39"/>
    </row>
    <row r="670" spans="1:4">
      <c r="A670" s="39"/>
      <c r="B670" s="32"/>
      <c r="C670" s="39"/>
      <c r="D670" s="39"/>
    </row>
    <row r="671" spans="1:4">
      <c r="A671" s="39"/>
      <c r="B671" s="32"/>
      <c r="C671" s="39"/>
      <c r="D671" s="39"/>
    </row>
    <row r="672" spans="1:4">
      <c r="A672" s="39"/>
      <c r="B672" s="32"/>
      <c r="C672" s="39"/>
      <c r="D672" s="39"/>
    </row>
    <row r="673" spans="1:4">
      <c r="A673" s="39"/>
      <c r="B673" s="32"/>
      <c r="C673" s="39"/>
      <c r="D673" s="39"/>
    </row>
    <row r="674" spans="1:4">
      <c r="A674" s="39"/>
      <c r="B674" s="32"/>
      <c r="C674" s="39"/>
      <c r="D674" s="39"/>
    </row>
    <row r="675" spans="1:4">
      <c r="A675" s="39"/>
      <c r="B675" s="32"/>
      <c r="C675" s="39"/>
      <c r="D675" s="39"/>
    </row>
    <row r="676" spans="1:4">
      <c r="A676" s="39"/>
      <c r="B676" s="32"/>
      <c r="C676" s="39"/>
      <c r="D676" s="39"/>
    </row>
    <row r="677" spans="1:4">
      <c r="A677" s="39"/>
      <c r="B677" s="32"/>
      <c r="C677" s="39"/>
      <c r="D677" s="39"/>
    </row>
    <row r="678" spans="1:4">
      <c r="A678" s="39"/>
      <c r="B678" s="32"/>
      <c r="C678" s="39"/>
      <c r="D678" s="39"/>
    </row>
    <row r="679" spans="1:4">
      <c r="A679" s="39"/>
      <c r="B679" s="32"/>
      <c r="C679" s="39"/>
      <c r="D679" s="39"/>
    </row>
    <row r="680" spans="1:4">
      <c r="A680" s="39"/>
      <c r="B680" s="32"/>
      <c r="C680" s="39"/>
      <c r="D680" s="39"/>
    </row>
    <row r="681" spans="1:4">
      <c r="A681" s="39"/>
      <c r="B681" s="32"/>
      <c r="C681" s="39"/>
      <c r="D681" s="39"/>
    </row>
    <row r="682" spans="1:4">
      <c r="A682" s="39"/>
      <c r="B682" s="32"/>
      <c r="C682" s="39"/>
      <c r="D682" s="39"/>
    </row>
    <row r="683" spans="1:4">
      <c r="A683" s="39"/>
      <c r="B683" s="32"/>
      <c r="C683" s="39"/>
      <c r="D683" s="39"/>
    </row>
    <row r="684" spans="1:4">
      <c r="A684" s="39"/>
      <c r="B684" s="32"/>
      <c r="C684" s="39"/>
      <c r="D684" s="39"/>
    </row>
    <row r="685" spans="1:4">
      <c r="A685" s="39"/>
      <c r="B685" s="32"/>
      <c r="C685" s="39"/>
      <c r="D685" s="39"/>
    </row>
    <row r="686" spans="1:4">
      <c r="A686" s="39"/>
      <c r="B686" s="32"/>
      <c r="C686" s="39"/>
      <c r="D686" s="39"/>
    </row>
    <row r="687" spans="1:4">
      <c r="A687" s="39"/>
      <c r="B687" s="32"/>
      <c r="C687" s="39"/>
      <c r="D687" s="39"/>
    </row>
    <row r="688" spans="1:4">
      <c r="A688" s="39"/>
      <c r="B688" s="32"/>
      <c r="C688" s="39"/>
      <c r="D688" s="39"/>
    </row>
    <row r="689" spans="1:4">
      <c r="A689" s="39"/>
      <c r="B689" s="32"/>
      <c r="C689" s="39"/>
      <c r="D689" s="39"/>
    </row>
    <row r="690" spans="1:4">
      <c r="A690" s="39"/>
      <c r="B690" s="32"/>
      <c r="C690" s="39"/>
      <c r="D690" s="39"/>
    </row>
    <row r="691" spans="1:4">
      <c r="A691" s="39"/>
      <c r="B691" s="32"/>
      <c r="C691" s="39"/>
      <c r="D691" s="39"/>
    </row>
    <row r="692" spans="1:4">
      <c r="A692" s="39"/>
      <c r="B692" s="32"/>
      <c r="C692" s="39"/>
      <c r="D692" s="39"/>
    </row>
    <row r="693" spans="1:4">
      <c r="A693" s="39"/>
      <c r="B693" s="32"/>
      <c r="C693" s="39"/>
      <c r="D693" s="39"/>
    </row>
    <row r="694" spans="1:4">
      <c r="A694" s="39"/>
      <c r="B694" s="32"/>
      <c r="C694" s="39"/>
      <c r="D694" s="39"/>
    </row>
    <row r="695" spans="1:4">
      <c r="A695" s="39"/>
      <c r="B695" s="32"/>
      <c r="C695" s="39"/>
      <c r="D695" s="39"/>
    </row>
    <row r="696" spans="1:4">
      <c r="A696" s="39"/>
      <c r="B696" s="32"/>
      <c r="C696" s="39"/>
      <c r="D696" s="39"/>
    </row>
    <row r="697" spans="1:4">
      <c r="A697" s="39"/>
      <c r="B697" s="32"/>
      <c r="C697" s="39"/>
      <c r="D697" s="39"/>
    </row>
    <row r="698" spans="1:4">
      <c r="A698" s="39"/>
      <c r="B698" s="32"/>
      <c r="C698" s="39"/>
      <c r="D698" s="39"/>
    </row>
    <row r="699" spans="1:4">
      <c r="A699" s="39"/>
      <c r="B699" s="32"/>
      <c r="C699" s="39"/>
      <c r="D699" s="39"/>
    </row>
    <row r="700" spans="1:4">
      <c r="A700" s="39"/>
      <c r="B700" s="32"/>
      <c r="C700" s="39"/>
      <c r="D700" s="39"/>
    </row>
    <row r="701" spans="1:4">
      <c r="A701" s="39"/>
      <c r="B701" s="32"/>
      <c r="C701" s="39"/>
      <c r="D701" s="39"/>
    </row>
    <row r="702" spans="1:4">
      <c r="A702" s="39"/>
      <c r="B702" s="32"/>
      <c r="C702" s="39"/>
      <c r="D702" s="39"/>
    </row>
    <row r="703" spans="1:4">
      <c r="A703" s="39"/>
      <c r="B703" s="32"/>
      <c r="C703" s="39"/>
      <c r="D703" s="39"/>
    </row>
    <row r="704" spans="1:4">
      <c r="A704" s="39"/>
      <c r="B704" s="32"/>
      <c r="C704" s="39"/>
      <c r="D704" s="39"/>
    </row>
    <row r="705" spans="1:4">
      <c r="A705" s="39"/>
      <c r="B705" s="32"/>
      <c r="C705" s="39"/>
      <c r="D705" s="39"/>
    </row>
    <row r="706" spans="1:4">
      <c r="A706" s="39"/>
      <c r="B706" s="32"/>
      <c r="C706" s="39"/>
      <c r="D706" s="39"/>
    </row>
    <row r="707" spans="1:4">
      <c r="A707" s="39"/>
      <c r="B707" s="32"/>
      <c r="C707" s="39"/>
      <c r="D707" s="39"/>
    </row>
    <row r="708" spans="1:4">
      <c r="A708" s="39"/>
      <c r="B708" s="32"/>
      <c r="C708" s="39"/>
      <c r="D708" s="39"/>
    </row>
    <row r="709" spans="1:4">
      <c r="A709" s="39"/>
      <c r="B709" s="32"/>
      <c r="C709" s="39"/>
      <c r="D709" s="39"/>
    </row>
    <row r="710" spans="1:4">
      <c r="A710" s="39"/>
      <c r="B710" s="32"/>
      <c r="C710" s="39"/>
      <c r="D710" s="39"/>
    </row>
    <row r="711" spans="1:4">
      <c r="A711" s="39"/>
      <c r="B711" s="32"/>
      <c r="C711" s="39"/>
      <c r="D711" s="39"/>
    </row>
    <row r="712" spans="1:4">
      <c r="A712" s="39"/>
      <c r="B712" s="32"/>
      <c r="C712" s="39"/>
      <c r="D712" s="39"/>
    </row>
    <row r="713" spans="1:4">
      <c r="A713" s="39"/>
      <c r="B713" s="32"/>
      <c r="C713" s="39"/>
      <c r="D713" s="39"/>
    </row>
    <row r="714" spans="1:4">
      <c r="A714" s="39"/>
      <c r="B714" s="32"/>
      <c r="C714" s="39"/>
      <c r="D714" s="39"/>
    </row>
    <row r="715" spans="1:4">
      <c r="A715" s="39"/>
      <c r="B715" s="32"/>
      <c r="C715" s="39"/>
      <c r="D715" s="39"/>
    </row>
    <row r="716" spans="1:4">
      <c r="A716" s="39"/>
      <c r="B716" s="32"/>
      <c r="C716" s="39"/>
      <c r="D716" s="39"/>
    </row>
    <row r="717" spans="1:4">
      <c r="A717" s="39"/>
      <c r="B717" s="32"/>
      <c r="C717" s="39"/>
      <c r="D717" s="39"/>
    </row>
    <row r="718" spans="1:4">
      <c r="A718" s="39"/>
      <c r="B718" s="32"/>
      <c r="C718" s="39"/>
      <c r="D718" s="39"/>
    </row>
    <row r="719" spans="1:4">
      <c r="A719" s="39"/>
      <c r="B719" s="32"/>
      <c r="C719" s="39"/>
      <c r="D719" s="39"/>
    </row>
    <row r="720" spans="1:4">
      <c r="A720" s="39"/>
      <c r="B720" s="32"/>
      <c r="C720" s="39"/>
      <c r="D720" s="39"/>
    </row>
    <row r="721" spans="1:4">
      <c r="A721" s="39"/>
      <c r="B721" s="32"/>
      <c r="C721" s="39"/>
      <c r="D721" s="39"/>
    </row>
    <row r="722" spans="1:4">
      <c r="A722" s="39"/>
      <c r="B722" s="32"/>
      <c r="C722" s="39"/>
      <c r="D722" s="39"/>
    </row>
    <row r="723" spans="1:4">
      <c r="A723" s="39"/>
      <c r="B723" s="32"/>
      <c r="C723" s="39"/>
      <c r="D723" s="39"/>
    </row>
    <row r="724" spans="1:4">
      <c r="A724" s="39"/>
      <c r="B724" s="32"/>
      <c r="C724" s="39"/>
      <c r="D724" s="39"/>
    </row>
    <row r="725" spans="1:4">
      <c r="A725" s="39"/>
      <c r="B725" s="32"/>
      <c r="C725" s="39"/>
      <c r="D725" s="39"/>
    </row>
    <row r="726" spans="1:4">
      <c r="A726" s="39"/>
      <c r="B726" s="32"/>
      <c r="C726" s="39"/>
      <c r="D726" s="39"/>
    </row>
    <row r="727" spans="1:4">
      <c r="A727" s="39"/>
      <c r="B727" s="32"/>
      <c r="C727" s="39"/>
      <c r="D727" s="39"/>
    </row>
    <row r="728" spans="1:4">
      <c r="A728" s="39"/>
      <c r="B728" s="32"/>
      <c r="C728" s="39"/>
      <c r="D728" s="39"/>
    </row>
    <row r="729" spans="1:4">
      <c r="A729" s="39"/>
      <c r="B729" s="32"/>
      <c r="C729" s="39"/>
      <c r="D729" s="39"/>
    </row>
    <row r="730" spans="1:4">
      <c r="A730" s="39"/>
      <c r="B730" s="32"/>
      <c r="C730" s="39"/>
      <c r="D730" s="39"/>
    </row>
    <row r="731" spans="1:4">
      <c r="A731" s="39"/>
      <c r="B731" s="32"/>
      <c r="C731" s="39"/>
      <c r="D731" s="39"/>
    </row>
    <row r="732" spans="1:4">
      <c r="A732" s="39"/>
      <c r="B732" s="32"/>
      <c r="C732" s="39"/>
      <c r="D732" s="39"/>
    </row>
    <row r="733" spans="1:4">
      <c r="A733" s="39"/>
      <c r="B733" s="32"/>
      <c r="C733" s="39"/>
      <c r="D733" s="39"/>
    </row>
    <row r="734" spans="1:4">
      <c r="A734" s="39"/>
      <c r="B734" s="32"/>
      <c r="C734" s="39"/>
      <c r="D734" s="39"/>
    </row>
    <row r="735" spans="1:4">
      <c r="A735" s="39"/>
      <c r="B735" s="32"/>
      <c r="C735" s="39"/>
      <c r="D735" s="39"/>
    </row>
    <row r="736" spans="1:4">
      <c r="A736" s="39"/>
      <c r="B736" s="32"/>
      <c r="C736" s="39"/>
      <c r="D736" s="39"/>
    </row>
    <row r="737" spans="1:4">
      <c r="A737" s="39"/>
      <c r="B737" s="32"/>
      <c r="C737" s="39"/>
      <c r="D737" s="39"/>
    </row>
    <row r="738" spans="1:4">
      <c r="A738" s="39"/>
      <c r="B738" s="32"/>
      <c r="C738" s="39"/>
      <c r="D738" s="39"/>
    </row>
    <row r="739" spans="1:4">
      <c r="A739" s="39"/>
      <c r="B739" s="32"/>
      <c r="C739" s="39"/>
      <c r="D739" s="39"/>
    </row>
    <row r="740" spans="1:4">
      <c r="A740" s="39"/>
      <c r="B740" s="32"/>
      <c r="C740" s="39"/>
      <c r="D740" s="39"/>
    </row>
    <row r="741" spans="1:4">
      <c r="A741" s="39"/>
      <c r="B741" s="32"/>
      <c r="C741" s="39"/>
      <c r="D741" s="39"/>
    </row>
    <row r="742" spans="1:4">
      <c r="A742" s="39"/>
      <c r="B742" s="32"/>
      <c r="C742" s="39"/>
      <c r="D742" s="39"/>
    </row>
    <row r="743" spans="1:4">
      <c r="A743" s="39"/>
      <c r="B743" s="32"/>
      <c r="C743" s="39"/>
      <c r="D743" s="39"/>
    </row>
    <row r="744" spans="1:4">
      <c r="A744" s="39"/>
      <c r="B744" s="32"/>
      <c r="C744" s="39"/>
      <c r="D744" s="39"/>
    </row>
    <row r="745" spans="1:4">
      <c r="A745" s="39"/>
      <c r="B745" s="32"/>
      <c r="C745" s="39"/>
      <c r="D745" s="39"/>
    </row>
    <row r="746" spans="1:4">
      <c r="A746" s="39"/>
      <c r="B746" s="32"/>
      <c r="C746" s="39"/>
      <c r="D746" s="39"/>
    </row>
    <row r="747" spans="1:4">
      <c r="A747" s="39"/>
      <c r="B747" s="32"/>
      <c r="C747" s="39"/>
      <c r="D747" s="39"/>
    </row>
    <row r="748" spans="1:4">
      <c r="A748" s="39"/>
      <c r="B748" s="32"/>
      <c r="C748" s="39"/>
      <c r="D748" s="39"/>
    </row>
    <row r="749" spans="1:4">
      <c r="A749" s="39"/>
      <c r="B749" s="32"/>
      <c r="C749" s="39"/>
      <c r="D749" s="39"/>
    </row>
    <row r="750" spans="1:4">
      <c r="A750" s="39"/>
      <c r="B750" s="32"/>
      <c r="C750" s="39"/>
      <c r="D750" s="39"/>
    </row>
    <row r="751" spans="1:4">
      <c r="A751" s="39"/>
      <c r="B751" s="32"/>
      <c r="C751" s="39"/>
      <c r="D751" s="39"/>
    </row>
    <row r="752" spans="1:4">
      <c r="A752" s="39"/>
      <c r="B752" s="32"/>
      <c r="C752" s="39"/>
      <c r="D752" s="39"/>
    </row>
    <row r="753" spans="1:4">
      <c r="A753" s="39"/>
      <c r="B753" s="32"/>
      <c r="C753" s="39"/>
      <c r="D753" s="39"/>
    </row>
    <row r="754" spans="1:4">
      <c r="A754" s="39"/>
      <c r="B754" s="32"/>
      <c r="C754" s="39"/>
      <c r="D754" s="39"/>
    </row>
    <row r="755" spans="1:4">
      <c r="A755" s="39"/>
      <c r="B755" s="32"/>
      <c r="C755" s="39"/>
      <c r="D755" s="39"/>
    </row>
    <row r="756" spans="1:4">
      <c r="A756" s="39"/>
      <c r="B756" s="32"/>
      <c r="C756" s="39"/>
      <c r="D756" s="39"/>
    </row>
    <row r="757" spans="1:4">
      <c r="A757" s="39"/>
      <c r="B757" s="32"/>
      <c r="C757" s="39"/>
      <c r="D757" s="39"/>
    </row>
    <row r="758" spans="1:4">
      <c r="A758" s="39"/>
      <c r="B758" s="32"/>
      <c r="C758" s="39"/>
      <c r="D758" s="39"/>
    </row>
    <row r="759" spans="1:4">
      <c r="A759" s="39"/>
      <c r="B759" s="32"/>
      <c r="C759" s="39"/>
      <c r="D759" s="39"/>
    </row>
    <row r="760" spans="1:4">
      <c r="A760" s="39"/>
      <c r="B760" s="32"/>
      <c r="C760" s="39"/>
      <c r="D760" s="39"/>
    </row>
    <row r="761" spans="1:4">
      <c r="A761" s="39"/>
      <c r="B761" s="32"/>
      <c r="C761" s="39"/>
      <c r="D761" s="39"/>
    </row>
    <row r="762" spans="1:4">
      <c r="A762" s="39"/>
      <c r="B762" s="32"/>
      <c r="C762" s="39"/>
      <c r="D762" s="39"/>
    </row>
    <row r="763" spans="1:4">
      <c r="A763" s="39"/>
      <c r="B763" s="32"/>
      <c r="C763" s="39"/>
      <c r="D763" s="39"/>
    </row>
    <row r="764" spans="1:4">
      <c r="A764" s="39"/>
      <c r="B764" s="32"/>
      <c r="C764" s="39"/>
      <c r="D764" s="39"/>
    </row>
    <row r="765" spans="1:4">
      <c r="A765" s="39"/>
      <c r="B765" s="32"/>
      <c r="C765" s="39"/>
      <c r="D765" s="39"/>
    </row>
    <row r="766" spans="1:4">
      <c r="A766" s="39"/>
      <c r="B766" s="32"/>
      <c r="C766" s="39"/>
      <c r="D766" s="39"/>
    </row>
    <row r="767" spans="1:4">
      <c r="A767" s="39"/>
      <c r="B767" s="32"/>
      <c r="C767" s="39"/>
      <c r="D767" s="39"/>
    </row>
    <row r="768" spans="1:4">
      <c r="A768" s="39"/>
      <c r="B768" s="32"/>
      <c r="C768" s="39"/>
      <c r="D768" s="39"/>
    </row>
    <row r="769" spans="1:4">
      <c r="A769" s="39"/>
      <c r="B769" s="32"/>
      <c r="C769" s="39"/>
      <c r="D769" s="39"/>
    </row>
    <row r="770" spans="1:4">
      <c r="A770" s="39"/>
      <c r="B770" s="32"/>
      <c r="C770" s="39"/>
      <c r="D770" s="39"/>
    </row>
    <row r="771" spans="1:4">
      <c r="A771" s="39"/>
      <c r="B771" s="32"/>
      <c r="C771" s="39"/>
      <c r="D771" s="39"/>
    </row>
    <row r="772" spans="1:4">
      <c r="A772" s="39"/>
      <c r="B772" s="32"/>
      <c r="C772" s="39"/>
      <c r="D772" s="39"/>
    </row>
    <row r="773" spans="1:4">
      <c r="A773" s="39"/>
      <c r="B773" s="32"/>
      <c r="C773" s="39"/>
      <c r="D773" s="39"/>
    </row>
    <row r="774" spans="1:4">
      <c r="A774" s="39"/>
      <c r="B774" s="32"/>
      <c r="C774" s="39"/>
      <c r="D774" s="39"/>
    </row>
    <row r="775" spans="1:4">
      <c r="A775" s="39"/>
      <c r="B775" s="32"/>
      <c r="C775" s="39"/>
      <c r="D775" s="39"/>
    </row>
    <row r="776" spans="1:4">
      <c r="A776" s="39"/>
      <c r="B776" s="32"/>
      <c r="C776" s="39"/>
      <c r="D776" s="39"/>
    </row>
    <row r="777" spans="1:4">
      <c r="A777" s="39"/>
      <c r="B777" s="32"/>
      <c r="C777" s="39"/>
      <c r="D777" s="39"/>
    </row>
    <row r="778" spans="1:4">
      <c r="A778" s="39"/>
      <c r="B778" s="32"/>
      <c r="C778" s="39"/>
      <c r="D778" s="39"/>
    </row>
    <row r="779" spans="1:4">
      <c r="A779" s="39"/>
      <c r="B779" s="32"/>
      <c r="C779" s="39"/>
      <c r="D779" s="39"/>
    </row>
    <row r="780" spans="1:4">
      <c r="A780" s="39"/>
      <c r="B780" s="32"/>
      <c r="C780" s="39"/>
      <c r="D780" s="39"/>
    </row>
    <row r="781" spans="1:4">
      <c r="A781" s="39"/>
      <c r="B781" s="32"/>
      <c r="C781" s="39"/>
      <c r="D781" s="39"/>
    </row>
    <row r="782" spans="1:4">
      <c r="A782" s="39"/>
      <c r="B782" s="32"/>
      <c r="C782" s="39"/>
      <c r="D782" s="39"/>
    </row>
    <row r="783" spans="1:4">
      <c r="A783" s="39"/>
      <c r="B783" s="32"/>
      <c r="C783" s="39"/>
      <c r="D783" s="39"/>
    </row>
    <row r="784" spans="1:4">
      <c r="A784" s="39"/>
      <c r="B784" s="32"/>
      <c r="C784" s="39"/>
      <c r="D784" s="39"/>
    </row>
    <row r="785" spans="1:4">
      <c r="A785" s="39"/>
      <c r="B785" s="32"/>
      <c r="C785" s="39"/>
      <c r="D785" s="39"/>
    </row>
    <row r="786" spans="1:4">
      <c r="A786" s="39"/>
      <c r="B786" s="32"/>
      <c r="C786" s="39"/>
      <c r="D786" s="39"/>
    </row>
    <row r="787" spans="1:4">
      <c r="A787" s="39"/>
      <c r="B787" s="32"/>
      <c r="C787" s="39"/>
      <c r="D787" s="39"/>
    </row>
    <row r="788" spans="1:4">
      <c r="A788" s="39"/>
      <c r="B788" s="32"/>
      <c r="C788" s="39"/>
      <c r="D788" s="39"/>
    </row>
    <row r="789" spans="1:4">
      <c r="A789" s="39"/>
      <c r="B789" s="32"/>
      <c r="C789" s="39"/>
      <c r="D789" s="39"/>
    </row>
    <row r="790" spans="1:4">
      <c r="A790" s="39"/>
      <c r="B790" s="32"/>
      <c r="C790" s="39"/>
      <c r="D790" s="39"/>
    </row>
    <row r="791" spans="1:4">
      <c r="A791" s="39"/>
      <c r="B791" s="32"/>
      <c r="C791" s="39"/>
      <c r="D791" s="39"/>
    </row>
    <row r="792" spans="1:4">
      <c r="A792" s="39"/>
      <c r="B792" s="32"/>
      <c r="C792" s="39"/>
      <c r="D792" s="39"/>
    </row>
    <row r="793" spans="1:4">
      <c r="A793" s="39"/>
      <c r="B793" s="32"/>
      <c r="C793" s="39"/>
      <c r="D793" s="39"/>
    </row>
    <row r="794" spans="1:4">
      <c r="A794" s="39"/>
      <c r="B794" s="32"/>
      <c r="C794" s="39"/>
      <c r="D794" s="39"/>
    </row>
    <row r="795" spans="1:4">
      <c r="A795" s="39"/>
      <c r="B795" s="32"/>
      <c r="C795" s="39"/>
      <c r="D795" s="39"/>
    </row>
    <row r="796" spans="1:4">
      <c r="A796" s="39"/>
      <c r="B796" s="32"/>
      <c r="C796" s="39"/>
      <c r="D796" s="39"/>
    </row>
    <row r="797" spans="1:4">
      <c r="A797" s="39"/>
      <c r="B797" s="32"/>
      <c r="C797" s="39"/>
      <c r="D797" s="39"/>
    </row>
    <row r="798" spans="1:4">
      <c r="A798" s="39"/>
      <c r="B798" s="32"/>
      <c r="C798" s="39"/>
      <c r="D798" s="39"/>
    </row>
    <row r="799" spans="1:4">
      <c r="A799" s="39"/>
      <c r="B799" s="32"/>
      <c r="C799" s="39"/>
      <c r="D799" s="39"/>
    </row>
    <row r="800" spans="1:4">
      <c r="A800" s="39"/>
      <c r="B800" s="32"/>
      <c r="C800" s="39"/>
      <c r="D800" s="39"/>
    </row>
    <row r="801" spans="1:4">
      <c r="A801" s="39"/>
      <c r="B801" s="32"/>
      <c r="C801" s="39"/>
      <c r="D801" s="39"/>
    </row>
    <row r="802" spans="1:4">
      <c r="A802" s="39"/>
      <c r="B802" s="32"/>
      <c r="C802" s="39"/>
      <c r="D802" s="39"/>
    </row>
    <row r="803" spans="1:4">
      <c r="A803" s="39"/>
      <c r="B803" s="32"/>
      <c r="C803" s="39"/>
      <c r="D803" s="39"/>
    </row>
    <row r="804" spans="1:4">
      <c r="A804" s="39"/>
      <c r="B804" s="32"/>
      <c r="C804" s="39"/>
      <c r="D804" s="39"/>
    </row>
    <row r="805" spans="1:4">
      <c r="A805" s="39"/>
      <c r="B805" s="32"/>
      <c r="C805" s="39"/>
      <c r="D805" s="39"/>
    </row>
    <row r="806" spans="1:4">
      <c r="A806" s="39"/>
      <c r="B806" s="32"/>
      <c r="C806" s="39"/>
      <c r="D806" s="39"/>
    </row>
    <row r="807" spans="1:4">
      <c r="A807" s="39"/>
      <c r="B807" s="32"/>
      <c r="C807" s="39"/>
      <c r="D807" s="39"/>
    </row>
    <row r="808" spans="1:4">
      <c r="A808" s="39"/>
      <c r="B808" s="32"/>
      <c r="C808" s="39"/>
      <c r="D808" s="39"/>
    </row>
    <row r="809" spans="1:4">
      <c r="A809" s="39"/>
      <c r="B809" s="32"/>
      <c r="C809" s="39"/>
      <c r="D809" s="39"/>
    </row>
    <row r="810" spans="1:4">
      <c r="A810" s="39"/>
      <c r="B810" s="32"/>
      <c r="C810" s="39"/>
      <c r="D810" s="39"/>
    </row>
    <row r="811" spans="1:4">
      <c r="A811" s="39"/>
      <c r="B811" s="32"/>
      <c r="C811" s="39"/>
      <c r="D811" s="39"/>
    </row>
    <row r="812" spans="1:4">
      <c r="A812" s="39"/>
      <c r="B812" s="32"/>
      <c r="C812" s="39"/>
      <c r="D812" s="39"/>
    </row>
    <row r="813" spans="1:4">
      <c r="A813" s="39"/>
      <c r="B813" s="32"/>
      <c r="C813" s="39"/>
      <c r="D813" s="39"/>
    </row>
    <row r="814" spans="1:4">
      <c r="A814" s="39"/>
      <c r="B814" s="32"/>
      <c r="C814" s="39"/>
      <c r="D814" s="39"/>
    </row>
    <row r="815" spans="1:4">
      <c r="A815" s="39"/>
      <c r="B815" s="32"/>
      <c r="C815" s="39"/>
      <c r="D815" s="39"/>
    </row>
    <row r="816" spans="1:4">
      <c r="A816" s="39"/>
      <c r="B816" s="32"/>
      <c r="C816" s="39"/>
      <c r="D816" s="39"/>
    </row>
    <row r="817" spans="1:4">
      <c r="A817" s="39"/>
      <c r="B817" s="32"/>
      <c r="C817" s="39"/>
      <c r="D817" s="39"/>
    </row>
    <row r="818" spans="1:4">
      <c r="A818" s="39"/>
      <c r="B818" s="32"/>
      <c r="C818" s="39"/>
      <c r="D818" s="39"/>
    </row>
    <row r="819" spans="1:4">
      <c r="A819" s="39"/>
      <c r="B819" s="32"/>
      <c r="C819" s="39"/>
      <c r="D819" s="39"/>
    </row>
    <row r="820" spans="1:4">
      <c r="A820" s="39"/>
      <c r="B820" s="32"/>
      <c r="C820" s="39"/>
      <c r="D820" s="39"/>
    </row>
    <row r="821" spans="1:4">
      <c r="A821" s="39"/>
      <c r="B821" s="32"/>
      <c r="C821" s="39"/>
      <c r="D821" s="39"/>
    </row>
    <row r="822" spans="1:4">
      <c r="A822" s="39"/>
      <c r="B822" s="32"/>
      <c r="C822" s="39"/>
      <c r="D822" s="39"/>
    </row>
    <row r="823" spans="1:4">
      <c r="A823" s="39"/>
      <c r="B823" s="32"/>
      <c r="C823" s="39"/>
      <c r="D823" s="39"/>
    </row>
    <row r="824" spans="1:4">
      <c r="A824" s="39"/>
      <c r="B824" s="32"/>
      <c r="C824" s="39"/>
      <c r="D824" s="39"/>
    </row>
    <row r="825" spans="1:4">
      <c r="A825" s="39"/>
      <c r="B825" s="32"/>
      <c r="C825" s="39"/>
      <c r="D825" s="39"/>
    </row>
    <row r="826" spans="1:4">
      <c r="A826" s="39"/>
      <c r="B826" s="32"/>
      <c r="C826" s="39"/>
      <c r="D826" s="39"/>
    </row>
    <row r="827" spans="1:4">
      <c r="A827" s="39"/>
      <c r="B827" s="32"/>
      <c r="C827" s="39"/>
      <c r="D827" s="39"/>
    </row>
    <row r="828" spans="1:4">
      <c r="A828" s="39"/>
      <c r="B828" s="32"/>
      <c r="C828" s="39"/>
      <c r="D828" s="39"/>
    </row>
    <row r="829" spans="1:4">
      <c r="A829" s="39"/>
      <c r="B829" s="32"/>
      <c r="C829" s="39"/>
      <c r="D829" s="39"/>
    </row>
    <row r="830" spans="1:4">
      <c r="A830" s="39"/>
      <c r="B830" s="32"/>
      <c r="C830" s="39"/>
      <c r="D830" s="39"/>
    </row>
  </sheetData>
  <protectedRanges>
    <protectedRange sqref="A109:D110" name="Range1"/>
  </protectedRanges>
  <phoneticPr fontId="7" type="noConversion"/>
  <hyperlinks>
    <hyperlink ref="H63989" r:id="rId1" display="http://vsolj.cetus-net.org/bulletin.html"/>
    <hyperlink ref="H63982" r:id="rId2" display="https://www.aavso.org/ejaavso"/>
    <hyperlink ref="I63989" r:id="rId3" display="http://vsolj.cetus-net.org/bulletin.html"/>
    <hyperlink ref="AQ57640" r:id="rId4" display="http://cdsbib.u-strasbg.fr/cgi-bin/cdsbib?1990RMxAA..21..381G"/>
    <hyperlink ref="H63986" r:id="rId5" display="https://www.aavso.org/ejaavso"/>
    <hyperlink ref="AP5004" r:id="rId6" display="http://cdsbib.u-strasbg.fr/cgi-bin/cdsbib?1990RMxAA..21..381G"/>
    <hyperlink ref="AP5007" r:id="rId7" display="http://cdsbib.u-strasbg.fr/cgi-bin/cdsbib?1990RMxAA..21..381G"/>
    <hyperlink ref="AP5005" r:id="rId8" display="http://cdsbib.u-strasbg.fr/cgi-bin/cdsbib?1990RMxAA..21..381G"/>
    <hyperlink ref="AP4989" r:id="rId9" display="http://cdsbib.u-strasbg.fr/cgi-bin/cdsbib?1990RMxAA..21..381G"/>
    <hyperlink ref="AQ5218" r:id="rId10" display="http://cdsbib.u-strasbg.fr/cgi-bin/cdsbib?1990RMxAA..21..381G"/>
    <hyperlink ref="AQ5222" r:id="rId11" display="http://cdsbib.u-strasbg.fr/cgi-bin/cdsbib?1990RMxAA..21..381G"/>
    <hyperlink ref="AQ64902" r:id="rId12" display="http://cdsbib.u-strasbg.fr/cgi-bin/cdsbib?1990RMxAA..21..381G"/>
    <hyperlink ref="I2110" r:id="rId13" display="http://vsolj.cetus-net.org/bulletin.html"/>
    <hyperlink ref="H2110" r:id="rId14" display="http://vsolj.cetus-net.org/bulletin.html"/>
    <hyperlink ref="AQ28" r:id="rId15" display="http://cdsbib.u-strasbg.fr/cgi-bin/cdsbib?1990RMxAA..21..381G"/>
    <hyperlink ref="AQ27" r:id="rId16" display="http://cdsbib.u-strasbg.fr/cgi-bin/cdsbib?1990RMxAA..21..381G"/>
    <hyperlink ref="AP3280" r:id="rId17" display="http://cdsbib.u-strasbg.fr/cgi-bin/cdsbib?1990RMxAA..21..381G"/>
    <hyperlink ref="AP3298" r:id="rId18" display="http://cdsbib.u-strasbg.fr/cgi-bin/cdsbib?1990RMxAA..21..381G"/>
    <hyperlink ref="AP3299" r:id="rId19" display="http://cdsbib.u-strasbg.fr/cgi-bin/cdsbib?1990RMxAA..21..381G"/>
    <hyperlink ref="AP329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workbookViewId="0">
      <selection activeCell="H58" sqref="H58"/>
    </sheetView>
  </sheetViews>
  <sheetFormatPr defaultColWidth="10.28515625" defaultRowHeight="12.75"/>
  <cols>
    <col min="1" max="1" width="15.8554687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20.7109375" customWidth="1"/>
  </cols>
  <sheetData>
    <row r="1" spans="1:4" ht="20.25">
      <c r="A1" s="1" t="s">
        <v>31</v>
      </c>
      <c r="C1" s="16" t="s">
        <v>69</v>
      </c>
    </row>
    <row r="2" spans="1:4">
      <c r="A2" t="s">
        <v>27</v>
      </c>
    </row>
    <row r="4" spans="1:4">
      <c r="A4" s="8" t="s">
        <v>1</v>
      </c>
      <c r="C4" s="3">
        <v>31169.418000000001</v>
      </c>
      <c r="D4" s="4">
        <v>0.97094000000000003</v>
      </c>
    </row>
    <row r="6" spans="1:4">
      <c r="A6" s="8" t="s">
        <v>2</v>
      </c>
    </row>
    <row r="7" spans="1:4">
      <c r="A7" t="s">
        <v>3</v>
      </c>
      <c r="C7">
        <f>+C4</f>
        <v>31169.418000000001</v>
      </c>
    </row>
    <row r="8" spans="1:4">
      <c r="A8" t="s">
        <v>4</v>
      </c>
      <c r="C8">
        <f>+D4</f>
        <v>0.97094000000000003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INTERCEPT(G21:G93,F21:F93)</f>
        <v>-3.7948087199396505E-2</v>
      </c>
      <c r="D11" s="6"/>
    </row>
    <row r="12" spans="1:4">
      <c r="A12" t="s">
        <v>18</v>
      </c>
      <c r="C12">
        <f>SLOPE(G21:G93,F21:F93)</f>
        <v>4.7571304247849861E-6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+C7+C11</f>
        <v>31169.380051912802</v>
      </c>
    </row>
    <row r="16" spans="1:4">
      <c r="A16" s="8" t="s">
        <v>5</v>
      </c>
      <c r="C16">
        <f>+C8+C12</f>
        <v>0.97094475713042483</v>
      </c>
    </row>
    <row r="17" spans="1:33" ht="13.5" thickBot="1"/>
    <row r="18" spans="1:33">
      <c r="A18" s="8" t="s">
        <v>6</v>
      </c>
      <c r="C18" s="3">
        <f>+C15</f>
        <v>31169.380051912802</v>
      </c>
      <c r="D18" s="4">
        <f>+C16</f>
        <v>0.97094475713042483</v>
      </c>
    </row>
    <row r="19" spans="1:33" ht="13.5" thickTop="1"/>
    <row r="20" spans="1:33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65</v>
      </c>
      <c r="J20" s="10" t="s">
        <v>66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3">
      <c r="A21" t="s">
        <v>13</v>
      </c>
      <c r="C21">
        <v>31169.418000000001</v>
      </c>
      <c r="D21" s="6" t="s">
        <v>15</v>
      </c>
      <c r="E21">
        <f t="shared" ref="E21:E58" si="0">+(C21-C$7)/C$8</f>
        <v>0</v>
      </c>
      <c r="F21">
        <f t="shared" ref="F21:F58" si="1">ROUND(2*E21,0)/2</f>
        <v>0</v>
      </c>
      <c r="G21">
        <f t="shared" ref="G21:G58" si="2">+C21-(C$7+F21*C$8)</f>
        <v>0</v>
      </c>
      <c r="H21">
        <f>+G21</f>
        <v>0</v>
      </c>
      <c r="O21">
        <f t="shared" ref="O21:O58" si="3">+C$11+C$12*F21</f>
        <v>-3.7948087199396505E-2</v>
      </c>
      <c r="Q21" s="2">
        <f t="shared" ref="Q21:Q58" si="4">+C21-15018.5</f>
        <v>16150.918000000001</v>
      </c>
    </row>
    <row r="22" spans="1:33">
      <c r="A22" t="s">
        <v>35</v>
      </c>
      <c r="C22" s="13">
        <v>42460.451999999997</v>
      </c>
      <c r="D22" s="6"/>
      <c r="E22">
        <f t="shared" si="0"/>
        <v>11628.97192411477</v>
      </c>
      <c r="F22">
        <f t="shared" si="1"/>
        <v>11629</v>
      </c>
      <c r="G22">
        <f t="shared" si="2"/>
        <v>-2.726000000257045E-2</v>
      </c>
      <c r="I22">
        <f>G22</f>
        <v>-2.726000000257045E-2</v>
      </c>
      <c r="O22">
        <f t="shared" si="3"/>
        <v>1.73725825104281E-2</v>
      </c>
      <c r="Q22" s="2">
        <f t="shared" si="4"/>
        <v>27441.951999999997</v>
      </c>
      <c r="AC22">
        <v>7</v>
      </c>
      <c r="AE22" t="s">
        <v>34</v>
      </c>
      <c r="AG22" t="s">
        <v>36</v>
      </c>
    </row>
    <row r="23" spans="1:33">
      <c r="A23" t="s">
        <v>35</v>
      </c>
      <c r="C23" s="13">
        <v>42464.292000000001</v>
      </c>
      <c r="D23" s="6"/>
      <c r="E23">
        <f t="shared" si="0"/>
        <v>11632.92685438853</v>
      </c>
      <c r="F23">
        <f t="shared" si="1"/>
        <v>11633</v>
      </c>
      <c r="G23">
        <f t="shared" si="2"/>
        <v>-7.1020000003045425E-2</v>
      </c>
      <c r="I23">
        <f>G23</f>
        <v>-7.1020000003045425E-2</v>
      </c>
      <c r="O23">
        <f t="shared" si="3"/>
        <v>1.739161103212724E-2</v>
      </c>
      <c r="Q23" s="2">
        <f t="shared" si="4"/>
        <v>27445.792000000001</v>
      </c>
      <c r="AB23" t="s">
        <v>37</v>
      </c>
      <c r="AC23">
        <v>5</v>
      </c>
      <c r="AE23" t="s">
        <v>38</v>
      </c>
      <c r="AG23" t="s">
        <v>36</v>
      </c>
    </row>
    <row r="24" spans="1:33">
      <c r="A24" t="s">
        <v>35</v>
      </c>
      <c r="C24" s="13">
        <v>42464.292999999998</v>
      </c>
      <c r="D24" s="6"/>
      <c r="E24">
        <f t="shared" si="0"/>
        <v>11632.927884318286</v>
      </c>
      <c r="F24">
        <f t="shared" si="1"/>
        <v>11633</v>
      </c>
      <c r="G24">
        <f t="shared" si="2"/>
        <v>-7.0020000006479677E-2</v>
      </c>
      <c r="I24">
        <f>G24</f>
        <v>-7.0020000006479677E-2</v>
      </c>
      <c r="O24">
        <f t="shared" si="3"/>
        <v>1.739161103212724E-2</v>
      </c>
      <c r="Q24" s="2">
        <f t="shared" si="4"/>
        <v>27445.792999999998</v>
      </c>
      <c r="AB24" t="s">
        <v>37</v>
      </c>
      <c r="AC24">
        <v>5</v>
      </c>
      <c r="AE24" t="s">
        <v>34</v>
      </c>
      <c r="AG24" t="s">
        <v>36</v>
      </c>
    </row>
    <row r="25" spans="1:33">
      <c r="A25" t="s">
        <v>39</v>
      </c>
      <c r="C25" s="13">
        <v>42528.499000000003</v>
      </c>
      <c r="D25" s="6"/>
      <c r="E25">
        <f t="shared" si="0"/>
        <v>11699.05555441119</v>
      </c>
      <c r="F25">
        <f t="shared" si="1"/>
        <v>11699</v>
      </c>
      <c r="G25">
        <f t="shared" si="2"/>
        <v>5.3940000005241018E-2</v>
      </c>
      <c r="I25">
        <f>G25</f>
        <v>5.3940000005241018E-2</v>
      </c>
      <c r="O25">
        <f t="shared" si="3"/>
        <v>1.7705581640163046E-2</v>
      </c>
      <c r="Q25" s="2">
        <f t="shared" si="4"/>
        <v>27509.999000000003</v>
      </c>
      <c r="AB25" t="s">
        <v>37</v>
      </c>
      <c r="AC25">
        <v>6</v>
      </c>
      <c r="AE25" t="s">
        <v>34</v>
      </c>
      <c r="AG25" t="s">
        <v>36</v>
      </c>
    </row>
    <row r="26" spans="1:33">
      <c r="A26" t="s">
        <v>39</v>
      </c>
      <c r="C26" s="13">
        <v>42561.383999999998</v>
      </c>
      <c r="D26" s="6"/>
      <c r="E26">
        <f t="shared" si="0"/>
        <v>11732.92479452901</v>
      </c>
      <c r="F26">
        <f t="shared" si="1"/>
        <v>11733</v>
      </c>
      <c r="G26">
        <f t="shared" si="2"/>
        <v>-7.3020000003452878E-2</v>
      </c>
      <c r="I26">
        <f>G26</f>
        <v>-7.3020000003452878E-2</v>
      </c>
      <c r="O26">
        <f t="shared" si="3"/>
        <v>1.7867324074605735E-2</v>
      </c>
      <c r="Q26" s="2">
        <f t="shared" si="4"/>
        <v>27542.883999999998</v>
      </c>
      <c r="AB26" t="s">
        <v>37</v>
      </c>
      <c r="AC26">
        <v>10</v>
      </c>
      <c r="AE26" t="s">
        <v>38</v>
      </c>
      <c r="AG26" t="s">
        <v>36</v>
      </c>
    </row>
    <row r="27" spans="1:33">
      <c r="A27" t="s">
        <v>41</v>
      </c>
      <c r="C27" s="13">
        <v>45402.423000000003</v>
      </c>
      <c r="D27" s="6"/>
      <c r="E27">
        <f t="shared" si="0"/>
        <v>14658.995406513277</v>
      </c>
      <c r="F27">
        <f t="shared" si="1"/>
        <v>14659</v>
      </c>
      <c r="G27">
        <f t="shared" si="2"/>
        <v>-4.4600000037462451E-3</v>
      </c>
      <c r="N27">
        <f>G27</f>
        <v>-4.4600000037462451E-3</v>
      </c>
      <c r="O27">
        <f t="shared" si="3"/>
        <v>3.17866876975266E-2</v>
      </c>
      <c r="Q27" s="2">
        <f t="shared" si="4"/>
        <v>30383.923000000003</v>
      </c>
      <c r="AB27" t="s">
        <v>40</v>
      </c>
      <c r="AG27" t="s">
        <v>42</v>
      </c>
    </row>
    <row r="28" spans="1:33">
      <c r="A28" t="s">
        <v>68</v>
      </c>
      <c r="C28" s="13">
        <v>46110.851999999999</v>
      </c>
      <c r="E28">
        <f t="shared" si="0"/>
        <v>15388.627515603433</v>
      </c>
      <c r="F28">
        <f t="shared" si="1"/>
        <v>15388.5</v>
      </c>
      <c r="G28">
        <f t="shared" si="2"/>
        <v>0.12380999999732012</v>
      </c>
      <c r="N28">
        <f>G28</f>
        <v>0.12380999999732012</v>
      </c>
      <c r="O28">
        <f t="shared" si="3"/>
        <v>3.5257014342407259E-2</v>
      </c>
      <c r="Q28" s="2">
        <f t="shared" si="4"/>
        <v>31092.351999999999</v>
      </c>
      <c r="R28" s="17" t="s">
        <v>70</v>
      </c>
    </row>
    <row r="29" spans="1:33">
      <c r="A29" t="s">
        <v>68</v>
      </c>
      <c r="C29" s="13">
        <v>46150.667000000001</v>
      </c>
      <c r="E29">
        <f t="shared" si="0"/>
        <v>15429.634168949677</v>
      </c>
      <c r="F29">
        <f t="shared" si="1"/>
        <v>15429.5</v>
      </c>
      <c r="G29">
        <f t="shared" si="2"/>
        <v>0.13027000000147382</v>
      </c>
      <c r="N29">
        <f>G29</f>
        <v>0.13027000000147382</v>
      </c>
      <c r="O29">
        <f t="shared" si="3"/>
        <v>3.5452056689823444E-2</v>
      </c>
      <c r="Q29" s="2">
        <f t="shared" si="4"/>
        <v>31132.167000000001</v>
      </c>
    </row>
    <row r="30" spans="1:33">
      <c r="A30" t="s">
        <v>68</v>
      </c>
      <c r="C30" s="13">
        <v>46165.718999999997</v>
      </c>
      <c r="E30">
        <f t="shared" si="0"/>
        <v>15445.136671678987</v>
      </c>
      <c r="F30">
        <f t="shared" si="1"/>
        <v>15445</v>
      </c>
      <c r="G30">
        <f t="shared" si="2"/>
        <v>0.13269999999465654</v>
      </c>
      <c r="N30">
        <f>G30</f>
        <v>0.13269999999465654</v>
      </c>
      <c r="O30">
        <f t="shared" si="3"/>
        <v>3.55257922114076E-2</v>
      </c>
      <c r="Q30" s="2">
        <f t="shared" si="4"/>
        <v>31147.218999999997</v>
      </c>
    </row>
    <row r="31" spans="1:33">
      <c r="A31" t="s">
        <v>44</v>
      </c>
      <c r="C31" s="13">
        <v>47274.355000000003</v>
      </c>
      <c r="D31" s="6"/>
      <c r="E31">
        <f t="shared" si="0"/>
        <v>16586.953879745404</v>
      </c>
      <c r="F31">
        <f t="shared" si="1"/>
        <v>16587</v>
      </c>
      <c r="G31">
        <f t="shared" si="2"/>
        <v>-4.477999999653548E-2</v>
      </c>
      <c r="I31">
        <f>G31</f>
        <v>-4.477999999653548E-2</v>
      </c>
      <c r="O31">
        <f t="shared" si="3"/>
        <v>4.0958435156512055E-2</v>
      </c>
      <c r="Q31" s="2">
        <f t="shared" si="4"/>
        <v>32255.855000000003</v>
      </c>
      <c r="AB31" t="s">
        <v>37</v>
      </c>
      <c r="AC31">
        <v>7</v>
      </c>
      <c r="AE31" t="s">
        <v>43</v>
      </c>
      <c r="AG31" t="s">
        <v>36</v>
      </c>
    </row>
    <row r="32" spans="1:33">
      <c r="A32" t="s">
        <v>45</v>
      </c>
      <c r="C32" s="13">
        <v>47568.514999999999</v>
      </c>
      <c r="D32" s="6"/>
      <c r="E32">
        <f t="shared" si="0"/>
        <v>16889.918017591197</v>
      </c>
      <c r="F32">
        <f t="shared" si="1"/>
        <v>16890</v>
      </c>
      <c r="G32">
        <f t="shared" si="2"/>
        <v>-7.9599999997299165E-2</v>
      </c>
      <c r="N32">
        <f>G32</f>
        <v>-7.9599999997299165E-2</v>
      </c>
      <c r="O32">
        <f t="shared" si="3"/>
        <v>4.2399845675221912E-2</v>
      </c>
      <c r="Q32" s="2">
        <f t="shared" si="4"/>
        <v>32550.014999999999</v>
      </c>
      <c r="AB32" t="s">
        <v>40</v>
      </c>
      <c r="AG32" t="s">
        <v>42</v>
      </c>
    </row>
    <row r="33" spans="1:33">
      <c r="A33" t="s">
        <v>47</v>
      </c>
      <c r="B33" s="6" t="s">
        <v>33</v>
      </c>
      <c r="C33" s="13">
        <v>48085.45</v>
      </c>
      <c r="D33" s="6"/>
      <c r="E33">
        <f t="shared" si="0"/>
        <v>17422.324757451537</v>
      </c>
      <c r="F33">
        <f t="shared" si="1"/>
        <v>17422.5</v>
      </c>
      <c r="G33">
        <f t="shared" si="2"/>
        <v>-0.17015000000537839</v>
      </c>
      <c r="I33">
        <f>G33</f>
        <v>-0.17015000000537839</v>
      </c>
      <c r="O33">
        <f t="shared" si="3"/>
        <v>4.4933017626419922E-2</v>
      </c>
      <c r="Q33" s="2">
        <f t="shared" si="4"/>
        <v>33066.949999999997</v>
      </c>
      <c r="AA33" t="s">
        <v>46</v>
      </c>
      <c r="AB33" t="s">
        <v>37</v>
      </c>
      <c r="AG33" t="s">
        <v>42</v>
      </c>
    </row>
    <row r="34" spans="1:33">
      <c r="A34" t="s">
        <v>49</v>
      </c>
      <c r="C34" s="13">
        <v>48352.708200000001</v>
      </c>
      <c r="D34" s="6"/>
      <c r="E34">
        <f t="shared" si="0"/>
        <v>17697.581930912311</v>
      </c>
      <c r="F34">
        <f t="shared" si="1"/>
        <v>17697.5</v>
      </c>
      <c r="G34">
        <f t="shared" si="2"/>
        <v>7.955000000220025E-2</v>
      </c>
      <c r="J34">
        <f>G34</f>
        <v>7.955000000220025E-2</v>
      </c>
      <c r="O34">
        <f t="shared" si="3"/>
        <v>4.6241228493235781E-2</v>
      </c>
      <c r="Q34" s="2">
        <f t="shared" si="4"/>
        <v>33334.208200000001</v>
      </c>
      <c r="AB34" t="s">
        <v>48</v>
      </c>
      <c r="AG34" t="s">
        <v>42</v>
      </c>
    </row>
    <row r="35" spans="1:33">
      <c r="A35" t="s">
        <v>68</v>
      </c>
      <c r="C35" s="13">
        <v>48564.374000000003</v>
      </c>
      <c r="E35">
        <f t="shared" si="0"/>
        <v>17915.582837250502</v>
      </c>
      <c r="F35">
        <f t="shared" si="1"/>
        <v>17915.5</v>
      </c>
      <c r="G35">
        <f t="shared" si="2"/>
        <v>8.0430000001797453E-2</v>
      </c>
      <c r="N35">
        <f>G35</f>
        <v>8.0430000001797453E-2</v>
      </c>
      <c r="O35">
        <f t="shared" si="3"/>
        <v>4.727828292583891E-2</v>
      </c>
      <c r="Q35" s="2">
        <f t="shared" si="4"/>
        <v>33545.874000000003</v>
      </c>
    </row>
    <row r="36" spans="1:33">
      <c r="A36" t="s">
        <v>49</v>
      </c>
      <c r="C36" s="13">
        <v>48690.661399999997</v>
      </c>
      <c r="D36" s="6"/>
      <c r="E36">
        <f t="shared" si="0"/>
        <v>18045.649988670768</v>
      </c>
      <c r="F36">
        <f t="shared" si="1"/>
        <v>18045.5</v>
      </c>
      <c r="G36">
        <f t="shared" si="2"/>
        <v>0.14562999999907333</v>
      </c>
      <c r="J36">
        <f>G36</f>
        <v>0.14562999999907333</v>
      </c>
      <c r="O36">
        <f t="shared" si="3"/>
        <v>4.7896709881060956E-2</v>
      </c>
      <c r="Q36" s="2">
        <f t="shared" si="4"/>
        <v>33672.161399999997</v>
      </c>
      <c r="AB36" t="s">
        <v>48</v>
      </c>
      <c r="AG36" t="s">
        <v>42</v>
      </c>
    </row>
    <row r="37" spans="1:33">
      <c r="A37" t="s">
        <v>49</v>
      </c>
      <c r="B37" s="6" t="s">
        <v>33</v>
      </c>
      <c r="C37" s="13">
        <v>48705.710099999997</v>
      </c>
      <c r="D37" s="6"/>
      <c r="E37">
        <f t="shared" si="0"/>
        <v>18061.149092631877</v>
      </c>
      <c r="F37">
        <f t="shared" si="1"/>
        <v>18061</v>
      </c>
      <c r="G37">
        <f t="shared" si="2"/>
        <v>0.14475999999558553</v>
      </c>
      <c r="J37">
        <f>G37</f>
        <v>0.14475999999558553</v>
      </c>
      <c r="O37">
        <f t="shared" si="3"/>
        <v>4.7970445402645126E-2</v>
      </c>
      <c r="Q37" s="2">
        <f t="shared" si="4"/>
        <v>33687.210099999997</v>
      </c>
      <c r="AA37" t="s">
        <v>46</v>
      </c>
      <c r="AB37" t="s">
        <v>48</v>
      </c>
      <c r="AG37" t="s">
        <v>42</v>
      </c>
    </row>
    <row r="38" spans="1:33">
      <c r="A38" t="s">
        <v>51</v>
      </c>
      <c r="B38" s="6" t="s">
        <v>33</v>
      </c>
      <c r="C38" s="13">
        <v>48733.391000000003</v>
      </c>
      <c r="D38">
        <v>3.0000000000000001E-3</v>
      </c>
      <c r="E38">
        <f t="shared" si="0"/>
        <v>18089.658475291988</v>
      </c>
      <c r="F38">
        <f t="shared" si="1"/>
        <v>18089.5</v>
      </c>
      <c r="G38">
        <f t="shared" si="2"/>
        <v>0.1538700000019162</v>
      </c>
      <c r="I38">
        <f>G38</f>
        <v>0.1538700000019162</v>
      </c>
      <c r="O38">
        <f t="shared" si="3"/>
        <v>4.8106023619751498E-2</v>
      </c>
      <c r="Q38" s="2">
        <f t="shared" si="4"/>
        <v>33714.891000000003</v>
      </c>
      <c r="AA38" t="s">
        <v>46</v>
      </c>
      <c r="AB38" t="s">
        <v>50</v>
      </c>
      <c r="AC38">
        <v>12</v>
      </c>
      <c r="AE38" t="s">
        <v>34</v>
      </c>
      <c r="AG38" t="s">
        <v>36</v>
      </c>
    </row>
    <row r="39" spans="1:33">
      <c r="A39" t="s">
        <v>51</v>
      </c>
      <c r="B39" s="6" t="s">
        <v>33</v>
      </c>
      <c r="C39" s="13">
        <v>48734.355000000003</v>
      </c>
      <c r="D39">
        <v>0.01</v>
      </c>
      <c r="E39">
        <f t="shared" si="0"/>
        <v>18090.65132757946</v>
      </c>
      <c r="F39">
        <f t="shared" si="1"/>
        <v>18090.5</v>
      </c>
      <c r="G39">
        <f t="shared" si="2"/>
        <v>0.14693000000261236</v>
      </c>
      <c r="I39">
        <f>G39</f>
        <v>0.14693000000261236</v>
      </c>
      <c r="O39">
        <f t="shared" si="3"/>
        <v>4.8110780750176288E-2</v>
      </c>
      <c r="Q39" s="2">
        <f t="shared" si="4"/>
        <v>33715.855000000003</v>
      </c>
      <c r="AA39" t="s">
        <v>52</v>
      </c>
      <c r="AB39" t="s">
        <v>37</v>
      </c>
      <c r="AC39">
        <v>39</v>
      </c>
      <c r="AE39" t="s">
        <v>53</v>
      </c>
      <c r="AG39" t="s">
        <v>36</v>
      </c>
    </row>
    <row r="40" spans="1:33">
      <c r="A40" t="s">
        <v>49</v>
      </c>
      <c r="B40" s="6" t="s">
        <v>33</v>
      </c>
      <c r="C40" s="13">
        <v>48741.645700000001</v>
      </c>
      <c r="E40">
        <f t="shared" si="0"/>
        <v>18098.160236471871</v>
      </c>
      <c r="F40">
        <f t="shared" si="1"/>
        <v>18098</v>
      </c>
      <c r="G40">
        <f t="shared" si="2"/>
        <v>0.15557999999873573</v>
      </c>
      <c r="J40">
        <f>G40</f>
        <v>0.15557999999873573</v>
      </c>
      <c r="O40">
        <f t="shared" si="3"/>
        <v>4.8146459228362179E-2</v>
      </c>
      <c r="Q40" s="2">
        <f t="shared" si="4"/>
        <v>33723.145700000001</v>
      </c>
      <c r="AA40" t="s">
        <v>46</v>
      </c>
      <c r="AB40" t="s">
        <v>48</v>
      </c>
      <c r="AG40" t="s">
        <v>42</v>
      </c>
    </row>
    <row r="41" spans="1:33">
      <c r="A41" t="s">
        <v>54</v>
      </c>
      <c r="B41" s="6" t="s">
        <v>33</v>
      </c>
      <c r="C41" s="13">
        <v>48755.226000000002</v>
      </c>
      <c r="D41">
        <v>7.0000000000000001E-3</v>
      </c>
      <c r="E41">
        <f t="shared" si="0"/>
        <v>18112.146991575177</v>
      </c>
      <c r="F41">
        <f t="shared" si="1"/>
        <v>18112</v>
      </c>
      <c r="G41">
        <f t="shared" si="2"/>
        <v>0.14271999999618856</v>
      </c>
      <c r="I41">
        <f>G41</f>
        <v>0.14271999999618856</v>
      </c>
      <c r="O41">
        <f t="shared" si="3"/>
        <v>4.8213059054309157E-2</v>
      </c>
      <c r="Q41" s="2">
        <f t="shared" si="4"/>
        <v>33736.726000000002</v>
      </c>
      <c r="AA41" t="s">
        <v>52</v>
      </c>
      <c r="AB41" t="s">
        <v>37</v>
      </c>
      <c r="AC41">
        <v>40</v>
      </c>
      <c r="AE41" t="s">
        <v>53</v>
      </c>
      <c r="AG41" t="s">
        <v>36</v>
      </c>
    </row>
    <row r="42" spans="1:33">
      <c r="A42" t="s">
        <v>54</v>
      </c>
      <c r="C42" s="13">
        <v>49028.591999999997</v>
      </c>
      <c r="D42">
        <v>7.0000000000000001E-3</v>
      </c>
      <c r="E42">
        <f t="shared" si="0"/>
        <v>18393.694770016678</v>
      </c>
      <c r="F42">
        <f t="shared" si="1"/>
        <v>18393.5</v>
      </c>
      <c r="G42">
        <f t="shared" si="2"/>
        <v>0.18910999999934575</v>
      </c>
      <c r="I42">
        <f>G42</f>
        <v>0.18910999999934575</v>
      </c>
      <c r="O42">
        <f t="shared" si="3"/>
        <v>4.9552191268886131E-2</v>
      </c>
      <c r="Q42" s="2">
        <f t="shared" si="4"/>
        <v>34010.091999999997</v>
      </c>
      <c r="AB42" t="s">
        <v>37</v>
      </c>
      <c r="AC42">
        <v>31</v>
      </c>
      <c r="AE42" t="s">
        <v>53</v>
      </c>
      <c r="AG42" t="s">
        <v>36</v>
      </c>
    </row>
    <row r="43" spans="1:33">
      <c r="A43" t="s">
        <v>56</v>
      </c>
      <c r="C43" s="13">
        <v>49046.574999999997</v>
      </c>
      <c r="E43">
        <f t="shared" si="0"/>
        <v>18412.21599686901</v>
      </c>
      <c r="F43">
        <f t="shared" si="1"/>
        <v>18412</v>
      </c>
      <c r="G43">
        <f t="shared" si="2"/>
        <v>0.20971999999892432</v>
      </c>
      <c r="N43">
        <f>G43</f>
        <v>0.20971999999892432</v>
      </c>
      <c r="O43">
        <f t="shared" si="3"/>
        <v>4.9640198181744657E-2</v>
      </c>
      <c r="Q43" s="2">
        <f t="shared" si="4"/>
        <v>34028.074999999997</v>
      </c>
      <c r="AB43" t="s">
        <v>55</v>
      </c>
      <c r="AG43" t="s">
        <v>42</v>
      </c>
    </row>
    <row r="44" spans="1:33">
      <c r="A44" t="s">
        <v>57</v>
      </c>
      <c r="C44" s="13">
        <v>49076.392999999996</v>
      </c>
      <c r="D44">
        <v>8.0000000000000002E-3</v>
      </c>
      <c r="E44">
        <f t="shared" si="0"/>
        <v>18442.926442416621</v>
      </c>
      <c r="F44">
        <f t="shared" si="1"/>
        <v>18443</v>
      </c>
      <c r="G44">
        <f t="shared" si="2"/>
        <v>-7.142000000749249E-2</v>
      </c>
      <c r="I44">
        <f>G44</f>
        <v>-7.142000000749249E-2</v>
      </c>
      <c r="O44">
        <f t="shared" si="3"/>
        <v>4.9787669224912998E-2</v>
      </c>
      <c r="Q44" s="2">
        <f t="shared" si="4"/>
        <v>34057.892999999996</v>
      </c>
      <c r="AB44" t="s">
        <v>37</v>
      </c>
      <c r="AC44">
        <v>10</v>
      </c>
      <c r="AE44" t="s">
        <v>43</v>
      </c>
      <c r="AG44" t="s">
        <v>36</v>
      </c>
    </row>
    <row r="45" spans="1:33">
      <c r="A45" t="s">
        <v>57</v>
      </c>
      <c r="C45" s="13">
        <v>49078.345000000001</v>
      </c>
      <c r="D45">
        <v>8.0000000000000002E-3</v>
      </c>
      <c r="E45">
        <f t="shared" si="0"/>
        <v>18444.936865305786</v>
      </c>
      <c r="F45">
        <f t="shared" si="1"/>
        <v>18445</v>
      </c>
      <c r="G45">
        <f t="shared" si="2"/>
        <v>-6.1300000001210719E-2</v>
      </c>
      <c r="I45">
        <f>G45</f>
        <v>-6.1300000001210719E-2</v>
      </c>
      <c r="O45">
        <f t="shared" si="3"/>
        <v>4.9797183485762564E-2</v>
      </c>
      <c r="Q45" s="2">
        <f t="shared" si="4"/>
        <v>34059.845000000001</v>
      </c>
      <c r="AB45" t="s">
        <v>37</v>
      </c>
      <c r="AC45">
        <v>10</v>
      </c>
      <c r="AE45" t="s">
        <v>43</v>
      </c>
      <c r="AG45" t="s">
        <v>36</v>
      </c>
    </row>
    <row r="46" spans="1:33">
      <c r="A46" t="s">
        <v>59</v>
      </c>
      <c r="C46" s="13">
        <v>49777.347000000002</v>
      </c>
      <c r="D46">
        <v>2E-3</v>
      </c>
      <c r="E46">
        <f t="shared" si="0"/>
        <v>19164.859826559827</v>
      </c>
      <c r="F46">
        <f t="shared" si="1"/>
        <v>19165</v>
      </c>
      <c r="G46">
        <f t="shared" si="2"/>
        <v>-0.1360999999960768</v>
      </c>
      <c r="I46">
        <f>G46</f>
        <v>-0.1360999999960768</v>
      </c>
      <c r="O46">
        <f t="shared" si="3"/>
        <v>5.3222317391607751E-2</v>
      </c>
      <c r="Q46" s="2">
        <f t="shared" si="4"/>
        <v>34758.847000000002</v>
      </c>
      <c r="AA46" t="s">
        <v>58</v>
      </c>
      <c r="AB46" t="s">
        <v>50</v>
      </c>
      <c r="AC46">
        <v>18</v>
      </c>
      <c r="AE46" t="s">
        <v>34</v>
      </c>
      <c r="AG46" t="s">
        <v>36</v>
      </c>
    </row>
    <row r="47" spans="1:33">
      <c r="A47" t="s">
        <v>68</v>
      </c>
      <c r="B47" s="6" t="s">
        <v>67</v>
      </c>
      <c r="C47" s="13">
        <v>50539.688000000002</v>
      </c>
      <c r="D47">
        <v>3.0000000000000001E-3</v>
      </c>
      <c r="E47">
        <f t="shared" si="0"/>
        <v>19950.0175088059</v>
      </c>
      <c r="F47">
        <f t="shared" si="1"/>
        <v>19950</v>
      </c>
      <c r="G47">
        <f t="shared" si="2"/>
        <v>1.6999999999825377E-2</v>
      </c>
      <c r="N47">
        <f>G47</f>
        <v>1.6999999999825377E-2</v>
      </c>
      <c r="O47">
        <f t="shared" si="3"/>
        <v>5.6956664775063962E-2</v>
      </c>
      <c r="Q47" s="2">
        <f t="shared" si="4"/>
        <v>35521.188000000002</v>
      </c>
    </row>
    <row r="48" spans="1:33">
      <c r="A48" t="s">
        <v>68</v>
      </c>
      <c r="B48" s="6" t="s">
        <v>67</v>
      </c>
      <c r="C48" s="13">
        <v>50540.663</v>
      </c>
      <c r="D48">
        <v>3.0000000000000001E-3</v>
      </c>
      <c r="E48">
        <f t="shared" si="0"/>
        <v>19951.021690320718</v>
      </c>
      <c r="F48">
        <f t="shared" si="1"/>
        <v>19951</v>
      </c>
      <c r="G48">
        <f t="shared" si="2"/>
        <v>2.1059999999124557E-2</v>
      </c>
      <c r="N48">
        <f>G48</f>
        <v>2.1059999999124557E-2</v>
      </c>
      <c r="O48">
        <f t="shared" si="3"/>
        <v>5.6961421905488752E-2</v>
      </c>
      <c r="Q48" s="2">
        <f t="shared" si="4"/>
        <v>35522.163</v>
      </c>
    </row>
    <row r="49" spans="1:33">
      <c r="A49" t="s">
        <v>68</v>
      </c>
      <c r="B49" s="6" t="s">
        <v>67</v>
      </c>
      <c r="C49" s="13">
        <v>50542.6</v>
      </c>
      <c r="D49">
        <v>3.0000000000000001E-3</v>
      </c>
      <c r="E49">
        <f t="shared" si="0"/>
        <v>19953.016664263494</v>
      </c>
      <c r="F49">
        <f t="shared" si="1"/>
        <v>19953</v>
      </c>
      <c r="G49">
        <f t="shared" si="2"/>
        <v>1.6179999998712447E-2</v>
      </c>
      <c r="N49">
        <f>G49</f>
        <v>1.6179999998712447E-2</v>
      </c>
      <c r="O49">
        <f t="shared" si="3"/>
        <v>5.6970936166338318E-2</v>
      </c>
      <c r="Q49" s="2">
        <f t="shared" si="4"/>
        <v>35524.1</v>
      </c>
    </row>
    <row r="50" spans="1:33">
      <c r="A50" t="s">
        <v>60</v>
      </c>
      <c r="C50" s="13">
        <v>50570.406000000003</v>
      </c>
      <c r="D50">
        <v>4.0000000000000001E-3</v>
      </c>
      <c r="E50">
        <f t="shared" si="0"/>
        <v>19981.654891136426</v>
      </c>
      <c r="F50">
        <f t="shared" si="1"/>
        <v>19981.5</v>
      </c>
      <c r="G50">
        <f t="shared" si="2"/>
        <v>0.15038999999524094</v>
      </c>
      <c r="I50">
        <f>G50</f>
        <v>0.15038999999524094</v>
      </c>
      <c r="O50">
        <f t="shared" si="3"/>
        <v>5.710651438344469E-2</v>
      </c>
      <c r="Q50" s="2">
        <f t="shared" si="4"/>
        <v>35551.906000000003</v>
      </c>
      <c r="AB50" t="s">
        <v>37</v>
      </c>
      <c r="AC50">
        <v>10</v>
      </c>
      <c r="AE50" t="s">
        <v>43</v>
      </c>
      <c r="AG50" t="s">
        <v>36</v>
      </c>
    </row>
    <row r="51" spans="1:33">
      <c r="A51" t="s">
        <v>60</v>
      </c>
      <c r="C51" s="13">
        <v>50571.374000000003</v>
      </c>
      <c r="D51">
        <v>4.0000000000000001E-3</v>
      </c>
      <c r="E51">
        <f t="shared" si="0"/>
        <v>19982.651863142935</v>
      </c>
      <c r="F51">
        <f t="shared" si="1"/>
        <v>19982.5</v>
      </c>
      <c r="G51">
        <f t="shared" si="2"/>
        <v>0.14744999999675201</v>
      </c>
      <c r="I51">
        <f>G51</f>
        <v>0.14744999999675201</v>
      </c>
      <c r="O51">
        <f t="shared" si="3"/>
        <v>5.711127151386948E-2</v>
      </c>
      <c r="Q51" s="2">
        <f t="shared" si="4"/>
        <v>35552.874000000003</v>
      </c>
      <c r="AB51" t="s">
        <v>37</v>
      </c>
      <c r="AC51">
        <v>11</v>
      </c>
      <c r="AE51" t="s">
        <v>43</v>
      </c>
      <c r="AG51" t="s">
        <v>36</v>
      </c>
    </row>
    <row r="52" spans="1:33">
      <c r="A52" t="s">
        <v>68</v>
      </c>
      <c r="B52" s="6" t="s">
        <v>67</v>
      </c>
      <c r="C52" s="13">
        <v>50572.722000000002</v>
      </c>
      <c r="D52">
        <v>3.0000000000000001E-3</v>
      </c>
      <c r="E52">
        <f t="shared" si="0"/>
        <v>19984.040208457784</v>
      </c>
      <c r="F52">
        <f t="shared" si="1"/>
        <v>19984</v>
      </c>
      <c r="G52">
        <f t="shared" si="2"/>
        <v>3.9039999996020924E-2</v>
      </c>
      <c r="N52">
        <f>G52</f>
        <v>3.9039999996020924E-2</v>
      </c>
      <c r="O52">
        <f t="shared" si="3"/>
        <v>5.7118407209506658E-2</v>
      </c>
      <c r="Q52" s="2">
        <f t="shared" si="4"/>
        <v>35554.222000000002</v>
      </c>
    </row>
    <row r="53" spans="1:33">
      <c r="A53" t="s">
        <v>68</v>
      </c>
      <c r="B53" s="6" t="s">
        <v>67</v>
      </c>
      <c r="C53" s="13">
        <v>50573.675000000003</v>
      </c>
      <c r="D53">
        <v>3.0000000000000001E-3</v>
      </c>
      <c r="E53">
        <f t="shared" si="0"/>
        <v>19985.021731517911</v>
      </c>
      <c r="F53">
        <f t="shared" si="1"/>
        <v>19985</v>
      </c>
      <c r="G53">
        <f t="shared" si="2"/>
        <v>2.1099999998114072E-2</v>
      </c>
      <c r="N53">
        <f>G53</f>
        <v>2.1099999998114072E-2</v>
      </c>
      <c r="O53">
        <f t="shared" si="3"/>
        <v>5.7123164339931448E-2</v>
      </c>
      <c r="Q53" s="2">
        <f t="shared" si="4"/>
        <v>35555.175000000003</v>
      </c>
    </row>
    <row r="54" spans="1:33">
      <c r="A54" t="s">
        <v>68</v>
      </c>
      <c r="B54" s="6" t="s">
        <v>67</v>
      </c>
      <c r="C54" s="13">
        <v>50575.625</v>
      </c>
      <c r="D54">
        <v>3.0000000000000001E-3</v>
      </c>
      <c r="E54">
        <f t="shared" si="0"/>
        <v>19987.03009454755</v>
      </c>
      <c r="F54">
        <f t="shared" si="1"/>
        <v>19987</v>
      </c>
      <c r="G54">
        <f t="shared" si="2"/>
        <v>2.9219999996712431E-2</v>
      </c>
      <c r="N54">
        <f>G54</f>
        <v>2.9219999996712431E-2</v>
      </c>
      <c r="O54">
        <f t="shared" si="3"/>
        <v>5.7132678600781014E-2</v>
      </c>
      <c r="Q54" s="2">
        <f t="shared" si="4"/>
        <v>35557.125</v>
      </c>
    </row>
    <row r="55" spans="1:33">
      <c r="A55" t="s">
        <v>62</v>
      </c>
      <c r="B55" s="6" t="s">
        <v>33</v>
      </c>
      <c r="C55" s="13">
        <v>50849.485000000001</v>
      </c>
      <c r="D55">
        <v>3.0000000000000001E-3</v>
      </c>
      <c r="E55">
        <f t="shared" si="0"/>
        <v>20269.086658289903</v>
      </c>
      <c r="F55">
        <f t="shared" si="1"/>
        <v>20269</v>
      </c>
      <c r="G55">
        <f t="shared" si="2"/>
        <v>8.413999999902444E-2</v>
      </c>
      <c r="I55">
        <f>G55</f>
        <v>8.413999999902444E-2</v>
      </c>
      <c r="O55">
        <f t="shared" si="3"/>
        <v>5.8474189380570377E-2</v>
      </c>
      <c r="Q55" s="2">
        <f t="shared" si="4"/>
        <v>35830.985000000001</v>
      </c>
      <c r="AA55" t="s">
        <v>46</v>
      </c>
      <c r="AB55" t="s">
        <v>61</v>
      </c>
      <c r="AC55">
        <v>13</v>
      </c>
      <c r="AE55" t="s">
        <v>34</v>
      </c>
      <c r="AG55" t="s">
        <v>36</v>
      </c>
    </row>
    <row r="56" spans="1:33">
      <c r="A56" t="s">
        <v>64</v>
      </c>
      <c r="C56" s="13">
        <v>51198.59</v>
      </c>
      <c r="D56">
        <v>0.02</v>
      </c>
      <c r="E56">
        <f t="shared" si="0"/>
        <v>20628.64028673244</v>
      </c>
      <c r="F56">
        <f t="shared" si="1"/>
        <v>20628.5</v>
      </c>
      <c r="G56">
        <f t="shared" si="2"/>
        <v>0.13620999999693595</v>
      </c>
      <c r="I56">
        <f>G56</f>
        <v>0.13620999999693595</v>
      </c>
      <c r="O56">
        <f t="shared" si="3"/>
        <v>6.0184377768280575E-2</v>
      </c>
      <c r="Q56" s="2">
        <f t="shared" si="4"/>
        <v>36180.089999999997</v>
      </c>
      <c r="AB56" t="s">
        <v>61</v>
      </c>
      <c r="AC56">
        <v>56</v>
      </c>
      <c r="AE56" t="s">
        <v>63</v>
      </c>
      <c r="AG56" t="s">
        <v>42</v>
      </c>
    </row>
    <row r="57" spans="1:33">
      <c r="A57" t="s">
        <v>32</v>
      </c>
      <c r="B57" s="6" t="s">
        <v>33</v>
      </c>
      <c r="C57" s="12">
        <v>52703.37</v>
      </c>
      <c r="D57" s="12">
        <v>1.1999999999999999E-3</v>
      </c>
      <c r="E57">
        <f t="shared" si="0"/>
        <v>22178.457989165141</v>
      </c>
      <c r="F57">
        <f t="shared" si="1"/>
        <v>22178.5</v>
      </c>
      <c r="G57">
        <f t="shared" si="2"/>
        <v>-4.078999999910593E-2</v>
      </c>
      <c r="H57" s="11"/>
      <c r="I57" s="6"/>
      <c r="J57">
        <f>G57</f>
        <v>-4.078999999910593E-2</v>
      </c>
      <c r="O57">
        <f t="shared" si="3"/>
        <v>6.7557929926697305E-2</v>
      </c>
      <c r="Q57" s="2">
        <f t="shared" si="4"/>
        <v>37684.870000000003</v>
      </c>
    </row>
    <row r="58" spans="1:33">
      <c r="A58" t="s">
        <v>32</v>
      </c>
      <c r="B58" s="14"/>
      <c r="C58" s="12">
        <v>52719.390800000001</v>
      </c>
      <c r="D58" s="12">
        <v>8.0000000000000004E-4</v>
      </c>
      <c r="E58">
        <f t="shared" si="0"/>
        <v>22194.958287844769</v>
      </c>
      <c r="F58">
        <f t="shared" si="1"/>
        <v>22195</v>
      </c>
      <c r="G58">
        <f t="shared" si="2"/>
        <v>-4.0500000002793968E-2</v>
      </c>
      <c r="H58" s="11"/>
      <c r="I58" s="6"/>
      <c r="J58">
        <f>G58</f>
        <v>-4.0500000002793968E-2</v>
      </c>
      <c r="O58">
        <f t="shared" si="3"/>
        <v>6.7636422578706265E-2</v>
      </c>
      <c r="Q58" s="2">
        <f t="shared" si="4"/>
        <v>37700.890800000001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4"/>
  <sheetViews>
    <sheetView topLeftCell="A46" workbookViewId="0">
      <selection activeCell="A63" sqref="A63:C85"/>
    </sheetView>
  </sheetViews>
  <sheetFormatPr defaultRowHeight="12.75"/>
  <cols>
    <col min="1" max="1" width="19.7109375" style="11" customWidth="1"/>
    <col min="2" max="2" width="4.42578125" style="18" customWidth="1"/>
    <col min="3" max="3" width="12.7109375" style="11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1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52" t="s">
        <v>98</v>
      </c>
      <c r="I1" s="53" t="s">
        <v>99</v>
      </c>
      <c r="J1" s="54" t="s">
        <v>100</v>
      </c>
    </row>
    <row r="2" spans="1:16">
      <c r="I2" s="55" t="s">
        <v>101</v>
      </c>
      <c r="J2" s="56" t="s">
        <v>102</v>
      </c>
    </row>
    <row r="3" spans="1:16">
      <c r="A3" s="57" t="s">
        <v>103</v>
      </c>
      <c r="I3" s="55" t="s">
        <v>104</v>
      </c>
      <c r="J3" s="56" t="s">
        <v>40</v>
      </c>
    </row>
    <row r="4" spans="1:16">
      <c r="I4" s="55" t="s">
        <v>105</v>
      </c>
      <c r="J4" s="56" t="s">
        <v>40</v>
      </c>
    </row>
    <row r="5" spans="1:16" ht="13.5" thickBot="1">
      <c r="I5" s="58" t="s">
        <v>106</v>
      </c>
      <c r="J5" s="59" t="s">
        <v>107</v>
      </c>
    </row>
    <row r="10" spans="1:16" ht="13.5" thickBot="1"/>
    <row r="11" spans="1:16" ht="12.75" customHeight="1" thickBot="1">
      <c r="A11" s="11" t="str">
        <f t="shared" ref="A11:A42" si="0">P11</f>
        <v> BBS 21 </v>
      </c>
      <c r="B11" s="6" t="str">
        <f t="shared" ref="B11:B42" si="1">IF(H11=INT(H11),"I","II")</f>
        <v>II</v>
      </c>
      <c r="C11" s="11">
        <f t="shared" ref="C11:C42" si="2">1*G11</f>
        <v>42460.451999999997</v>
      </c>
      <c r="D11" s="18" t="str">
        <f t="shared" ref="D11:D42" si="3">VLOOKUP(F11,I$1:J$5,2,FALSE)</f>
        <v>vis</v>
      </c>
      <c r="E11" s="60">
        <f>VLOOKUP(C11,Active!C$21:E$972,3,FALSE)</f>
        <v>11626.6967347317</v>
      </c>
      <c r="F11" s="6" t="s">
        <v>106</v>
      </c>
      <c r="G11" s="18" t="str">
        <f t="shared" ref="G11:G42" si="4">MID(I11,3,LEN(I11)-3)</f>
        <v>42460.452</v>
      </c>
      <c r="H11" s="11">
        <f t="shared" ref="H11:H42" si="5">1*K11</f>
        <v>11625.5</v>
      </c>
      <c r="I11" s="61" t="s">
        <v>155</v>
      </c>
      <c r="J11" s="62" t="s">
        <v>156</v>
      </c>
      <c r="K11" s="61">
        <v>11625.5</v>
      </c>
      <c r="L11" s="61" t="s">
        <v>157</v>
      </c>
      <c r="M11" s="62" t="s">
        <v>126</v>
      </c>
      <c r="N11" s="62"/>
      <c r="O11" s="63" t="s">
        <v>158</v>
      </c>
      <c r="P11" s="63" t="s">
        <v>159</v>
      </c>
    </row>
    <row r="12" spans="1:16" ht="12.75" customHeight="1" thickBot="1">
      <c r="A12" s="11" t="str">
        <f t="shared" si="0"/>
        <v> BBS 21 </v>
      </c>
      <c r="B12" s="6" t="str">
        <f t="shared" si="1"/>
        <v>II</v>
      </c>
      <c r="C12" s="11">
        <f t="shared" si="2"/>
        <v>42464.292000000001</v>
      </c>
      <c r="D12" s="18" t="str">
        <f t="shared" si="3"/>
        <v>vis</v>
      </c>
      <c r="E12" s="60">
        <f>VLOOKUP(C12,Active!C$21:E$972,3,FALSE)</f>
        <v>11630.650891229803</v>
      </c>
      <c r="F12" s="6" t="s">
        <v>106</v>
      </c>
      <c r="G12" s="18" t="str">
        <f t="shared" si="4"/>
        <v>42464.292</v>
      </c>
      <c r="H12" s="11">
        <f t="shared" si="5"/>
        <v>11629.5</v>
      </c>
      <c r="I12" s="61" t="s">
        <v>160</v>
      </c>
      <c r="J12" s="62" t="s">
        <v>161</v>
      </c>
      <c r="K12" s="61">
        <v>11629.5</v>
      </c>
      <c r="L12" s="61" t="s">
        <v>162</v>
      </c>
      <c r="M12" s="62" t="s">
        <v>126</v>
      </c>
      <c r="N12" s="62"/>
      <c r="O12" s="63" t="s">
        <v>163</v>
      </c>
      <c r="P12" s="63" t="s">
        <v>159</v>
      </c>
    </row>
    <row r="13" spans="1:16" ht="12.75" customHeight="1" thickBot="1">
      <c r="A13" s="11" t="str">
        <f t="shared" si="0"/>
        <v> BBS 21 </v>
      </c>
      <c r="B13" s="6" t="str">
        <f t="shared" si="1"/>
        <v>II</v>
      </c>
      <c r="C13" s="11">
        <f t="shared" si="2"/>
        <v>42464.292999999998</v>
      </c>
      <c r="D13" s="18" t="str">
        <f t="shared" si="3"/>
        <v>vis</v>
      </c>
      <c r="E13" s="60">
        <f>VLOOKUP(C13,Active!C$21:E$972,3,FALSE)</f>
        <v>11630.651920958055</v>
      </c>
      <c r="F13" s="6" t="s">
        <v>106</v>
      </c>
      <c r="G13" s="18" t="str">
        <f t="shared" si="4"/>
        <v>42464.293</v>
      </c>
      <c r="H13" s="11">
        <f t="shared" si="5"/>
        <v>11629.5</v>
      </c>
      <c r="I13" s="61" t="s">
        <v>164</v>
      </c>
      <c r="J13" s="62" t="s">
        <v>165</v>
      </c>
      <c r="K13" s="61">
        <v>11629.5</v>
      </c>
      <c r="L13" s="61" t="s">
        <v>166</v>
      </c>
      <c r="M13" s="62" t="s">
        <v>126</v>
      </c>
      <c r="N13" s="62"/>
      <c r="O13" s="63" t="s">
        <v>158</v>
      </c>
      <c r="P13" s="63" t="s">
        <v>159</v>
      </c>
    </row>
    <row r="14" spans="1:16" ht="12.75" customHeight="1" thickBot="1">
      <c r="A14" s="11" t="str">
        <f t="shared" si="0"/>
        <v> BBS 22 </v>
      </c>
      <c r="B14" s="6" t="str">
        <f t="shared" si="1"/>
        <v>II</v>
      </c>
      <c r="C14" s="11">
        <f t="shared" si="2"/>
        <v>42528.499000000003</v>
      </c>
      <c r="D14" s="18" t="str">
        <f t="shared" si="3"/>
        <v>vis</v>
      </c>
      <c r="E14" s="60">
        <f>VLOOKUP(C14,Active!C$21:E$972,3,FALSE)</f>
        <v>11696.766653280201</v>
      </c>
      <c r="F14" s="6" t="s">
        <v>106</v>
      </c>
      <c r="G14" s="18" t="str">
        <f t="shared" si="4"/>
        <v>42528.499</v>
      </c>
      <c r="H14" s="11">
        <f t="shared" si="5"/>
        <v>11695.5</v>
      </c>
      <c r="I14" s="61" t="s">
        <v>167</v>
      </c>
      <c r="J14" s="62" t="s">
        <v>168</v>
      </c>
      <c r="K14" s="61">
        <v>11695.5</v>
      </c>
      <c r="L14" s="61" t="s">
        <v>169</v>
      </c>
      <c r="M14" s="62" t="s">
        <v>126</v>
      </c>
      <c r="N14" s="62"/>
      <c r="O14" s="63" t="s">
        <v>158</v>
      </c>
      <c r="P14" s="63" t="s">
        <v>170</v>
      </c>
    </row>
    <row r="15" spans="1:16" ht="12.75" customHeight="1" thickBot="1">
      <c r="A15" s="11" t="str">
        <f t="shared" si="0"/>
        <v> BBS 22 </v>
      </c>
      <c r="B15" s="6" t="str">
        <f t="shared" si="1"/>
        <v>II</v>
      </c>
      <c r="C15" s="11">
        <f t="shared" si="2"/>
        <v>42561.383999999998</v>
      </c>
      <c r="D15" s="18" t="str">
        <f t="shared" si="3"/>
        <v>vis</v>
      </c>
      <c r="E15" s="60">
        <f>VLOOKUP(C15,Active!C$21:E$972,3,FALSE)</f>
        <v>11730.629266936452</v>
      </c>
      <c r="F15" s="6" t="s">
        <v>106</v>
      </c>
      <c r="G15" s="18" t="str">
        <f t="shared" si="4"/>
        <v>42561.384</v>
      </c>
      <c r="H15" s="11">
        <f t="shared" si="5"/>
        <v>11729.5</v>
      </c>
      <c r="I15" s="61" t="s">
        <v>171</v>
      </c>
      <c r="J15" s="62" t="s">
        <v>172</v>
      </c>
      <c r="K15" s="61">
        <v>11729.5</v>
      </c>
      <c r="L15" s="61" t="s">
        <v>173</v>
      </c>
      <c r="M15" s="62" t="s">
        <v>126</v>
      </c>
      <c r="N15" s="62"/>
      <c r="O15" s="63" t="s">
        <v>163</v>
      </c>
      <c r="P15" s="63" t="s">
        <v>170</v>
      </c>
    </row>
    <row r="16" spans="1:16" ht="12.75" customHeight="1" thickBot="1">
      <c r="A16" s="11" t="str">
        <f t="shared" si="0"/>
        <v>BAVM 68 </v>
      </c>
      <c r="B16" s="6" t="str">
        <f t="shared" si="1"/>
        <v>II</v>
      </c>
      <c r="C16" s="11">
        <f t="shared" si="2"/>
        <v>45402.423000000003</v>
      </c>
      <c r="D16" s="18" t="str">
        <f t="shared" si="3"/>
        <v>vis</v>
      </c>
      <c r="E16" s="60">
        <f>VLOOKUP(C16,Active!C$21:E$972,3,FALSE)</f>
        <v>14656.127397979673</v>
      </c>
      <c r="F16" s="6" t="s">
        <v>106</v>
      </c>
      <c r="G16" s="18" t="str">
        <f t="shared" si="4"/>
        <v>45402.423</v>
      </c>
      <c r="H16" s="11">
        <f t="shared" si="5"/>
        <v>14655.5</v>
      </c>
      <c r="I16" s="61" t="s">
        <v>174</v>
      </c>
      <c r="J16" s="62" t="s">
        <v>175</v>
      </c>
      <c r="K16" s="61">
        <v>14655.5</v>
      </c>
      <c r="L16" s="61" t="s">
        <v>176</v>
      </c>
      <c r="M16" s="62" t="s">
        <v>108</v>
      </c>
      <c r="N16" s="62"/>
      <c r="O16" s="63" t="s">
        <v>177</v>
      </c>
      <c r="P16" s="64" t="s">
        <v>178</v>
      </c>
    </row>
    <row r="17" spans="1:16" ht="12.75" customHeight="1" thickBot="1">
      <c r="A17" s="11" t="str">
        <f t="shared" si="0"/>
        <v> BBS 88 </v>
      </c>
      <c r="B17" s="6" t="str">
        <f t="shared" si="1"/>
        <v>II</v>
      </c>
      <c r="C17" s="11">
        <f t="shared" si="2"/>
        <v>47274.355000000003</v>
      </c>
      <c r="D17" s="18" t="str">
        <f t="shared" si="3"/>
        <v>vis</v>
      </c>
      <c r="E17" s="60">
        <f>VLOOKUP(C17,Active!C$21:E$972,3,FALSE)</f>
        <v>16583.708669282176</v>
      </c>
      <c r="F17" s="6" t="s">
        <v>106</v>
      </c>
      <c r="G17" s="18" t="str">
        <f t="shared" si="4"/>
        <v>47274.355</v>
      </c>
      <c r="H17" s="11">
        <f t="shared" si="5"/>
        <v>16583.5</v>
      </c>
      <c r="I17" s="61" t="s">
        <v>179</v>
      </c>
      <c r="J17" s="62" t="s">
        <v>180</v>
      </c>
      <c r="K17" s="61">
        <v>16583.5</v>
      </c>
      <c r="L17" s="61" t="s">
        <v>181</v>
      </c>
      <c r="M17" s="62" t="s">
        <v>126</v>
      </c>
      <c r="N17" s="62"/>
      <c r="O17" s="63" t="s">
        <v>182</v>
      </c>
      <c r="P17" s="63" t="s">
        <v>183</v>
      </c>
    </row>
    <row r="18" spans="1:16" ht="12.75" customHeight="1" thickBot="1">
      <c r="A18" s="11" t="str">
        <f t="shared" si="0"/>
        <v>BAVM 52 </v>
      </c>
      <c r="B18" s="6" t="str">
        <f t="shared" si="1"/>
        <v>II</v>
      </c>
      <c r="C18" s="11">
        <f t="shared" si="2"/>
        <v>47568.514999999999</v>
      </c>
      <c r="D18" s="18" t="str">
        <f t="shared" si="3"/>
        <v>vis</v>
      </c>
      <c r="E18" s="60">
        <f>VLOOKUP(C18,Active!C$21:E$972,3,FALSE)</f>
        <v>16886.61353268872</v>
      </c>
      <c r="F18" s="6" t="s">
        <v>106</v>
      </c>
      <c r="G18" s="18" t="str">
        <f t="shared" si="4"/>
        <v>47568.515</v>
      </c>
      <c r="H18" s="11">
        <f t="shared" si="5"/>
        <v>16886.5</v>
      </c>
      <c r="I18" s="61" t="s">
        <v>184</v>
      </c>
      <c r="J18" s="62" t="s">
        <v>185</v>
      </c>
      <c r="K18" s="61">
        <v>16886.5</v>
      </c>
      <c r="L18" s="61" t="s">
        <v>186</v>
      </c>
      <c r="M18" s="62" t="s">
        <v>108</v>
      </c>
      <c r="N18" s="62"/>
      <c r="O18" s="63" t="s">
        <v>187</v>
      </c>
      <c r="P18" s="64" t="s">
        <v>188</v>
      </c>
    </row>
    <row r="19" spans="1:16" ht="12.75" customHeight="1" thickBot="1">
      <c r="A19" s="11" t="str">
        <f t="shared" si="0"/>
        <v> BBS 101 </v>
      </c>
      <c r="B19" s="6" t="str">
        <f t="shared" si="1"/>
        <v>I</v>
      </c>
      <c r="C19" s="11">
        <f t="shared" si="2"/>
        <v>48733.391000000003</v>
      </c>
      <c r="D19" s="18" t="str">
        <f t="shared" si="3"/>
        <v>vis</v>
      </c>
      <c r="E19" s="60">
        <f>VLOOKUP(C19,Active!C$21:E$972,3,FALSE)</f>
        <v>18086.11926312646</v>
      </c>
      <c r="F19" s="6" t="s">
        <v>106</v>
      </c>
      <c r="G19" s="18" t="str">
        <f t="shared" si="4"/>
        <v>48733.391</v>
      </c>
      <c r="H19" s="11">
        <f t="shared" si="5"/>
        <v>18086</v>
      </c>
      <c r="I19" s="61" t="s">
        <v>202</v>
      </c>
      <c r="J19" s="62" t="s">
        <v>203</v>
      </c>
      <c r="K19" s="61">
        <v>18086</v>
      </c>
      <c r="L19" s="61" t="s">
        <v>204</v>
      </c>
      <c r="M19" s="62" t="s">
        <v>192</v>
      </c>
      <c r="N19" s="62" t="s">
        <v>36</v>
      </c>
      <c r="O19" s="63" t="s">
        <v>158</v>
      </c>
      <c r="P19" s="63" t="s">
        <v>205</v>
      </c>
    </row>
    <row r="20" spans="1:16" ht="12.75" customHeight="1" thickBot="1">
      <c r="A20" s="11" t="str">
        <f t="shared" si="0"/>
        <v> BBS 101 </v>
      </c>
      <c r="B20" s="6" t="str">
        <f t="shared" si="1"/>
        <v>I</v>
      </c>
      <c r="C20" s="11">
        <f t="shared" si="2"/>
        <v>48734.355000000003</v>
      </c>
      <c r="D20" s="18" t="str">
        <f t="shared" si="3"/>
        <v>vis</v>
      </c>
      <c r="E20" s="60">
        <f>VLOOKUP(C20,Active!C$21:E$972,3,FALSE)</f>
        <v>18087.111921164007</v>
      </c>
      <c r="F20" s="6" t="s">
        <v>106</v>
      </c>
      <c r="G20" s="18" t="str">
        <f t="shared" si="4"/>
        <v>48734.355</v>
      </c>
      <c r="H20" s="11">
        <f t="shared" si="5"/>
        <v>18087</v>
      </c>
      <c r="I20" s="61" t="s">
        <v>206</v>
      </c>
      <c r="J20" s="62" t="s">
        <v>207</v>
      </c>
      <c r="K20" s="61">
        <v>18087</v>
      </c>
      <c r="L20" s="61" t="s">
        <v>208</v>
      </c>
      <c r="M20" s="62" t="s">
        <v>192</v>
      </c>
      <c r="N20" s="62" t="s">
        <v>193</v>
      </c>
      <c r="O20" s="63" t="s">
        <v>209</v>
      </c>
      <c r="P20" s="63" t="s">
        <v>205</v>
      </c>
    </row>
    <row r="21" spans="1:16" ht="12.75" customHeight="1" thickBot="1">
      <c r="A21" s="11" t="str">
        <f t="shared" si="0"/>
        <v> BBS 103 </v>
      </c>
      <c r="B21" s="6" t="str">
        <f t="shared" si="1"/>
        <v>II</v>
      </c>
      <c r="C21" s="11">
        <f t="shared" si="2"/>
        <v>48755.226000000002</v>
      </c>
      <c r="D21" s="18" t="str">
        <f t="shared" si="3"/>
        <v>vis</v>
      </c>
      <c r="E21" s="60">
        <f>VLOOKUP(C21,Active!C$21:E$972,3,FALSE)</f>
        <v>18108.603379568132</v>
      </c>
      <c r="F21" s="6" t="s">
        <v>106</v>
      </c>
      <c r="G21" s="18" t="str">
        <f t="shared" si="4"/>
        <v>48755.226</v>
      </c>
      <c r="H21" s="11">
        <f t="shared" si="5"/>
        <v>18108.5</v>
      </c>
      <c r="I21" s="61" t="s">
        <v>213</v>
      </c>
      <c r="J21" s="62" t="s">
        <v>214</v>
      </c>
      <c r="K21" s="61">
        <v>18108.5</v>
      </c>
      <c r="L21" s="61" t="s">
        <v>215</v>
      </c>
      <c r="M21" s="62" t="s">
        <v>192</v>
      </c>
      <c r="N21" s="62" t="s">
        <v>193</v>
      </c>
      <c r="O21" s="63" t="s">
        <v>209</v>
      </c>
      <c r="P21" s="63" t="s">
        <v>216</v>
      </c>
    </row>
    <row r="22" spans="1:16" ht="12.75" customHeight="1" thickBot="1">
      <c r="A22" s="11" t="str">
        <f t="shared" si="0"/>
        <v> BBS 103 </v>
      </c>
      <c r="B22" s="6" t="str">
        <f t="shared" si="1"/>
        <v>I</v>
      </c>
      <c r="C22" s="11">
        <f t="shared" si="2"/>
        <v>49028.591999999997</v>
      </c>
      <c r="D22" s="18" t="str">
        <f t="shared" si="3"/>
        <v>vis</v>
      </c>
      <c r="E22" s="60">
        <f>VLOOKUP(C22,Active!C$21:E$972,3,FALSE)</f>
        <v>18390.09607364616</v>
      </c>
      <c r="F22" s="6" t="s">
        <v>106</v>
      </c>
      <c r="G22" s="18" t="str">
        <f t="shared" si="4"/>
        <v>49028.592</v>
      </c>
      <c r="H22" s="11">
        <f t="shared" si="5"/>
        <v>18390</v>
      </c>
      <c r="I22" s="61" t="s">
        <v>217</v>
      </c>
      <c r="J22" s="62" t="s">
        <v>218</v>
      </c>
      <c r="K22" s="61">
        <v>18390</v>
      </c>
      <c r="L22" s="61" t="s">
        <v>219</v>
      </c>
      <c r="M22" s="62" t="s">
        <v>192</v>
      </c>
      <c r="N22" s="62" t="s">
        <v>193</v>
      </c>
      <c r="O22" s="63" t="s">
        <v>209</v>
      </c>
      <c r="P22" s="63" t="s">
        <v>216</v>
      </c>
    </row>
    <row r="23" spans="1:16" ht="12.75" customHeight="1" thickBot="1">
      <c r="A23" s="11" t="str">
        <f t="shared" si="0"/>
        <v>BAVM 62 </v>
      </c>
      <c r="B23" s="6" t="str">
        <f t="shared" si="1"/>
        <v>II</v>
      </c>
      <c r="C23" s="11">
        <f t="shared" si="2"/>
        <v>49046.574999999997</v>
      </c>
      <c r="D23" s="18" t="str">
        <f t="shared" si="3"/>
        <v>vis</v>
      </c>
      <c r="E23" s="60">
        <f>VLOOKUP(C23,Active!C$21:E$972,3,FALSE)</f>
        <v>18408.613676850673</v>
      </c>
      <c r="F23" s="6" t="s">
        <v>106</v>
      </c>
      <c r="G23" s="18" t="str">
        <f t="shared" si="4"/>
        <v>49046.575</v>
      </c>
      <c r="H23" s="11">
        <f t="shared" si="5"/>
        <v>18408.5</v>
      </c>
      <c r="I23" s="61" t="s">
        <v>220</v>
      </c>
      <c r="J23" s="62" t="s">
        <v>221</v>
      </c>
      <c r="K23" s="61">
        <v>18408.5</v>
      </c>
      <c r="L23" s="61" t="s">
        <v>222</v>
      </c>
      <c r="M23" s="62" t="s">
        <v>192</v>
      </c>
      <c r="N23" s="62" t="s">
        <v>106</v>
      </c>
      <c r="O23" s="63" t="s">
        <v>223</v>
      </c>
      <c r="P23" s="64" t="s">
        <v>224</v>
      </c>
    </row>
    <row r="24" spans="1:16" ht="12.75" customHeight="1" thickBot="1">
      <c r="A24" s="11" t="str">
        <f t="shared" si="0"/>
        <v> BBS 104 </v>
      </c>
      <c r="B24" s="6" t="str">
        <f t="shared" si="1"/>
        <v>I</v>
      </c>
      <c r="C24" s="11">
        <f t="shared" si="2"/>
        <v>49076.392999999996</v>
      </c>
      <c r="D24" s="18" t="str">
        <f t="shared" si="3"/>
        <v>vis</v>
      </c>
      <c r="E24" s="60">
        <f>VLOOKUP(C24,Active!C$21:E$972,3,FALSE)</f>
        <v>18439.318113949721</v>
      </c>
      <c r="F24" s="6" t="s">
        <v>106</v>
      </c>
      <c r="G24" s="18" t="str">
        <f t="shared" si="4"/>
        <v>49076.393</v>
      </c>
      <c r="H24" s="11">
        <f t="shared" si="5"/>
        <v>18439</v>
      </c>
      <c r="I24" s="61" t="s">
        <v>225</v>
      </c>
      <c r="J24" s="62" t="s">
        <v>226</v>
      </c>
      <c r="K24" s="61">
        <v>18439</v>
      </c>
      <c r="L24" s="61" t="s">
        <v>227</v>
      </c>
      <c r="M24" s="62" t="s">
        <v>126</v>
      </c>
      <c r="N24" s="62"/>
      <c r="O24" s="63" t="s">
        <v>182</v>
      </c>
      <c r="P24" s="63" t="s">
        <v>228</v>
      </c>
    </row>
    <row r="25" spans="1:16" ht="12.75" customHeight="1" thickBot="1">
      <c r="A25" s="11" t="str">
        <f t="shared" si="0"/>
        <v> BBS 104 </v>
      </c>
      <c r="B25" s="6" t="str">
        <f t="shared" si="1"/>
        <v>I</v>
      </c>
      <c r="C25" s="11">
        <f t="shared" si="2"/>
        <v>49078.345000000001</v>
      </c>
      <c r="D25" s="18" t="str">
        <f t="shared" si="3"/>
        <v>vis</v>
      </c>
      <c r="E25" s="60">
        <f>VLOOKUP(C25,Active!C$21:E$972,3,FALSE)</f>
        <v>18441.328143502928</v>
      </c>
      <c r="F25" s="6" t="s">
        <v>106</v>
      </c>
      <c r="G25" s="18" t="str">
        <f t="shared" si="4"/>
        <v>49078.345</v>
      </c>
      <c r="H25" s="11">
        <f t="shared" si="5"/>
        <v>18441</v>
      </c>
      <c r="I25" s="61" t="s">
        <v>229</v>
      </c>
      <c r="J25" s="62" t="s">
        <v>230</v>
      </c>
      <c r="K25" s="61">
        <v>18441</v>
      </c>
      <c r="L25" s="61" t="s">
        <v>231</v>
      </c>
      <c r="M25" s="62" t="s">
        <v>126</v>
      </c>
      <c r="N25" s="62"/>
      <c r="O25" s="63" t="s">
        <v>182</v>
      </c>
      <c r="P25" s="63" t="s">
        <v>228</v>
      </c>
    </row>
    <row r="26" spans="1:16" ht="12.75" customHeight="1" thickBot="1">
      <c r="A26" s="11" t="str">
        <f t="shared" si="0"/>
        <v> BBS 108 </v>
      </c>
      <c r="B26" s="6" t="str">
        <f t="shared" si="1"/>
        <v>I</v>
      </c>
      <c r="C26" s="11">
        <f t="shared" si="2"/>
        <v>49777.347000000002</v>
      </c>
      <c r="D26" s="18" t="str">
        <f t="shared" si="3"/>
        <v>vis</v>
      </c>
      <c r="E26" s="60">
        <f>VLOOKUP(C26,Active!C$21:E$972,3,FALSE)</f>
        <v>19161.11025300423</v>
      </c>
      <c r="F26" s="6" t="s">
        <v>106</v>
      </c>
      <c r="G26" s="18" t="str">
        <f t="shared" si="4"/>
        <v>49777.347</v>
      </c>
      <c r="H26" s="11">
        <f t="shared" si="5"/>
        <v>19161</v>
      </c>
      <c r="I26" s="61" t="s">
        <v>232</v>
      </c>
      <c r="J26" s="62" t="s">
        <v>233</v>
      </c>
      <c r="K26" s="61">
        <v>19161</v>
      </c>
      <c r="L26" s="61" t="s">
        <v>234</v>
      </c>
      <c r="M26" s="62" t="s">
        <v>192</v>
      </c>
      <c r="N26" s="62" t="s">
        <v>36</v>
      </c>
      <c r="O26" s="63" t="s">
        <v>158</v>
      </c>
      <c r="P26" s="63" t="s">
        <v>235</v>
      </c>
    </row>
    <row r="27" spans="1:16" ht="12.75" customHeight="1" thickBot="1">
      <c r="A27" s="11" t="str">
        <f t="shared" si="0"/>
        <v> AVSJ 28.25 </v>
      </c>
      <c r="B27" s="6" t="str">
        <f t="shared" si="1"/>
        <v>I</v>
      </c>
      <c r="C27" s="11">
        <f t="shared" si="2"/>
        <v>50539.688000000002</v>
      </c>
      <c r="D27" s="18" t="str">
        <f t="shared" si="3"/>
        <v>vis</v>
      </c>
      <c r="E27" s="60">
        <f>VLOOKUP(C27,Active!C$21:E$972,3,FALSE)</f>
        <v>19946.114320430839</v>
      </c>
      <c r="F27" s="6" t="s">
        <v>106</v>
      </c>
      <c r="G27" s="18" t="str">
        <f t="shared" si="4"/>
        <v>50539.688</v>
      </c>
      <c r="H27" s="11">
        <f t="shared" si="5"/>
        <v>19946</v>
      </c>
      <c r="I27" s="61" t="s">
        <v>236</v>
      </c>
      <c r="J27" s="62" t="s">
        <v>237</v>
      </c>
      <c r="K27" s="61">
        <v>19946</v>
      </c>
      <c r="L27" s="61" t="s">
        <v>238</v>
      </c>
      <c r="M27" s="62" t="s">
        <v>192</v>
      </c>
      <c r="N27" s="62" t="s">
        <v>239</v>
      </c>
      <c r="O27" s="63" t="s">
        <v>240</v>
      </c>
      <c r="P27" s="63" t="s">
        <v>241</v>
      </c>
    </row>
    <row r="28" spans="1:16" ht="12.75" customHeight="1" thickBot="1">
      <c r="A28" s="11" t="str">
        <f t="shared" si="0"/>
        <v> AVSJ 28.25 </v>
      </c>
      <c r="B28" s="6" t="str">
        <f t="shared" si="1"/>
        <v>I</v>
      </c>
      <c r="C28" s="11">
        <f t="shared" si="2"/>
        <v>50540.663</v>
      </c>
      <c r="D28" s="18" t="str">
        <f t="shared" si="3"/>
        <v>vis</v>
      </c>
      <c r="E28" s="60">
        <f>VLOOKUP(C28,Active!C$21:E$972,3,FALSE)</f>
        <v>19947.118305479184</v>
      </c>
      <c r="F28" s="6" t="s">
        <v>106</v>
      </c>
      <c r="G28" s="18" t="str">
        <f t="shared" si="4"/>
        <v>50540.663</v>
      </c>
      <c r="H28" s="11">
        <f t="shared" si="5"/>
        <v>19947</v>
      </c>
      <c r="I28" s="61" t="s">
        <v>242</v>
      </c>
      <c r="J28" s="62" t="s">
        <v>243</v>
      </c>
      <c r="K28" s="61">
        <v>19947</v>
      </c>
      <c r="L28" s="61" t="s">
        <v>244</v>
      </c>
      <c r="M28" s="62" t="s">
        <v>192</v>
      </c>
      <c r="N28" s="62" t="s">
        <v>239</v>
      </c>
      <c r="O28" s="63" t="s">
        <v>240</v>
      </c>
      <c r="P28" s="63" t="s">
        <v>241</v>
      </c>
    </row>
    <row r="29" spans="1:16" ht="12.75" customHeight="1" thickBot="1">
      <c r="A29" s="11" t="str">
        <f t="shared" si="0"/>
        <v> AVSJ 28.25 </v>
      </c>
      <c r="B29" s="6" t="str">
        <f t="shared" si="1"/>
        <v>I</v>
      </c>
      <c r="C29" s="11">
        <f t="shared" si="2"/>
        <v>50542.6</v>
      </c>
      <c r="D29" s="18" t="str">
        <f t="shared" si="3"/>
        <v>vis</v>
      </c>
      <c r="E29" s="60">
        <f>VLOOKUP(C29,Active!C$21:E$972,3,FALSE)</f>
        <v>19949.112889108561</v>
      </c>
      <c r="F29" s="6" t="s">
        <v>106</v>
      </c>
      <c r="G29" s="18" t="str">
        <f t="shared" si="4"/>
        <v>50542.600</v>
      </c>
      <c r="H29" s="11">
        <f t="shared" si="5"/>
        <v>19949</v>
      </c>
      <c r="I29" s="61" t="s">
        <v>245</v>
      </c>
      <c r="J29" s="62" t="s">
        <v>246</v>
      </c>
      <c r="K29" s="61">
        <v>19949</v>
      </c>
      <c r="L29" s="61" t="s">
        <v>247</v>
      </c>
      <c r="M29" s="62" t="s">
        <v>192</v>
      </c>
      <c r="N29" s="62" t="s">
        <v>248</v>
      </c>
      <c r="O29" s="63" t="s">
        <v>240</v>
      </c>
      <c r="P29" s="63" t="s">
        <v>241</v>
      </c>
    </row>
    <row r="30" spans="1:16" ht="12.75" customHeight="1" thickBot="1">
      <c r="A30" s="11" t="str">
        <f t="shared" si="0"/>
        <v> BBS 115 </v>
      </c>
      <c r="B30" s="6" t="str">
        <f t="shared" si="1"/>
        <v>II</v>
      </c>
      <c r="C30" s="11">
        <f t="shared" si="2"/>
        <v>50570.406000000003</v>
      </c>
      <c r="D30" s="18" t="str">
        <f t="shared" si="3"/>
        <v>vis</v>
      </c>
      <c r="E30" s="60">
        <f>VLOOKUP(C30,Active!C$21:E$972,3,FALSE)</f>
        <v>19977.745512959129</v>
      </c>
      <c r="F30" s="6" t="s">
        <v>106</v>
      </c>
      <c r="G30" s="18" t="str">
        <f t="shared" si="4"/>
        <v>50570.406</v>
      </c>
      <c r="H30" s="11">
        <f t="shared" si="5"/>
        <v>19977.5</v>
      </c>
      <c r="I30" s="61" t="s">
        <v>249</v>
      </c>
      <c r="J30" s="62" t="s">
        <v>250</v>
      </c>
      <c r="K30" s="61">
        <v>19977.5</v>
      </c>
      <c r="L30" s="61" t="s">
        <v>251</v>
      </c>
      <c r="M30" s="62" t="s">
        <v>126</v>
      </c>
      <c r="N30" s="62"/>
      <c r="O30" s="63" t="s">
        <v>182</v>
      </c>
      <c r="P30" s="63" t="s">
        <v>252</v>
      </c>
    </row>
    <row r="31" spans="1:16" ht="12.75" customHeight="1" thickBot="1">
      <c r="A31" s="11" t="str">
        <f t="shared" si="0"/>
        <v> BBS 115 </v>
      </c>
      <c r="B31" s="6" t="str">
        <f t="shared" si="1"/>
        <v>II</v>
      </c>
      <c r="C31" s="11">
        <f t="shared" si="2"/>
        <v>50571.374000000003</v>
      </c>
      <c r="D31" s="18" t="str">
        <f t="shared" si="3"/>
        <v>vis</v>
      </c>
      <c r="E31" s="60">
        <f>VLOOKUP(C31,Active!C$21:E$972,3,FALSE)</f>
        <v>19978.742289909693</v>
      </c>
      <c r="F31" s="6" t="s">
        <v>106</v>
      </c>
      <c r="G31" s="18" t="str">
        <f t="shared" si="4"/>
        <v>50571.374</v>
      </c>
      <c r="H31" s="11">
        <f t="shared" si="5"/>
        <v>19978.5</v>
      </c>
      <c r="I31" s="61" t="s">
        <v>253</v>
      </c>
      <c r="J31" s="62" t="s">
        <v>254</v>
      </c>
      <c r="K31" s="61">
        <v>19978.5</v>
      </c>
      <c r="L31" s="61" t="s">
        <v>255</v>
      </c>
      <c r="M31" s="62" t="s">
        <v>126</v>
      </c>
      <c r="N31" s="62"/>
      <c r="O31" s="63" t="s">
        <v>182</v>
      </c>
      <c r="P31" s="63" t="s">
        <v>252</v>
      </c>
    </row>
    <row r="32" spans="1:16" ht="12.75" customHeight="1" thickBot="1">
      <c r="A32" s="11" t="str">
        <f t="shared" si="0"/>
        <v> AVSJ 28.25 </v>
      </c>
      <c r="B32" s="6" t="str">
        <f t="shared" si="1"/>
        <v>I</v>
      </c>
      <c r="C32" s="11">
        <f t="shared" si="2"/>
        <v>50572.722000000002</v>
      </c>
      <c r="D32" s="18" t="str">
        <f t="shared" si="3"/>
        <v>vis</v>
      </c>
      <c r="E32" s="60">
        <f>VLOOKUP(C32,Active!C$21:E$972,3,FALSE)</f>
        <v>19980.130363597047</v>
      </c>
      <c r="F32" s="6" t="s">
        <v>106</v>
      </c>
      <c r="G32" s="18" t="str">
        <f t="shared" si="4"/>
        <v>50572.722</v>
      </c>
      <c r="H32" s="11">
        <f t="shared" si="5"/>
        <v>19980</v>
      </c>
      <c r="I32" s="61" t="s">
        <v>256</v>
      </c>
      <c r="J32" s="62" t="s">
        <v>257</v>
      </c>
      <c r="K32" s="61">
        <v>19980</v>
      </c>
      <c r="L32" s="61" t="s">
        <v>258</v>
      </c>
      <c r="M32" s="62" t="s">
        <v>192</v>
      </c>
      <c r="N32" s="62" t="s">
        <v>239</v>
      </c>
      <c r="O32" s="63" t="s">
        <v>240</v>
      </c>
      <c r="P32" s="63" t="s">
        <v>241</v>
      </c>
    </row>
    <row r="33" spans="1:16" ht="12.75" customHeight="1" thickBot="1">
      <c r="A33" s="11" t="str">
        <f t="shared" si="0"/>
        <v> AVSJ 28.25 </v>
      </c>
      <c r="B33" s="6" t="str">
        <f t="shared" si="1"/>
        <v>I</v>
      </c>
      <c r="C33" s="11">
        <f t="shared" si="2"/>
        <v>50573.675000000003</v>
      </c>
      <c r="D33" s="18" t="str">
        <f t="shared" si="3"/>
        <v>vis</v>
      </c>
      <c r="E33" s="60">
        <f>VLOOKUP(C33,Active!C$21:E$972,3,FALSE)</f>
        <v>19981.111694623789</v>
      </c>
      <c r="F33" s="6" t="s">
        <v>106</v>
      </c>
      <c r="G33" s="18" t="str">
        <f t="shared" si="4"/>
        <v>50573.675</v>
      </c>
      <c r="H33" s="11">
        <f t="shared" si="5"/>
        <v>19981</v>
      </c>
      <c r="I33" s="61" t="s">
        <v>259</v>
      </c>
      <c r="J33" s="62" t="s">
        <v>260</v>
      </c>
      <c r="K33" s="61">
        <v>19981</v>
      </c>
      <c r="L33" s="61" t="s">
        <v>244</v>
      </c>
      <c r="M33" s="62" t="s">
        <v>192</v>
      </c>
      <c r="N33" s="62" t="s">
        <v>239</v>
      </c>
      <c r="O33" s="63" t="s">
        <v>240</v>
      </c>
      <c r="P33" s="63" t="s">
        <v>241</v>
      </c>
    </row>
    <row r="34" spans="1:16" ht="12.75" customHeight="1" thickBot="1">
      <c r="A34" s="11" t="str">
        <f t="shared" si="0"/>
        <v> AVSJ 28.25 </v>
      </c>
      <c r="B34" s="6" t="str">
        <f t="shared" si="1"/>
        <v>I</v>
      </c>
      <c r="C34" s="11">
        <f t="shared" si="2"/>
        <v>50575.625</v>
      </c>
      <c r="D34" s="18" t="str">
        <f t="shared" si="3"/>
        <v>vis</v>
      </c>
      <c r="E34" s="60">
        <f>VLOOKUP(C34,Active!C$21:E$972,3,FALSE)</f>
        <v>19983.119664720478</v>
      </c>
      <c r="F34" s="6" t="s">
        <v>106</v>
      </c>
      <c r="G34" s="18" t="str">
        <f t="shared" si="4"/>
        <v>50575.625</v>
      </c>
      <c r="H34" s="11">
        <f t="shared" si="5"/>
        <v>19983</v>
      </c>
      <c r="I34" s="61" t="s">
        <v>261</v>
      </c>
      <c r="J34" s="62" t="s">
        <v>262</v>
      </c>
      <c r="K34" s="61">
        <v>19983</v>
      </c>
      <c r="L34" s="61" t="s">
        <v>263</v>
      </c>
      <c r="M34" s="62" t="s">
        <v>192</v>
      </c>
      <c r="N34" s="62" t="s">
        <v>248</v>
      </c>
      <c r="O34" s="63" t="s">
        <v>240</v>
      </c>
      <c r="P34" s="63" t="s">
        <v>241</v>
      </c>
    </row>
    <row r="35" spans="1:16" ht="12.75" customHeight="1" thickBot="1">
      <c r="A35" s="11" t="str">
        <f t="shared" si="0"/>
        <v> BBS 117 </v>
      </c>
      <c r="B35" s="6" t="str">
        <f t="shared" si="1"/>
        <v>I</v>
      </c>
      <c r="C35" s="11">
        <f t="shared" si="2"/>
        <v>50849.485000000001</v>
      </c>
      <c r="D35" s="18" t="str">
        <f t="shared" si="3"/>
        <v>vis</v>
      </c>
      <c r="E35" s="60">
        <f>VLOOKUP(C35,Active!C$21:E$972,3,FALSE)</f>
        <v>20265.121044556341</v>
      </c>
      <c r="F35" s="6" t="s">
        <v>106</v>
      </c>
      <c r="G35" s="18" t="str">
        <f t="shared" si="4"/>
        <v>50849.485</v>
      </c>
      <c r="H35" s="11">
        <f t="shared" si="5"/>
        <v>20265</v>
      </c>
      <c r="I35" s="61" t="s">
        <v>264</v>
      </c>
      <c r="J35" s="62" t="s">
        <v>265</v>
      </c>
      <c r="K35" s="61">
        <v>20265</v>
      </c>
      <c r="L35" s="61" t="s">
        <v>266</v>
      </c>
      <c r="M35" s="62" t="s">
        <v>192</v>
      </c>
      <c r="N35" s="62" t="s">
        <v>193</v>
      </c>
      <c r="O35" s="63" t="s">
        <v>158</v>
      </c>
      <c r="P35" s="63" t="s">
        <v>267</v>
      </c>
    </row>
    <row r="36" spans="1:16" ht="12.75" customHeight="1" thickBot="1">
      <c r="A36" s="11" t="str">
        <f t="shared" si="0"/>
        <v> BBS 120 </v>
      </c>
      <c r="B36" s="6" t="str">
        <f t="shared" si="1"/>
        <v>II</v>
      </c>
      <c r="C36" s="11">
        <f t="shared" si="2"/>
        <v>51198.59</v>
      </c>
      <c r="D36" s="18" t="str">
        <f t="shared" si="3"/>
        <v>vis</v>
      </c>
      <c r="E36" s="60">
        <f>VLOOKUP(C36,Active!C$21:E$972,3,FALSE)</f>
        <v>20624.604326918121</v>
      </c>
      <c r="F36" s="6" t="s">
        <v>106</v>
      </c>
      <c r="G36" s="18" t="str">
        <f t="shared" si="4"/>
        <v>51198.59</v>
      </c>
      <c r="H36" s="11">
        <f t="shared" si="5"/>
        <v>20624.5</v>
      </c>
      <c r="I36" s="61" t="s">
        <v>268</v>
      </c>
      <c r="J36" s="62" t="s">
        <v>269</v>
      </c>
      <c r="K36" s="61">
        <v>20624.5</v>
      </c>
      <c r="L36" s="61" t="s">
        <v>270</v>
      </c>
      <c r="M36" s="62" t="s">
        <v>192</v>
      </c>
      <c r="N36" s="62" t="s">
        <v>193</v>
      </c>
      <c r="O36" s="63" t="s">
        <v>209</v>
      </c>
      <c r="P36" s="63" t="s">
        <v>271</v>
      </c>
    </row>
    <row r="37" spans="1:16" ht="12.75" customHeight="1" thickBot="1">
      <c r="A37" s="11" t="str">
        <f t="shared" si="0"/>
        <v>IBVS 5594 </v>
      </c>
      <c r="B37" s="6" t="str">
        <f t="shared" si="1"/>
        <v>I</v>
      </c>
      <c r="C37" s="11">
        <f t="shared" si="2"/>
        <v>52362.500500000002</v>
      </c>
      <c r="D37" s="18" t="str">
        <f t="shared" si="3"/>
        <v>vis</v>
      </c>
      <c r="E37" s="60">
        <f>VLOOKUP(C37,Active!C$21:E$972,3,FALSE)</f>
        <v>21823.115854725937</v>
      </c>
      <c r="F37" s="6" t="s">
        <v>106</v>
      </c>
      <c r="G37" s="18" t="str">
        <f t="shared" si="4"/>
        <v>52362.5005</v>
      </c>
      <c r="H37" s="11">
        <f t="shared" si="5"/>
        <v>21823</v>
      </c>
      <c r="I37" s="61" t="s">
        <v>284</v>
      </c>
      <c r="J37" s="62" t="s">
        <v>285</v>
      </c>
      <c r="K37" s="61">
        <v>21823</v>
      </c>
      <c r="L37" s="61" t="s">
        <v>286</v>
      </c>
      <c r="M37" s="62" t="s">
        <v>192</v>
      </c>
      <c r="N37" s="62" t="s">
        <v>193</v>
      </c>
      <c r="O37" s="63" t="s">
        <v>287</v>
      </c>
      <c r="P37" s="64" t="s">
        <v>288</v>
      </c>
    </row>
    <row r="38" spans="1:16" ht="12.75" customHeight="1" thickBot="1">
      <c r="A38" s="11" t="str">
        <f t="shared" si="0"/>
        <v>BAVM 158 </v>
      </c>
      <c r="B38" s="6" t="str">
        <f t="shared" si="1"/>
        <v>I</v>
      </c>
      <c r="C38" s="11">
        <f t="shared" si="2"/>
        <v>52703.37</v>
      </c>
      <c r="D38" s="18" t="str">
        <f t="shared" si="3"/>
        <v>vis</v>
      </c>
      <c r="E38" s="60">
        <f>VLOOKUP(C38,Active!C$21:E$972,3,FALSE)</f>
        <v>22174.118810046028</v>
      </c>
      <c r="F38" s="6" t="s">
        <v>106</v>
      </c>
      <c r="G38" s="18" t="str">
        <f t="shared" si="4"/>
        <v>52703.3700</v>
      </c>
      <c r="H38" s="11">
        <f t="shared" si="5"/>
        <v>22174</v>
      </c>
      <c r="I38" s="61" t="s">
        <v>289</v>
      </c>
      <c r="J38" s="62" t="s">
        <v>290</v>
      </c>
      <c r="K38" s="61">
        <v>22174</v>
      </c>
      <c r="L38" s="61" t="s">
        <v>291</v>
      </c>
      <c r="M38" s="62" t="s">
        <v>192</v>
      </c>
      <c r="N38" s="62" t="s">
        <v>106</v>
      </c>
      <c r="O38" s="63" t="s">
        <v>223</v>
      </c>
      <c r="P38" s="64" t="s">
        <v>292</v>
      </c>
    </row>
    <row r="39" spans="1:16" ht="12.75" customHeight="1" thickBot="1">
      <c r="A39" s="11" t="str">
        <f t="shared" si="0"/>
        <v>BAVM 158 </v>
      </c>
      <c r="B39" s="6" t="str">
        <f t="shared" si="1"/>
        <v>II</v>
      </c>
      <c r="C39" s="11">
        <f t="shared" si="2"/>
        <v>52719.390800000001</v>
      </c>
      <c r="D39" s="18" t="str">
        <f t="shared" si="3"/>
        <v>vis</v>
      </c>
      <c r="E39" s="60">
        <f>VLOOKUP(C39,Active!C$21:E$972,3,FALSE)</f>
        <v>22190.615880469144</v>
      </c>
      <c r="F39" s="6" t="s">
        <v>106</v>
      </c>
      <c r="G39" s="18" t="str">
        <f t="shared" si="4"/>
        <v>52719.3908</v>
      </c>
      <c r="H39" s="11">
        <f t="shared" si="5"/>
        <v>22190.5</v>
      </c>
      <c r="I39" s="61" t="s">
        <v>293</v>
      </c>
      <c r="J39" s="62" t="s">
        <v>294</v>
      </c>
      <c r="K39" s="61">
        <v>22190.5</v>
      </c>
      <c r="L39" s="61" t="s">
        <v>295</v>
      </c>
      <c r="M39" s="62" t="s">
        <v>192</v>
      </c>
      <c r="N39" s="62" t="s">
        <v>296</v>
      </c>
      <c r="O39" s="63" t="s">
        <v>223</v>
      </c>
      <c r="P39" s="64" t="s">
        <v>292</v>
      </c>
    </row>
    <row r="40" spans="1:16" ht="12.75" customHeight="1" thickBot="1">
      <c r="A40" s="11" t="str">
        <f t="shared" si="0"/>
        <v>OEJV 0074 </v>
      </c>
      <c r="B40" s="6" t="str">
        <f t="shared" si="1"/>
        <v>I</v>
      </c>
      <c r="C40" s="11">
        <f t="shared" si="2"/>
        <v>53763.352809999997</v>
      </c>
      <c r="D40" s="18" t="str">
        <f t="shared" si="3"/>
        <v>vis</v>
      </c>
      <c r="E40" s="60">
        <f>VLOOKUP(C40,Active!C$21:E$972,3,FALSE)</f>
        <v>23265.613059013722</v>
      </c>
      <c r="F40" s="6" t="s">
        <v>106</v>
      </c>
      <c r="G40" s="18" t="str">
        <f t="shared" si="4"/>
        <v>53763.35281</v>
      </c>
      <c r="H40" s="11">
        <f t="shared" si="5"/>
        <v>23266</v>
      </c>
      <c r="I40" s="61" t="s">
        <v>303</v>
      </c>
      <c r="J40" s="62" t="s">
        <v>304</v>
      </c>
      <c r="K40" s="61" t="s">
        <v>305</v>
      </c>
      <c r="L40" s="61" t="s">
        <v>306</v>
      </c>
      <c r="M40" s="62" t="s">
        <v>307</v>
      </c>
      <c r="N40" s="62" t="s">
        <v>248</v>
      </c>
      <c r="O40" s="63" t="s">
        <v>308</v>
      </c>
      <c r="P40" s="64" t="s">
        <v>309</v>
      </c>
    </row>
    <row r="41" spans="1:16" ht="12.75" customHeight="1" thickBot="1">
      <c r="A41" s="11" t="str">
        <f t="shared" si="0"/>
        <v>BAVM 178 </v>
      </c>
      <c r="B41" s="6" t="str">
        <f t="shared" si="1"/>
        <v>I</v>
      </c>
      <c r="C41" s="11">
        <f t="shared" si="2"/>
        <v>53814.336900000002</v>
      </c>
      <c r="D41" s="18" t="str">
        <f t="shared" si="3"/>
        <v>vis</v>
      </c>
      <c r="E41" s="60">
        <f>VLOOKUP(C41,Active!C$21:E$972,3,FALSE)</f>
        <v>23318.112817027584</v>
      </c>
      <c r="F41" s="6" t="s">
        <v>106</v>
      </c>
      <c r="G41" s="18" t="str">
        <f t="shared" si="4"/>
        <v>53814.3369</v>
      </c>
      <c r="H41" s="11">
        <f t="shared" si="5"/>
        <v>23318</v>
      </c>
      <c r="I41" s="61" t="s">
        <v>310</v>
      </c>
      <c r="J41" s="62" t="s">
        <v>311</v>
      </c>
      <c r="K41" s="61" t="s">
        <v>312</v>
      </c>
      <c r="L41" s="61" t="s">
        <v>313</v>
      </c>
      <c r="M41" s="62" t="s">
        <v>307</v>
      </c>
      <c r="N41" s="62" t="s">
        <v>296</v>
      </c>
      <c r="O41" s="63" t="s">
        <v>223</v>
      </c>
      <c r="P41" s="64" t="s">
        <v>314</v>
      </c>
    </row>
    <row r="42" spans="1:16" ht="12.75" customHeight="1" thickBot="1">
      <c r="A42" s="11" t="str">
        <f t="shared" si="0"/>
        <v>IBVS 5760 </v>
      </c>
      <c r="B42" s="6" t="str">
        <f t="shared" si="1"/>
        <v>I</v>
      </c>
      <c r="C42" s="11">
        <f t="shared" si="2"/>
        <v>53814.827400000002</v>
      </c>
      <c r="D42" s="18" t="str">
        <f t="shared" si="3"/>
        <v>vis</v>
      </c>
      <c r="E42" s="60">
        <f>VLOOKUP(C42,Active!C$21:E$972,3,FALSE)</f>
        <v>23318.617898736524</v>
      </c>
      <c r="F42" s="6" t="s">
        <v>106</v>
      </c>
      <c r="G42" s="18" t="str">
        <f t="shared" si="4"/>
        <v>53814.8274</v>
      </c>
      <c r="H42" s="11">
        <f t="shared" si="5"/>
        <v>23319</v>
      </c>
      <c r="I42" s="61" t="s">
        <v>315</v>
      </c>
      <c r="J42" s="62" t="s">
        <v>316</v>
      </c>
      <c r="K42" s="61" t="s">
        <v>317</v>
      </c>
      <c r="L42" s="61" t="s">
        <v>318</v>
      </c>
      <c r="M42" s="62" t="s">
        <v>307</v>
      </c>
      <c r="N42" s="62" t="s">
        <v>248</v>
      </c>
      <c r="O42" s="63" t="s">
        <v>319</v>
      </c>
      <c r="P42" s="64" t="s">
        <v>320</v>
      </c>
    </row>
    <row r="43" spans="1:16" ht="12.75" customHeight="1" thickBot="1">
      <c r="A43" s="11" t="str">
        <f t="shared" ref="A43:A74" si="6">P43</f>
        <v>OEJV 0074 </v>
      </c>
      <c r="B43" s="6" t="str">
        <f t="shared" ref="B43:B74" si="7">IF(H43=INT(H43),"I","II")</f>
        <v>I</v>
      </c>
      <c r="C43" s="11">
        <f t="shared" ref="C43:C74" si="8">1*G43</f>
        <v>53846.385929999997</v>
      </c>
      <c r="D43" s="18" t="str">
        <f t="shared" ref="D43:D74" si="9">VLOOKUP(F43,I$1:J$5,2,FALSE)</f>
        <v>vis</v>
      </c>
      <c r="E43" s="60">
        <f>VLOOKUP(C43,Active!C$21:E$972,3,FALSE)</f>
        <v>23351.114608754742</v>
      </c>
      <c r="F43" s="6" t="s">
        <v>106</v>
      </c>
      <c r="G43" s="18" t="str">
        <f t="shared" ref="G43:G74" si="10">MID(I43,3,LEN(I43)-3)</f>
        <v>53846.38593</v>
      </c>
      <c r="H43" s="11">
        <f t="shared" ref="H43:H74" si="11">1*K43</f>
        <v>23351</v>
      </c>
      <c r="I43" s="61" t="s">
        <v>321</v>
      </c>
      <c r="J43" s="62" t="s">
        <v>322</v>
      </c>
      <c r="K43" s="61" t="s">
        <v>323</v>
      </c>
      <c r="L43" s="61" t="s">
        <v>324</v>
      </c>
      <c r="M43" s="62" t="s">
        <v>307</v>
      </c>
      <c r="N43" s="62" t="s">
        <v>36</v>
      </c>
      <c r="O43" s="63" t="s">
        <v>325</v>
      </c>
      <c r="P43" s="64" t="s">
        <v>309</v>
      </c>
    </row>
    <row r="44" spans="1:16" ht="12.75" customHeight="1" thickBot="1">
      <c r="A44" s="11" t="str">
        <f t="shared" si="6"/>
        <v>OEJV 0074 </v>
      </c>
      <c r="B44" s="6" t="str">
        <f t="shared" si="7"/>
        <v>I</v>
      </c>
      <c r="C44" s="11">
        <f t="shared" si="8"/>
        <v>53846.385929999997</v>
      </c>
      <c r="D44" s="18" t="str">
        <f t="shared" si="9"/>
        <v>vis</v>
      </c>
      <c r="E44" s="60">
        <f>VLOOKUP(C44,Active!C$21:E$972,3,FALSE)</f>
        <v>23351.114608754742</v>
      </c>
      <c r="F44" s="6" t="s">
        <v>106</v>
      </c>
      <c r="G44" s="18" t="str">
        <f t="shared" si="10"/>
        <v>53846.38593</v>
      </c>
      <c r="H44" s="11">
        <f t="shared" si="11"/>
        <v>23351</v>
      </c>
      <c r="I44" s="61" t="s">
        <v>321</v>
      </c>
      <c r="J44" s="62" t="s">
        <v>322</v>
      </c>
      <c r="K44" s="61" t="s">
        <v>323</v>
      </c>
      <c r="L44" s="61" t="s">
        <v>324</v>
      </c>
      <c r="M44" s="62" t="s">
        <v>307</v>
      </c>
      <c r="N44" s="62" t="s">
        <v>106</v>
      </c>
      <c r="O44" s="63" t="s">
        <v>325</v>
      </c>
      <c r="P44" s="64" t="s">
        <v>309</v>
      </c>
    </row>
    <row r="45" spans="1:16" ht="12.75" customHeight="1" thickBot="1">
      <c r="A45" s="11" t="str">
        <f t="shared" si="6"/>
        <v>OEJV 0074 </v>
      </c>
      <c r="B45" s="6" t="str">
        <f t="shared" si="7"/>
        <v>I</v>
      </c>
      <c r="C45" s="11">
        <f t="shared" si="8"/>
        <v>53846.386630000001</v>
      </c>
      <c r="D45" s="18" t="str">
        <f t="shared" si="9"/>
        <v>vis</v>
      </c>
      <c r="E45" s="60">
        <f>VLOOKUP(C45,Active!C$21:E$972,3,FALSE)</f>
        <v>23351.115329564527</v>
      </c>
      <c r="F45" s="6" t="s">
        <v>106</v>
      </c>
      <c r="G45" s="18" t="str">
        <f t="shared" si="10"/>
        <v>53846.38663</v>
      </c>
      <c r="H45" s="11">
        <f t="shared" si="11"/>
        <v>23351</v>
      </c>
      <c r="I45" s="61" t="s">
        <v>326</v>
      </c>
      <c r="J45" s="62" t="s">
        <v>327</v>
      </c>
      <c r="K45" s="61" t="s">
        <v>323</v>
      </c>
      <c r="L45" s="61" t="s">
        <v>328</v>
      </c>
      <c r="M45" s="62" t="s">
        <v>307</v>
      </c>
      <c r="N45" s="62" t="s">
        <v>248</v>
      </c>
      <c r="O45" s="63" t="s">
        <v>325</v>
      </c>
      <c r="P45" s="64" t="s">
        <v>309</v>
      </c>
    </row>
    <row r="46" spans="1:16" ht="12.75" customHeight="1" thickBot="1">
      <c r="A46" s="11" t="str">
        <f t="shared" si="6"/>
        <v>OEJV 0074 </v>
      </c>
      <c r="B46" s="6" t="str">
        <f t="shared" si="7"/>
        <v>I</v>
      </c>
      <c r="C46" s="11">
        <f t="shared" si="8"/>
        <v>53846.388019999999</v>
      </c>
      <c r="D46" s="18" t="str">
        <f t="shared" si="9"/>
        <v>vis</v>
      </c>
      <c r="E46" s="60">
        <f>VLOOKUP(C46,Active!C$21:E$972,3,FALSE)</f>
        <v>23351.116760886798</v>
      </c>
      <c r="F46" s="6" t="s">
        <v>106</v>
      </c>
      <c r="G46" s="18" t="str">
        <f t="shared" si="10"/>
        <v>53846.38802</v>
      </c>
      <c r="H46" s="11">
        <f t="shared" si="11"/>
        <v>23351</v>
      </c>
      <c r="I46" s="61" t="s">
        <v>329</v>
      </c>
      <c r="J46" s="62" t="s">
        <v>330</v>
      </c>
      <c r="K46" s="61" t="s">
        <v>323</v>
      </c>
      <c r="L46" s="61" t="s">
        <v>331</v>
      </c>
      <c r="M46" s="62" t="s">
        <v>307</v>
      </c>
      <c r="N46" s="62" t="s">
        <v>67</v>
      </c>
      <c r="O46" s="63" t="s">
        <v>325</v>
      </c>
      <c r="P46" s="64" t="s">
        <v>309</v>
      </c>
    </row>
    <row r="47" spans="1:16" ht="12.75" customHeight="1" thickBot="1">
      <c r="A47" s="11" t="str">
        <f t="shared" si="6"/>
        <v>IBVS 5713 </v>
      </c>
      <c r="B47" s="6" t="str">
        <f t="shared" si="7"/>
        <v>I</v>
      </c>
      <c r="C47" s="11">
        <f t="shared" si="8"/>
        <v>53846.388400000003</v>
      </c>
      <c r="D47" s="18" t="str">
        <f t="shared" si="9"/>
        <v>vis</v>
      </c>
      <c r="E47" s="60">
        <f>VLOOKUP(C47,Active!C$21:E$972,3,FALSE)</f>
        <v>23351.117152183539</v>
      </c>
      <c r="F47" s="6" t="s">
        <v>106</v>
      </c>
      <c r="G47" s="18" t="str">
        <f t="shared" si="10"/>
        <v>53846.3884</v>
      </c>
      <c r="H47" s="11">
        <f t="shared" si="11"/>
        <v>23351</v>
      </c>
      <c r="I47" s="61" t="s">
        <v>332</v>
      </c>
      <c r="J47" s="62" t="s">
        <v>333</v>
      </c>
      <c r="K47" s="61" t="s">
        <v>323</v>
      </c>
      <c r="L47" s="61" t="s">
        <v>334</v>
      </c>
      <c r="M47" s="62" t="s">
        <v>192</v>
      </c>
      <c r="N47" s="62" t="s">
        <v>193</v>
      </c>
      <c r="O47" s="63" t="s">
        <v>158</v>
      </c>
      <c r="P47" s="64" t="s">
        <v>335</v>
      </c>
    </row>
    <row r="48" spans="1:16" ht="12.75" customHeight="1" thickBot="1">
      <c r="A48" s="11" t="str">
        <f t="shared" si="6"/>
        <v>OEJV 0074 </v>
      </c>
      <c r="B48" s="6" t="str">
        <f t="shared" si="7"/>
        <v>I</v>
      </c>
      <c r="C48" s="11">
        <f t="shared" si="8"/>
        <v>53847.356679999997</v>
      </c>
      <c r="D48" s="18" t="str">
        <f t="shared" si="9"/>
        <v>vis</v>
      </c>
      <c r="E48" s="60">
        <f>VLOOKUP(C48,Active!C$21:E$972,3,FALSE)</f>
        <v>23352.114217458005</v>
      </c>
      <c r="F48" s="6" t="s">
        <v>106</v>
      </c>
      <c r="G48" s="18" t="str">
        <f t="shared" si="10"/>
        <v>53847.35668</v>
      </c>
      <c r="H48" s="11">
        <f t="shared" si="11"/>
        <v>23352</v>
      </c>
      <c r="I48" s="61" t="s">
        <v>336</v>
      </c>
      <c r="J48" s="62" t="s">
        <v>337</v>
      </c>
      <c r="K48" s="61" t="s">
        <v>338</v>
      </c>
      <c r="L48" s="61" t="s">
        <v>339</v>
      </c>
      <c r="M48" s="62" t="s">
        <v>307</v>
      </c>
      <c r="N48" s="62" t="s">
        <v>36</v>
      </c>
      <c r="O48" s="63" t="s">
        <v>325</v>
      </c>
      <c r="P48" s="64" t="s">
        <v>309</v>
      </c>
    </row>
    <row r="49" spans="1:16" ht="12.75" customHeight="1" thickBot="1">
      <c r="A49" s="11" t="str">
        <f t="shared" si="6"/>
        <v>OEJV 0074 </v>
      </c>
      <c r="B49" s="6" t="str">
        <f t="shared" si="7"/>
        <v>I</v>
      </c>
      <c r="C49" s="11">
        <f t="shared" si="8"/>
        <v>53847.358070000002</v>
      </c>
      <c r="D49" s="18" t="str">
        <f t="shared" si="9"/>
        <v>vis</v>
      </c>
      <c r="E49" s="60">
        <f>VLOOKUP(C49,Active!C$21:E$972,3,FALSE)</f>
        <v>23352.115648780287</v>
      </c>
      <c r="F49" s="6" t="s">
        <v>106</v>
      </c>
      <c r="G49" s="18" t="str">
        <f t="shared" si="10"/>
        <v>53847.35807</v>
      </c>
      <c r="H49" s="11">
        <f t="shared" si="11"/>
        <v>23352</v>
      </c>
      <c r="I49" s="61" t="s">
        <v>340</v>
      </c>
      <c r="J49" s="62" t="s">
        <v>341</v>
      </c>
      <c r="K49" s="61" t="s">
        <v>338</v>
      </c>
      <c r="L49" s="61" t="s">
        <v>342</v>
      </c>
      <c r="M49" s="62" t="s">
        <v>307</v>
      </c>
      <c r="N49" s="62" t="s">
        <v>248</v>
      </c>
      <c r="O49" s="63" t="s">
        <v>325</v>
      </c>
      <c r="P49" s="64" t="s">
        <v>309</v>
      </c>
    </row>
    <row r="50" spans="1:16" ht="12.75" customHeight="1" thickBot="1">
      <c r="A50" s="11" t="str">
        <f t="shared" si="6"/>
        <v>OEJV 0074 </v>
      </c>
      <c r="B50" s="6" t="str">
        <f t="shared" si="7"/>
        <v>I</v>
      </c>
      <c r="C50" s="11">
        <f t="shared" si="8"/>
        <v>53847.358760000003</v>
      </c>
      <c r="D50" s="18" t="str">
        <f t="shared" si="9"/>
        <v>vis</v>
      </c>
      <c r="E50" s="60">
        <f>VLOOKUP(C50,Active!C$21:E$972,3,FALSE)</f>
        <v>23352.116359292784</v>
      </c>
      <c r="F50" s="6" t="s">
        <v>106</v>
      </c>
      <c r="G50" s="18" t="str">
        <f t="shared" si="10"/>
        <v>53847.35876</v>
      </c>
      <c r="H50" s="11">
        <f t="shared" si="11"/>
        <v>23352</v>
      </c>
      <c r="I50" s="61" t="s">
        <v>343</v>
      </c>
      <c r="J50" s="62" t="s">
        <v>344</v>
      </c>
      <c r="K50" s="61" t="s">
        <v>338</v>
      </c>
      <c r="L50" s="61" t="s">
        <v>345</v>
      </c>
      <c r="M50" s="62" t="s">
        <v>307</v>
      </c>
      <c r="N50" s="62" t="s">
        <v>106</v>
      </c>
      <c r="O50" s="63" t="s">
        <v>325</v>
      </c>
      <c r="P50" s="64" t="s">
        <v>309</v>
      </c>
    </row>
    <row r="51" spans="1:16" ht="12.75" customHeight="1" thickBot="1">
      <c r="A51" s="11" t="str">
        <f t="shared" si="6"/>
        <v>OEJV 0074 </v>
      </c>
      <c r="B51" s="6" t="str">
        <f t="shared" si="7"/>
        <v>I</v>
      </c>
      <c r="C51" s="11">
        <f t="shared" si="8"/>
        <v>53847.36015</v>
      </c>
      <c r="D51" s="18" t="str">
        <f t="shared" si="9"/>
        <v>vis</v>
      </c>
      <c r="E51" s="60">
        <f>VLOOKUP(C51,Active!C$21:E$972,3,FALSE)</f>
        <v>23352.117790615055</v>
      </c>
      <c r="F51" s="6" t="s">
        <v>106</v>
      </c>
      <c r="G51" s="18" t="str">
        <f t="shared" si="10"/>
        <v>53847.36015</v>
      </c>
      <c r="H51" s="11">
        <f t="shared" si="11"/>
        <v>23352</v>
      </c>
      <c r="I51" s="61" t="s">
        <v>346</v>
      </c>
      <c r="J51" s="62" t="s">
        <v>347</v>
      </c>
      <c r="K51" s="61" t="s">
        <v>338</v>
      </c>
      <c r="L51" s="61" t="s">
        <v>348</v>
      </c>
      <c r="M51" s="62" t="s">
        <v>307</v>
      </c>
      <c r="N51" s="62" t="s">
        <v>67</v>
      </c>
      <c r="O51" s="63" t="s">
        <v>325</v>
      </c>
      <c r="P51" s="64" t="s">
        <v>309</v>
      </c>
    </row>
    <row r="52" spans="1:16" ht="12.75" customHeight="1" thickBot="1">
      <c r="A52" s="11" t="str">
        <f t="shared" si="6"/>
        <v>BAVM 186 </v>
      </c>
      <c r="B52" s="6" t="str">
        <f t="shared" si="7"/>
        <v>I</v>
      </c>
      <c r="C52" s="11">
        <f t="shared" si="8"/>
        <v>54199.393900000003</v>
      </c>
      <c r="D52" s="18" t="str">
        <f t="shared" si="9"/>
        <v>vis</v>
      </c>
      <c r="E52" s="60">
        <f>VLOOKUP(C52,Active!C$21:E$972,3,FALSE)</f>
        <v>23714.616889602836</v>
      </c>
      <c r="F52" s="6" t="s">
        <v>106</v>
      </c>
      <c r="G52" s="18" t="str">
        <f t="shared" si="10"/>
        <v>54199.3939</v>
      </c>
      <c r="H52" s="11">
        <f t="shared" si="11"/>
        <v>23715</v>
      </c>
      <c r="I52" s="61" t="s">
        <v>353</v>
      </c>
      <c r="J52" s="62" t="s">
        <v>354</v>
      </c>
      <c r="K52" s="61" t="s">
        <v>355</v>
      </c>
      <c r="L52" s="61" t="s">
        <v>356</v>
      </c>
      <c r="M52" s="62" t="s">
        <v>307</v>
      </c>
      <c r="N52" s="65" t="s">
        <v>296</v>
      </c>
      <c r="O52" s="63" t="s">
        <v>223</v>
      </c>
      <c r="P52" s="64" t="s">
        <v>357</v>
      </c>
    </row>
    <row r="53" spans="1:16" ht="12.75" customHeight="1" thickBot="1">
      <c r="A53" s="11" t="str">
        <f t="shared" si="6"/>
        <v>BAVM 201 </v>
      </c>
      <c r="B53" s="6" t="str">
        <f t="shared" si="7"/>
        <v>I</v>
      </c>
      <c r="C53" s="11">
        <f t="shared" si="8"/>
        <v>54531.523300000001</v>
      </c>
      <c r="D53" s="18" t="str">
        <f t="shared" si="9"/>
        <v>vis</v>
      </c>
      <c r="E53" s="60">
        <f>VLOOKUP(C53,Active!C$21:E$972,3,FALSE)</f>
        <v>24056.6199170039</v>
      </c>
      <c r="F53" s="6" t="s">
        <v>106</v>
      </c>
      <c r="G53" s="18" t="str">
        <f t="shared" si="10"/>
        <v>54531.5233</v>
      </c>
      <c r="H53" s="11">
        <f t="shared" si="11"/>
        <v>24057</v>
      </c>
      <c r="I53" s="61" t="s">
        <v>358</v>
      </c>
      <c r="J53" s="62" t="s">
        <v>359</v>
      </c>
      <c r="K53" s="61">
        <v>24057</v>
      </c>
      <c r="L53" s="61" t="s">
        <v>360</v>
      </c>
      <c r="M53" s="62" t="s">
        <v>307</v>
      </c>
      <c r="N53" s="65" t="s">
        <v>296</v>
      </c>
      <c r="O53" s="63" t="s">
        <v>223</v>
      </c>
      <c r="P53" s="64" t="s">
        <v>361</v>
      </c>
    </row>
    <row r="54" spans="1:16" ht="12.75" customHeight="1" thickBot="1">
      <c r="A54" s="11" t="str">
        <f t="shared" si="6"/>
        <v>IBVS 5904 </v>
      </c>
      <c r="B54" s="6" t="str">
        <f t="shared" si="7"/>
        <v>II</v>
      </c>
      <c r="C54" s="11">
        <f t="shared" si="8"/>
        <v>54587.360800000002</v>
      </c>
      <c r="D54" s="18" t="str">
        <f t="shared" si="9"/>
        <v>vis</v>
      </c>
      <c r="E54" s="60">
        <f>VLOOKUP(C54,Active!C$21:E$972,3,FALSE)</f>
        <v>24114.117368426472</v>
      </c>
      <c r="F54" s="6" t="s">
        <v>106</v>
      </c>
      <c r="G54" s="18" t="str">
        <f t="shared" si="10"/>
        <v>54587.3608</v>
      </c>
      <c r="H54" s="11">
        <f t="shared" si="11"/>
        <v>24114.5</v>
      </c>
      <c r="I54" s="61" t="s">
        <v>362</v>
      </c>
      <c r="J54" s="62" t="s">
        <v>363</v>
      </c>
      <c r="K54" s="61">
        <v>24114.5</v>
      </c>
      <c r="L54" s="61" t="s">
        <v>364</v>
      </c>
      <c r="M54" s="62" t="s">
        <v>192</v>
      </c>
      <c r="N54" s="62" t="s">
        <v>365</v>
      </c>
      <c r="O54" s="63" t="s">
        <v>366</v>
      </c>
      <c r="P54" s="64" t="s">
        <v>367</v>
      </c>
    </row>
    <row r="55" spans="1:16" ht="12.75" customHeight="1" thickBot="1">
      <c r="A55" s="11" t="str">
        <f t="shared" si="6"/>
        <v>IBVS 5904 </v>
      </c>
      <c r="B55" s="6" t="str">
        <f t="shared" si="7"/>
        <v>II</v>
      </c>
      <c r="C55" s="11">
        <f t="shared" si="8"/>
        <v>54622.320899999999</v>
      </c>
      <c r="D55" s="18" t="str">
        <f t="shared" si="9"/>
        <v>vis</v>
      </c>
      <c r="E55" s="60">
        <f>VLOOKUP(C55,Active!C$21:E$972,3,FALSE)</f>
        <v>24150.116771184079</v>
      </c>
      <c r="F55" s="6" t="s">
        <v>106</v>
      </c>
      <c r="G55" s="18" t="str">
        <f t="shared" si="10"/>
        <v>54622.3209</v>
      </c>
      <c r="H55" s="11">
        <f t="shared" si="11"/>
        <v>24150.5</v>
      </c>
      <c r="I55" s="61" t="s">
        <v>368</v>
      </c>
      <c r="J55" s="62" t="s">
        <v>369</v>
      </c>
      <c r="K55" s="61">
        <v>24150.5</v>
      </c>
      <c r="L55" s="61" t="s">
        <v>370</v>
      </c>
      <c r="M55" s="62" t="s">
        <v>192</v>
      </c>
      <c r="N55" s="62" t="s">
        <v>365</v>
      </c>
      <c r="O55" s="63" t="s">
        <v>366</v>
      </c>
      <c r="P55" s="64" t="s">
        <v>367</v>
      </c>
    </row>
    <row r="56" spans="1:16" ht="12.75" customHeight="1" thickBot="1">
      <c r="A56" s="11" t="str">
        <f t="shared" si="6"/>
        <v>IBVS 5894 </v>
      </c>
      <c r="B56" s="6" t="str">
        <f t="shared" si="7"/>
        <v>I</v>
      </c>
      <c r="C56" s="11">
        <f t="shared" si="8"/>
        <v>54887.923999999999</v>
      </c>
      <c r="D56" s="18" t="str">
        <f t="shared" si="9"/>
        <v>CCD</v>
      </c>
      <c r="E56" s="60">
        <f>VLOOKUP(C56,Active!C$21:E$972,3,FALSE)</f>
        <v>24423.615787793598</v>
      </c>
      <c r="F56" s="6" t="str">
        <f>LEFT(M56,1)</f>
        <v>C</v>
      </c>
      <c r="G56" s="18" t="str">
        <f t="shared" si="10"/>
        <v>54887.924</v>
      </c>
      <c r="H56" s="11">
        <f t="shared" si="11"/>
        <v>24424</v>
      </c>
      <c r="I56" s="61" t="s">
        <v>371</v>
      </c>
      <c r="J56" s="62" t="s">
        <v>372</v>
      </c>
      <c r="K56" s="61">
        <v>24424</v>
      </c>
      <c r="L56" s="61" t="s">
        <v>373</v>
      </c>
      <c r="M56" s="62" t="s">
        <v>307</v>
      </c>
      <c r="N56" s="62" t="s">
        <v>106</v>
      </c>
      <c r="O56" s="63" t="s">
        <v>158</v>
      </c>
      <c r="P56" s="64" t="s">
        <v>374</v>
      </c>
    </row>
    <row r="57" spans="1:16" ht="12.75" customHeight="1" thickBot="1">
      <c r="A57" s="11" t="str">
        <f t="shared" si="6"/>
        <v>IBVS 5894 </v>
      </c>
      <c r="B57" s="6" t="str">
        <f t="shared" si="7"/>
        <v>I</v>
      </c>
      <c r="C57" s="11">
        <f t="shared" si="8"/>
        <v>54890.838300000003</v>
      </c>
      <c r="D57" s="18" t="str">
        <f t="shared" si="9"/>
        <v>CCD</v>
      </c>
      <c r="E57" s="60">
        <f>VLOOKUP(C57,Active!C$21:E$972,3,FALSE)</f>
        <v>24426.616724846313</v>
      </c>
      <c r="F57" s="6" t="str">
        <f>LEFT(M57,1)</f>
        <v>C</v>
      </c>
      <c r="G57" s="18" t="str">
        <f t="shared" si="10"/>
        <v>54890.8383</v>
      </c>
      <c r="H57" s="11">
        <f t="shared" si="11"/>
        <v>24427</v>
      </c>
      <c r="I57" s="61" t="s">
        <v>375</v>
      </c>
      <c r="J57" s="62" t="s">
        <v>376</v>
      </c>
      <c r="K57" s="61">
        <v>24427</v>
      </c>
      <c r="L57" s="61" t="s">
        <v>377</v>
      </c>
      <c r="M57" s="62" t="s">
        <v>307</v>
      </c>
      <c r="N57" s="62" t="s">
        <v>106</v>
      </c>
      <c r="O57" s="63" t="s">
        <v>158</v>
      </c>
      <c r="P57" s="64" t="s">
        <v>374</v>
      </c>
    </row>
    <row r="58" spans="1:16" ht="12.75" customHeight="1" thickBot="1">
      <c r="A58" s="11" t="str">
        <f t="shared" si="6"/>
        <v>IBVS 5945 </v>
      </c>
      <c r="B58" s="6" t="str">
        <f t="shared" si="7"/>
        <v>I</v>
      </c>
      <c r="C58" s="11">
        <f t="shared" si="8"/>
        <v>55259.888700000003</v>
      </c>
      <c r="D58" s="18" t="str">
        <f t="shared" si="9"/>
        <v>CCD</v>
      </c>
      <c r="E58" s="60">
        <f>VLOOKUP(C58,Active!C$21:E$972,3,FALSE)</f>
        <v>24806.638349139663</v>
      </c>
      <c r="F58" s="6" t="str">
        <f>LEFT(M58,1)</f>
        <v>C</v>
      </c>
      <c r="G58" s="18" t="str">
        <f t="shared" si="10"/>
        <v>55259.8887</v>
      </c>
      <c r="H58" s="11">
        <f t="shared" si="11"/>
        <v>24807</v>
      </c>
      <c r="I58" s="61" t="s">
        <v>378</v>
      </c>
      <c r="J58" s="62" t="s">
        <v>379</v>
      </c>
      <c r="K58" s="61">
        <v>24807</v>
      </c>
      <c r="L58" s="61" t="s">
        <v>380</v>
      </c>
      <c r="M58" s="62" t="s">
        <v>307</v>
      </c>
      <c r="N58" s="62" t="s">
        <v>106</v>
      </c>
      <c r="O58" s="63" t="s">
        <v>158</v>
      </c>
      <c r="P58" s="64" t="s">
        <v>381</v>
      </c>
    </row>
    <row r="59" spans="1:16" ht="12.75" customHeight="1" thickBot="1">
      <c r="A59" s="11" t="str">
        <f t="shared" si="6"/>
        <v>BAVM 214 </v>
      </c>
      <c r="B59" s="6" t="str">
        <f t="shared" si="7"/>
        <v>II</v>
      </c>
      <c r="C59" s="11">
        <f t="shared" si="8"/>
        <v>55289.497100000001</v>
      </c>
      <c r="D59" s="18" t="str">
        <f t="shared" si="9"/>
        <v>CCD</v>
      </c>
      <c r="E59" s="60">
        <f>VLOOKUP(C59,Active!C$21:E$972,3,FALSE)</f>
        <v>24837.12695519652</v>
      </c>
      <c r="F59" s="6" t="str">
        <f>LEFT(M59,1)</f>
        <v>C</v>
      </c>
      <c r="G59" s="18" t="str">
        <f t="shared" si="10"/>
        <v>55289.4971</v>
      </c>
      <c r="H59" s="11">
        <f t="shared" si="11"/>
        <v>24837.5</v>
      </c>
      <c r="I59" s="61" t="s">
        <v>382</v>
      </c>
      <c r="J59" s="62" t="s">
        <v>383</v>
      </c>
      <c r="K59" s="61">
        <v>24837.5</v>
      </c>
      <c r="L59" s="61" t="s">
        <v>384</v>
      </c>
      <c r="M59" s="62" t="s">
        <v>307</v>
      </c>
      <c r="N59" s="65" t="s">
        <v>296</v>
      </c>
      <c r="O59" s="63" t="s">
        <v>223</v>
      </c>
      <c r="P59" s="64" t="s">
        <v>385</v>
      </c>
    </row>
    <row r="60" spans="1:16" ht="12.75" customHeight="1" thickBot="1">
      <c r="A60" s="11" t="str">
        <f t="shared" si="6"/>
        <v>IBVS 5992 </v>
      </c>
      <c r="B60" s="6" t="str">
        <f t="shared" si="7"/>
        <v>I</v>
      </c>
      <c r="C60" s="11">
        <f t="shared" si="8"/>
        <v>55637.633000000002</v>
      </c>
      <c r="D60" s="18" t="str">
        <f t="shared" si="9"/>
        <v>vis</v>
      </c>
      <c r="E60" s="60">
        <f>VLOOKUP(C60,Active!C$21:E$972,3,FALSE)</f>
        <v>25195.612327906663</v>
      </c>
      <c r="F60" s="6" t="s">
        <v>106</v>
      </c>
      <c r="G60" s="18" t="str">
        <f t="shared" si="10"/>
        <v>55637.633</v>
      </c>
      <c r="H60" s="11">
        <f t="shared" si="11"/>
        <v>25196</v>
      </c>
      <c r="I60" s="61" t="s">
        <v>392</v>
      </c>
      <c r="J60" s="62" t="s">
        <v>393</v>
      </c>
      <c r="K60" s="61">
        <v>25196</v>
      </c>
      <c r="L60" s="61" t="s">
        <v>394</v>
      </c>
      <c r="M60" s="62" t="s">
        <v>307</v>
      </c>
      <c r="N60" s="62" t="s">
        <v>106</v>
      </c>
      <c r="O60" s="63" t="s">
        <v>158</v>
      </c>
      <c r="P60" s="64" t="s">
        <v>395</v>
      </c>
    </row>
    <row r="61" spans="1:16" ht="12.75" customHeight="1" thickBot="1">
      <c r="A61" s="11" t="str">
        <f t="shared" si="6"/>
        <v>IBVS 6029 </v>
      </c>
      <c r="B61" s="6" t="str">
        <f t="shared" si="7"/>
        <v>II</v>
      </c>
      <c r="C61" s="11">
        <f t="shared" si="8"/>
        <v>55946.943399999996</v>
      </c>
      <c r="D61" s="18" t="str">
        <f t="shared" si="9"/>
        <v>vis</v>
      </c>
      <c r="E61" s="60">
        <f>VLOOKUP(C61,Active!C$21:E$972,3,FALSE)</f>
        <v>25514.11798626342</v>
      </c>
      <c r="F61" s="6" t="s">
        <v>106</v>
      </c>
      <c r="G61" s="18" t="str">
        <f t="shared" si="10"/>
        <v>55946.9434</v>
      </c>
      <c r="H61" s="11">
        <f t="shared" si="11"/>
        <v>25514.5</v>
      </c>
      <c r="I61" s="61" t="s">
        <v>396</v>
      </c>
      <c r="J61" s="62" t="s">
        <v>397</v>
      </c>
      <c r="K61" s="61">
        <v>25514.5</v>
      </c>
      <c r="L61" s="61" t="s">
        <v>398</v>
      </c>
      <c r="M61" s="62" t="s">
        <v>307</v>
      </c>
      <c r="N61" s="62" t="s">
        <v>106</v>
      </c>
      <c r="O61" s="63" t="s">
        <v>158</v>
      </c>
      <c r="P61" s="64" t="s">
        <v>399</v>
      </c>
    </row>
    <row r="62" spans="1:16" ht="12.75" customHeight="1" thickBot="1">
      <c r="A62" s="11" t="str">
        <f t="shared" si="6"/>
        <v>IBVS 6033 </v>
      </c>
      <c r="B62" s="6" t="str">
        <f t="shared" si="7"/>
        <v>I</v>
      </c>
      <c r="C62" s="11">
        <f t="shared" si="8"/>
        <v>56019.310599999997</v>
      </c>
      <c r="D62" s="18" t="str">
        <f t="shared" si="9"/>
        <v>vis</v>
      </c>
      <c r="E62" s="60">
        <f>VLOOKUP(C62,Active!C$21:E$972,3,FALSE)</f>
        <v>25588.636536817929</v>
      </c>
      <c r="F62" s="6" t="s">
        <v>106</v>
      </c>
      <c r="G62" s="18" t="str">
        <f t="shared" si="10"/>
        <v>56019.3106</v>
      </c>
      <c r="H62" s="11">
        <f t="shared" si="11"/>
        <v>25589</v>
      </c>
      <c r="I62" s="61" t="s">
        <v>400</v>
      </c>
      <c r="J62" s="62" t="s">
        <v>401</v>
      </c>
      <c r="K62" s="61">
        <v>25589</v>
      </c>
      <c r="L62" s="61" t="s">
        <v>402</v>
      </c>
      <c r="M62" s="62" t="s">
        <v>307</v>
      </c>
      <c r="N62" s="62" t="s">
        <v>106</v>
      </c>
      <c r="O62" s="63" t="s">
        <v>403</v>
      </c>
      <c r="P62" s="64" t="s">
        <v>404</v>
      </c>
    </row>
    <row r="63" spans="1:16" ht="12.75" customHeight="1" thickBot="1">
      <c r="A63" s="11" t="str">
        <f t="shared" si="6"/>
        <v> PZ 6.313 </v>
      </c>
      <c r="B63" s="6" t="str">
        <f t="shared" si="7"/>
        <v>II</v>
      </c>
      <c r="C63" s="11">
        <f t="shared" si="8"/>
        <v>24169.49</v>
      </c>
      <c r="D63" s="18" t="str">
        <f t="shared" si="9"/>
        <v>vis</v>
      </c>
      <c r="E63" s="60">
        <f>VLOOKUP(C63,Active!C$21:E$972,3,FALSE)</f>
        <v>-7208.0236425607281</v>
      </c>
      <c r="F63" s="6" t="s">
        <v>106</v>
      </c>
      <c r="G63" s="18" t="str">
        <f t="shared" si="10"/>
        <v>24169.49</v>
      </c>
      <c r="H63" s="11">
        <f t="shared" si="11"/>
        <v>-7209.5</v>
      </c>
      <c r="I63" s="61" t="s">
        <v>109</v>
      </c>
      <c r="J63" s="62" t="s">
        <v>110</v>
      </c>
      <c r="K63" s="61">
        <v>-7209.5</v>
      </c>
      <c r="L63" s="61" t="s">
        <v>111</v>
      </c>
      <c r="M63" s="62" t="s">
        <v>112</v>
      </c>
      <c r="N63" s="62"/>
      <c r="O63" s="63" t="s">
        <v>113</v>
      </c>
      <c r="P63" s="63" t="s">
        <v>114</v>
      </c>
    </row>
    <row r="64" spans="1:16" ht="12.75" customHeight="1" thickBot="1">
      <c r="A64" s="11" t="str">
        <f t="shared" si="6"/>
        <v> PZ 6.313 </v>
      </c>
      <c r="B64" s="6" t="str">
        <f t="shared" si="7"/>
        <v>II</v>
      </c>
      <c r="C64" s="11">
        <f t="shared" si="8"/>
        <v>24205.4</v>
      </c>
      <c r="D64" s="18" t="str">
        <f t="shared" si="9"/>
        <v>vis</v>
      </c>
      <c r="E64" s="60">
        <f>VLOOKUP(C64,Active!C$21:E$972,3,FALSE)</f>
        <v>-7171.0461009339633</v>
      </c>
      <c r="F64" s="6" t="s">
        <v>106</v>
      </c>
      <c r="G64" s="18" t="str">
        <f t="shared" si="10"/>
        <v>24205.4</v>
      </c>
      <c r="H64" s="11">
        <f t="shared" si="11"/>
        <v>-7172.5</v>
      </c>
      <c r="I64" s="61" t="s">
        <v>115</v>
      </c>
      <c r="J64" s="62" t="s">
        <v>116</v>
      </c>
      <c r="K64" s="61">
        <v>-7172.5</v>
      </c>
      <c r="L64" s="61" t="s">
        <v>117</v>
      </c>
      <c r="M64" s="62" t="s">
        <v>112</v>
      </c>
      <c r="N64" s="62"/>
      <c r="O64" s="63" t="s">
        <v>113</v>
      </c>
      <c r="P64" s="63" t="s">
        <v>114</v>
      </c>
    </row>
    <row r="65" spans="1:16" ht="12.75" customHeight="1" thickBot="1">
      <c r="A65" s="11" t="str">
        <f t="shared" si="6"/>
        <v> PZ 6.313 </v>
      </c>
      <c r="B65" s="6" t="str">
        <f t="shared" si="7"/>
        <v>II</v>
      </c>
      <c r="C65" s="11">
        <f t="shared" si="8"/>
        <v>24207.4</v>
      </c>
      <c r="D65" s="18" t="str">
        <f t="shared" si="9"/>
        <v>vis</v>
      </c>
      <c r="E65" s="60">
        <f>VLOOKUP(C65,Active!C$21:E$972,3,FALSE)</f>
        <v>-7168.9866444245363</v>
      </c>
      <c r="F65" s="6" t="s">
        <v>106</v>
      </c>
      <c r="G65" s="18" t="str">
        <f t="shared" si="10"/>
        <v>24207.4</v>
      </c>
      <c r="H65" s="11">
        <f t="shared" si="11"/>
        <v>-7170.5</v>
      </c>
      <c r="I65" s="61" t="s">
        <v>118</v>
      </c>
      <c r="J65" s="62" t="s">
        <v>119</v>
      </c>
      <c r="K65" s="61">
        <v>-7170.5</v>
      </c>
      <c r="L65" s="61" t="s">
        <v>120</v>
      </c>
      <c r="M65" s="62" t="s">
        <v>112</v>
      </c>
      <c r="N65" s="62"/>
      <c r="O65" s="63" t="s">
        <v>113</v>
      </c>
      <c r="P65" s="63" t="s">
        <v>114</v>
      </c>
    </row>
    <row r="66" spans="1:16" ht="12.75" customHeight="1" thickBot="1">
      <c r="A66" s="11" t="str">
        <f t="shared" si="6"/>
        <v> PZ 6.313 </v>
      </c>
      <c r="B66" s="6" t="str">
        <f t="shared" si="7"/>
        <v>II</v>
      </c>
      <c r="C66" s="11">
        <f t="shared" si="8"/>
        <v>26415.27</v>
      </c>
      <c r="D66" s="18" t="str">
        <f t="shared" si="9"/>
        <v>vis</v>
      </c>
      <c r="E66" s="60">
        <f>VLOOKUP(C66,Active!C$21:E$972,3,FALSE)</f>
        <v>-4895.4805226900626</v>
      </c>
      <c r="F66" s="6" t="s">
        <v>106</v>
      </c>
      <c r="G66" s="18" t="str">
        <f t="shared" si="10"/>
        <v>26415.27</v>
      </c>
      <c r="H66" s="11">
        <f t="shared" si="11"/>
        <v>-4896.5</v>
      </c>
      <c r="I66" s="61" t="s">
        <v>121</v>
      </c>
      <c r="J66" s="62" t="s">
        <v>122</v>
      </c>
      <c r="K66" s="61">
        <v>-4896.5</v>
      </c>
      <c r="L66" s="61" t="s">
        <v>111</v>
      </c>
      <c r="M66" s="62" t="s">
        <v>112</v>
      </c>
      <c r="N66" s="62"/>
      <c r="O66" s="63" t="s">
        <v>113</v>
      </c>
      <c r="P66" s="63" t="s">
        <v>114</v>
      </c>
    </row>
    <row r="67" spans="1:16" ht="12.75" customHeight="1" thickBot="1">
      <c r="A67" s="11" t="str">
        <f t="shared" si="6"/>
        <v> IODE 4.2.176 </v>
      </c>
      <c r="B67" s="6" t="str">
        <f t="shared" si="7"/>
        <v>I</v>
      </c>
      <c r="C67" s="11">
        <f t="shared" si="8"/>
        <v>31169.379000000001</v>
      </c>
      <c r="D67" s="18" t="str">
        <f t="shared" si="9"/>
        <v>vis</v>
      </c>
      <c r="E67" s="60">
        <f>VLOOKUP(C67,Active!C$21:E$972,3,FALSE)</f>
        <v>-4.0159401934518946E-2</v>
      </c>
      <c r="F67" s="6" t="s">
        <v>106</v>
      </c>
      <c r="G67" s="18" t="str">
        <f t="shared" si="10"/>
        <v>31169.379</v>
      </c>
      <c r="H67" s="11">
        <f t="shared" si="11"/>
        <v>0</v>
      </c>
      <c r="I67" s="61" t="s">
        <v>123</v>
      </c>
      <c r="J67" s="62" t="s">
        <v>124</v>
      </c>
      <c r="K67" s="61">
        <v>0</v>
      </c>
      <c r="L67" s="61" t="s">
        <v>125</v>
      </c>
      <c r="M67" s="62" t="s">
        <v>126</v>
      </c>
      <c r="N67" s="62"/>
      <c r="O67" s="63" t="s">
        <v>127</v>
      </c>
      <c r="P67" s="63" t="s">
        <v>128</v>
      </c>
    </row>
    <row r="68" spans="1:16" ht="12.75" customHeight="1" thickBot="1">
      <c r="A68" s="11" t="str">
        <f t="shared" si="6"/>
        <v> IODE 4.2.176 </v>
      </c>
      <c r="B68" s="6" t="str">
        <f t="shared" si="7"/>
        <v>I</v>
      </c>
      <c r="C68" s="11">
        <f t="shared" si="8"/>
        <v>31170.33</v>
      </c>
      <c r="D68" s="18" t="str">
        <f t="shared" si="9"/>
        <v>vis</v>
      </c>
      <c r="E68" s="60">
        <f>VLOOKUP(C68,Active!C$21:E$972,3,FALSE)</f>
        <v>0.93911216829905564</v>
      </c>
      <c r="F68" s="6" t="s">
        <v>106</v>
      </c>
      <c r="G68" s="18" t="str">
        <f t="shared" si="10"/>
        <v>31170.330</v>
      </c>
      <c r="H68" s="11">
        <f t="shared" si="11"/>
        <v>1</v>
      </c>
      <c r="I68" s="61" t="s">
        <v>129</v>
      </c>
      <c r="J68" s="62" t="s">
        <v>130</v>
      </c>
      <c r="K68" s="61">
        <v>1</v>
      </c>
      <c r="L68" s="61" t="s">
        <v>131</v>
      </c>
      <c r="M68" s="62" t="s">
        <v>126</v>
      </c>
      <c r="N68" s="62"/>
      <c r="O68" s="63" t="s">
        <v>127</v>
      </c>
      <c r="P68" s="63" t="s">
        <v>128</v>
      </c>
    </row>
    <row r="69" spans="1:16" ht="12.75" customHeight="1" thickBot="1">
      <c r="A69" s="11" t="str">
        <f t="shared" si="6"/>
        <v> IODE 4.2.176 </v>
      </c>
      <c r="B69" s="6" t="str">
        <f t="shared" si="7"/>
        <v>I</v>
      </c>
      <c r="C69" s="11">
        <f t="shared" si="8"/>
        <v>31173.268</v>
      </c>
      <c r="D69" s="18" t="str">
        <f t="shared" si="9"/>
        <v>vis</v>
      </c>
      <c r="E69" s="60">
        <f>VLOOKUP(C69,Active!C$21:E$972,3,FALSE)</f>
        <v>3.9644537806457887</v>
      </c>
      <c r="F69" s="6" t="s">
        <v>106</v>
      </c>
      <c r="G69" s="18" t="str">
        <f t="shared" si="10"/>
        <v>31173.268</v>
      </c>
      <c r="H69" s="11">
        <f t="shared" si="11"/>
        <v>4</v>
      </c>
      <c r="I69" s="61" t="s">
        <v>132</v>
      </c>
      <c r="J69" s="62" t="s">
        <v>133</v>
      </c>
      <c r="K69" s="61">
        <v>4</v>
      </c>
      <c r="L69" s="61" t="s">
        <v>134</v>
      </c>
      <c r="M69" s="62" t="s">
        <v>126</v>
      </c>
      <c r="N69" s="62"/>
      <c r="O69" s="63" t="s">
        <v>127</v>
      </c>
      <c r="P69" s="63" t="s">
        <v>128</v>
      </c>
    </row>
    <row r="70" spans="1:16" ht="12.75" customHeight="1" thickBot="1">
      <c r="A70" s="11" t="str">
        <f t="shared" si="6"/>
        <v> IODE 4.2.176 </v>
      </c>
      <c r="B70" s="6" t="str">
        <f t="shared" si="7"/>
        <v>I</v>
      </c>
      <c r="C70" s="11">
        <f t="shared" si="8"/>
        <v>31176.163</v>
      </c>
      <c r="D70" s="18" t="str">
        <f t="shared" si="9"/>
        <v>vis</v>
      </c>
      <c r="E70" s="60">
        <f>VLOOKUP(C70,Active!C$21:E$972,3,FALSE)</f>
        <v>6.9455170780420552</v>
      </c>
      <c r="F70" s="6" t="s">
        <v>106</v>
      </c>
      <c r="G70" s="18" t="str">
        <f t="shared" si="10"/>
        <v>31176.163</v>
      </c>
      <c r="H70" s="11">
        <f t="shared" si="11"/>
        <v>7</v>
      </c>
      <c r="I70" s="61" t="s">
        <v>135</v>
      </c>
      <c r="J70" s="62" t="s">
        <v>136</v>
      </c>
      <c r="K70" s="61">
        <v>7</v>
      </c>
      <c r="L70" s="61" t="s">
        <v>137</v>
      </c>
      <c r="M70" s="62" t="s">
        <v>126</v>
      </c>
      <c r="N70" s="62"/>
      <c r="O70" s="63" t="s">
        <v>127</v>
      </c>
      <c r="P70" s="63" t="s">
        <v>128</v>
      </c>
    </row>
    <row r="71" spans="1:16" ht="12.75" customHeight="1" thickBot="1">
      <c r="A71" s="11" t="str">
        <f t="shared" si="6"/>
        <v> IODE 4.2.176 </v>
      </c>
      <c r="B71" s="6" t="str">
        <f t="shared" si="7"/>
        <v>I</v>
      </c>
      <c r="C71" s="11">
        <f t="shared" si="8"/>
        <v>31206.253000000001</v>
      </c>
      <c r="D71" s="18" t="str">
        <f t="shared" si="9"/>
        <v>vis</v>
      </c>
      <c r="E71" s="60">
        <f>VLOOKUP(C71,Active!C$21:E$972,3,FALSE)</f>
        <v>37.930040262373858</v>
      </c>
      <c r="F71" s="6" t="s">
        <v>106</v>
      </c>
      <c r="G71" s="18" t="str">
        <f t="shared" si="10"/>
        <v>31206.253</v>
      </c>
      <c r="H71" s="11">
        <f t="shared" si="11"/>
        <v>38</v>
      </c>
      <c r="I71" s="61" t="s">
        <v>138</v>
      </c>
      <c r="J71" s="62" t="s">
        <v>139</v>
      </c>
      <c r="K71" s="61">
        <v>38</v>
      </c>
      <c r="L71" s="61" t="s">
        <v>140</v>
      </c>
      <c r="M71" s="62" t="s">
        <v>126</v>
      </c>
      <c r="N71" s="62"/>
      <c r="O71" s="63" t="s">
        <v>127</v>
      </c>
      <c r="P71" s="63" t="s">
        <v>128</v>
      </c>
    </row>
    <row r="72" spans="1:16" ht="12.75" customHeight="1" thickBot="1">
      <c r="A72" s="11" t="str">
        <f t="shared" si="6"/>
        <v> IODE 4.2.176 </v>
      </c>
      <c r="B72" s="6" t="str">
        <f t="shared" si="7"/>
        <v>II</v>
      </c>
      <c r="C72" s="11">
        <f t="shared" si="8"/>
        <v>31224.238000000001</v>
      </c>
      <c r="D72" s="18" t="str">
        <f t="shared" si="9"/>
        <v>vis</v>
      </c>
      <c r="E72" s="60">
        <f>VLOOKUP(C72,Active!C$21:E$972,3,FALSE)</f>
        <v>56.449702923398213</v>
      </c>
      <c r="F72" s="6" t="s">
        <v>106</v>
      </c>
      <c r="G72" s="18" t="str">
        <f t="shared" si="10"/>
        <v>31224.238</v>
      </c>
      <c r="H72" s="11">
        <f t="shared" si="11"/>
        <v>56.5</v>
      </c>
      <c r="I72" s="61" t="s">
        <v>141</v>
      </c>
      <c r="J72" s="62" t="s">
        <v>142</v>
      </c>
      <c r="K72" s="61">
        <v>56.5</v>
      </c>
      <c r="L72" s="61" t="s">
        <v>143</v>
      </c>
      <c r="M72" s="62" t="s">
        <v>126</v>
      </c>
      <c r="N72" s="62"/>
      <c r="O72" s="63" t="s">
        <v>127</v>
      </c>
      <c r="P72" s="63" t="s">
        <v>128</v>
      </c>
    </row>
    <row r="73" spans="1:16" ht="12.75" customHeight="1" thickBot="1">
      <c r="A73" s="11" t="str">
        <f t="shared" si="6"/>
        <v> MVS 2.125 </v>
      </c>
      <c r="B73" s="6" t="str">
        <f t="shared" si="7"/>
        <v>I</v>
      </c>
      <c r="C73" s="11">
        <f t="shared" si="8"/>
        <v>35874.527999999998</v>
      </c>
      <c r="D73" s="18" t="str">
        <f t="shared" si="9"/>
        <v>vis</v>
      </c>
      <c r="E73" s="60">
        <f>VLOOKUP(C73,Active!C$21:E$972,3,FALSE)</f>
        <v>4844.984708535414</v>
      </c>
      <c r="F73" s="6" t="s">
        <v>106</v>
      </c>
      <c r="G73" s="18" t="str">
        <f t="shared" si="10"/>
        <v>35874.528</v>
      </c>
      <c r="H73" s="11">
        <f t="shared" si="11"/>
        <v>4844</v>
      </c>
      <c r="I73" s="61" t="s">
        <v>144</v>
      </c>
      <c r="J73" s="62" t="s">
        <v>145</v>
      </c>
      <c r="K73" s="61">
        <v>4844</v>
      </c>
      <c r="L73" s="61" t="s">
        <v>146</v>
      </c>
      <c r="M73" s="62" t="s">
        <v>112</v>
      </c>
      <c r="N73" s="62"/>
      <c r="O73" s="63" t="s">
        <v>147</v>
      </c>
      <c r="P73" s="63" t="s">
        <v>148</v>
      </c>
    </row>
    <row r="74" spans="1:16" ht="12.75" customHeight="1" thickBot="1">
      <c r="A74" s="11" t="str">
        <f t="shared" si="6"/>
        <v> MVS 2.125 </v>
      </c>
      <c r="B74" s="6" t="str">
        <f t="shared" si="7"/>
        <v>I</v>
      </c>
      <c r="C74" s="11">
        <f t="shared" si="8"/>
        <v>36251.436999999998</v>
      </c>
      <c r="D74" s="18" t="str">
        <f t="shared" si="9"/>
        <v>vis</v>
      </c>
      <c r="E74" s="60">
        <f>VLOOKUP(C74,Active!C$21:E$972,3,FALSE)</f>
        <v>5233.0985552912553</v>
      </c>
      <c r="F74" s="6" t="s">
        <v>106</v>
      </c>
      <c r="G74" s="18" t="str">
        <f t="shared" si="10"/>
        <v>36251.437</v>
      </c>
      <c r="H74" s="11">
        <f t="shared" si="11"/>
        <v>5232</v>
      </c>
      <c r="I74" s="61" t="s">
        <v>149</v>
      </c>
      <c r="J74" s="62" t="s">
        <v>150</v>
      </c>
      <c r="K74" s="61">
        <v>5232</v>
      </c>
      <c r="L74" s="61" t="s">
        <v>151</v>
      </c>
      <c r="M74" s="62" t="s">
        <v>112</v>
      </c>
      <c r="N74" s="62"/>
      <c r="O74" s="63" t="s">
        <v>147</v>
      </c>
      <c r="P74" s="63" t="s">
        <v>148</v>
      </c>
    </row>
    <row r="75" spans="1:16" ht="12.75" customHeight="1" thickBot="1">
      <c r="A75" s="11" t="str">
        <f t="shared" ref="A75:A85" si="12">P75</f>
        <v> MVS 2.125 </v>
      </c>
      <c r="B75" s="6" t="str">
        <f t="shared" ref="B75:B85" si="13">IF(H75=INT(H75),"I","II")</f>
        <v>II</v>
      </c>
      <c r="C75" s="11">
        <f t="shared" ref="C75:C85" si="14">1*G75</f>
        <v>37696.504000000001</v>
      </c>
      <c r="D75" s="18" t="str">
        <f t="shared" ref="D75:D85" si="15">VLOOKUP(F75,I$1:J$5,2,FALSE)</f>
        <v>vis</v>
      </c>
      <c r="E75" s="60">
        <f>VLOOKUP(C75,Active!C$21:E$972,3,FALSE)</f>
        <v>6721.1248751454477</v>
      </c>
      <c r="F75" s="6" t="s">
        <v>106</v>
      </c>
      <c r="G75" s="18" t="str">
        <f t="shared" ref="G75:G85" si="16">MID(I75,3,LEN(I75)-3)</f>
        <v>37696.504</v>
      </c>
      <c r="H75" s="11">
        <f t="shared" ref="H75:H85" si="17">1*K75</f>
        <v>6720.5</v>
      </c>
      <c r="I75" s="61" t="s">
        <v>152</v>
      </c>
      <c r="J75" s="62" t="s">
        <v>153</v>
      </c>
      <c r="K75" s="61">
        <v>6720.5</v>
      </c>
      <c r="L75" s="61" t="s">
        <v>154</v>
      </c>
      <c r="M75" s="62" t="s">
        <v>112</v>
      </c>
      <c r="N75" s="62"/>
      <c r="O75" s="63" t="s">
        <v>147</v>
      </c>
      <c r="P75" s="63" t="s">
        <v>148</v>
      </c>
    </row>
    <row r="76" spans="1:16" ht="12.75" customHeight="1" thickBot="1">
      <c r="A76" s="11" t="str">
        <f t="shared" si="12"/>
        <v>IBVS 3900 </v>
      </c>
      <c r="B76" s="6" t="str">
        <f t="shared" si="13"/>
        <v>I</v>
      </c>
      <c r="C76" s="11">
        <f t="shared" si="14"/>
        <v>48352.708200000001</v>
      </c>
      <c r="D76" s="18" t="str">
        <f t="shared" si="15"/>
        <v>vis</v>
      </c>
      <c r="E76" s="60">
        <f>VLOOKUP(C76,Active!C$21:E$972,3,FALSE)</f>
        <v>17694.119427882979</v>
      </c>
      <c r="F76" s="6" t="s">
        <v>106</v>
      </c>
      <c r="G76" s="18" t="str">
        <f t="shared" si="16"/>
        <v>48352.7082</v>
      </c>
      <c r="H76" s="11">
        <f t="shared" si="17"/>
        <v>17694</v>
      </c>
      <c r="I76" s="61" t="s">
        <v>189</v>
      </c>
      <c r="J76" s="62" t="s">
        <v>190</v>
      </c>
      <c r="K76" s="61">
        <v>17694</v>
      </c>
      <c r="L76" s="61" t="s">
        <v>191</v>
      </c>
      <c r="M76" s="62" t="s">
        <v>192</v>
      </c>
      <c r="N76" s="62" t="s">
        <v>193</v>
      </c>
      <c r="O76" s="63" t="s">
        <v>194</v>
      </c>
      <c r="P76" s="64" t="s">
        <v>195</v>
      </c>
    </row>
    <row r="77" spans="1:16" ht="12.75" customHeight="1" thickBot="1">
      <c r="A77" s="11" t="str">
        <f t="shared" si="12"/>
        <v>IBVS 3900 </v>
      </c>
      <c r="B77" s="6" t="str">
        <f t="shared" si="13"/>
        <v>I</v>
      </c>
      <c r="C77" s="11">
        <f t="shared" si="14"/>
        <v>48690.661399999997</v>
      </c>
      <c r="D77" s="18" t="str">
        <f t="shared" si="15"/>
        <v>vis</v>
      </c>
      <c r="E77" s="60">
        <f>VLOOKUP(C77,Active!C$21:E$972,3,FALSE)</f>
        <v>18042.119386693845</v>
      </c>
      <c r="F77" s="6" t="s">
        <v>106</v>
      </c>
      <c r="G77" s="18" t="str">
        <f t="shared" si="16"/>
        <v>48690.6614</v>
      </c>
      <c r="H77" s="11">
        <f t="shared" si="17"/>
        <v>18042</v>
      </c>
      <c r="I77" s="61" t="s">
        <v>196</v>
      </c>
      <c r="J77" s="62" t="s">
        <v>197</v>
      </c>
      <c r="K77" s="61">
        <v>18042</v>
      </c>
      <c r="L77" s="61" t="s">
        <v>198</v>
      </c>
      <c r="M77" s="62" t="s">
        <v>192</v>
      </c>
      <c r="N77" s="62" t="s">
        <v>193</v>
      </c>
      <c r="O77" s="63" t="s">
        <v>194</v>
      </c>
      <c r="P77" s="64" t="s">
        <v>195</v>
      </c>
    </row>
    <row r="78" spans="1:16" ht="12.75" customHeight="1" thickBot="1">
      <c r="A78" s="11" t="str">
        <f t="shared" si="12"/>
        <v>IBVS 3900 </v>
      </c>
      <c r="B78" s="6" t="str">
        <f t="shared" si="13"/>
        <v>II</v>
      </c>
      <c r="C78" s="11">
        <f t="shared" si="14"/>
        <v>48705.710099999997</v>
      </c>
      <c r="D78" s="18" t="str">
        <f t="shared" si="15"/>
        <v>vis</v>
      </c>
      <c r="E78" s="60">
        <f>VLOOKUP(C78,Active!C$21:E$972,3,FALSE)</f>
        <v>18057.615458280554</v>
      </c>
      <c r="F78" s="6" t="s">
        <v>106</v>
      </c>
      <c r="G78" s="18" t="str">
        <f t="shared" si="16"/>
        <v>48705.7101</v>
      </c>
      <c r="H78" s="11">
        <f t="shared" si="17"/>
        <v>18057.5</v>
      </c>
      <c r="I78" s="61" t="s">
        <v>199</v>
      </c>
      <c r="J78" s="62" t="s">
        <v>200</v>
      </c>
      <c r="K78" s="61">
        <v>18057.5</v>
      </c>
      <c r="L78" s="61" t="s">
        <v>201</v>
      </c>
      <c r="M78" s="62" t="s">
        <v>192</v>
      </c>
      <c r="N78" s="62" t="s">
        <v>193</v>
      </c>
      <c r="O78" s="63" t="s">
        <v>194</v>
      </c>
      <c r="P78" s="64" t="s">
        <v>195</v>
      </c>
    </row>
    <row r="79" spans="1:16" ht="12.75" customHeight="1" thickBot="1">
      <c r="A79" s="11" t="str">
        <f t="shared" si="12"/>
        <v>IBVS 3900 </v>
      </c>
      <c r="B79" s="6" t="str">
        <f t="shared" si="13"/>
        <v>II</v>
      </c>
      <c r="C79" s="11">
        <f t="shared" si="14"/>
        <v>48741.645700000001</v>
      </c>
      <c r="D79" s="18" t="str">
        <f t="shared" si="15"/>
        <v>vis</v>
      </c>
      <c r="E79" s="60">
        <f>VLOOKUP(C79,Active!C$21:E$972,3,FALSE)</f>
        <v>18094.619360950644</v>
      </c>
      <c r="F79" s="6" t="s">
        <v>106</v>
      </c>
      <c r="G79" s="18" t="str">
        <f t="shared" si="16"/>
        <v>48741.6457</v>
      </c>
      <c r="H79" s="11">
        <f t="shared" si="17"/>
        <v>18094.5</v>
      </c>
      <c r="I79" s="61" t="s">
        <v>210</v>
      </c>
      <c r="J79" s="62" t="s">
        <v>211</v>
      </c>
      <c r="K79" s="61">
        <v>18094.5</v>
      </c>
      <c r="L79" s="61" t="s">
        <v>212</v>
      </c>
      <c r="M79" s="62" t="s">
        <v>192</v>
      </c>
      <c r="N79" s="62" t="s">
        <v>193</v>
      </c>
      <c r="O79" s="63" t="s">
        <v>194</v>
      </c>
      <c r="P79" s="64" t="s">
        <v>195</v>
      </c>
    </row>
    <row r="80" spans="1:16" ht="12.75" customHeight="1" thickBot="1">
      <c r="A80" s="11" t="str">
        <f t="shared" si="12"/>
        <v> BBS 124 </v>
      </c>
      <c r="B80" s="6" t="str">
        <f t="shared" si="13"/>
        <v>I</v>
      </c>
      <c r="C80" s="11">
        <f t="shared" si="14"/>
        <v>51955.6011</v>
      </c>
      <c r="D80" s="18" t="str">
        <f t="shared" si="15"/>
        <v>vis</v>
      </c>
      <c r="E80" s="60">
        <f>VLOOKUP(C80,Active!C$21:E$972,3,FALSE)</f>
        <v>21404.12004571993</v>
      </c>
      <c r="F80" s="6" t="s">
        <v>106</v>
      </c>
      <c r="G80" s="18" t="str">
        <f t="shared" si="16"/>
        <v>51955.6011</v>
      </c>
      <c r="H80" s="11">
        <f t="shared" si="17"/>
        <v>21404</v>
      </c>
      <c r="I80" s="61" t="s">
        <v>272</v>
      </c>
      <c r="J80" s="62" t="s">
        <v>273</v>
      </c>
      <c r="K80" s="61">
        <v>21404</v>
      </c>
      <c r="L80" s="61" t="s">
        <v>274</v>
      </c>
      <c r="M80" s="62" t="s">
        <v>192</v>
      </c>
      <c r="N80" s="62" t="s">
        <v>193</v>
      </c>
      <c r="O80" s="63" t="s">
        <v>158</v>
      </c>
      <c r="P80" s="63" t="s">
        <v>275</v>
      </c>
    </row>
    <row r="81" spans="1:16" ht="12.75" customHeight="1" thickBot="1">
      <c r="A81" s="11" t="str">
        <f t="shared" si="12"/>
        <v>VSB 40 </v>
      </c>
      <c r="B81" s="6" t="str">
        <f t="shared" si="13"/>
        <v>I</v>
      </c>
      <c r="C81" s="11">
        <f t="shared" si="14"/>
        <v>52345.020299999996</v>
      </c>
      <c r="D81" s="18" t="str">
        <f t="shared" si="15"/>
        <v>vis</v>
      </c>
      <c r="E81" s="60">
        <f>VLOOKUP(C81,Active!C$21:E$972,3,FALSE)</f>
        <v>21805.115998887886</v>
      </c>
      <c r="F81" s="6" t="s">
        <v>106</v>
      </c>
      <c r="G81" s="18" t="str">
        <f t="shared" si="16"/>
        <v>52345.0203</v>
      </c>
      <c r="H81" s="11">
        <f t="shared" si="17"/>
        <v>21805</v>
      </c>
      <c r="I81" s="61" t="s">
        <v>276</v>
      </c>
      <c r="J81" s="62" t="s">
        <v>277</v>
      </c>
      <c r="K81" s="61">
        <v>21805</v>
      </c>
      <c r="L81" s="61" t="s">
        <v>278</v>
      </c>
      <c r="M81" s="62" t="s">
        <v>192</v>
      </c>
      <c r="N81" s="62" t="s">
        <v>193</v>
      </c>
      <c r="O81" s="63" t="s">
        <v>279</v>
      </c>
      <c r="P81" s="64" t="s">
        <v>280</v>
      </c>
    </row>
    <row r="82" spans="1:16" ht="12.75" customHeight="1" thickBot="1">
      <c r="A82" s="11" t="str">
        <f t="shared" si="12"/>
        <v>VSB 40 </v>
      </c>
      <c r="B82" s="6" t="str">
        <f t="shared" si="13"/>
        <v>II</v>
      </c>
      <c r="C82" s="11">
        <f t="shared" si="14"/>
        <v>52361.042500000003</v>
      </c>
      <c r="D82" s="18" t="str">
        <f t="shared" si="15"/>
        <v>vis</v>
      </c>
      <c r="E82" s="60">
        <f>VLOOKUP(C82,Active!C$21:E$972,3,FALSE)</f>
        <v>21821.614510930565</v>
      </c>
      <c r="F82" s="6" t="s">
        <v>106</v>
      </c>
      <c r="G82" s="18" t="str">
        <f t="shared" si="16"/>
        <v>52361.0425</v>
      </c>
      <c r="H82" s="11">
        <f t="shared" si="17"/>
        <v>21821.5</v>
      </c>
      <c r="I82" s="61" t="s">
        <v>281</v>
      </c>
      <c r="J82" s="62" t="s">
        <v>282</v>
      </c>
      <c r="K82" s="61">
        <v>21821.5</v>
      </c>
      <c r="L82" s="61" t="s">
        <v>283</v>
      </c>
      <c r="M82" s="62" t="s">
        <v>192</v>
      </c>
      <c r="N82" s="62" t="s">
        <v>193</v>
      </c>
      <c r="O82" s="63" t="s">
        <v>279</v>
      </c>
      <c r="P82" s="64" t="s">
        <v>280</v>
      </c>
    </row>
    <row r="83" spans="1:16" ht="12.75" customHeight="1" thickBot="1">
      <c r="A83" s="11" t="str">
        <f t="shared" si="12"/>
        <v>VSB 45 </v>
      </c>
      <c r="B83" s="6" t="str">
        <f t="shared" si="13"/>
        <v>I</v>
      </c>
      <c r="C83" s="11">
        <f t="shared" si="14"/>
        <v>53748.303699999997</v>
      </c>
      <c r="D83" s="18" t="str">
        <f t="shared" si="15"/>
        <v>vis</v>
      </c>
      <c r="E83" s="60">
        <f>VLOOKUP(C83,Active!C$21:E$972,3,FALSE)</f>
        <v>23250.116565238426</v>
      </c>
      <c r="F83" s="6" t="s">
        <v>106</v>
      </c>
      <c r="G83" s="18" t="str">
        <f t="shared" si="16"/>
        <v>53748.3037</v>
      </c>
      <c r="H83" s="11">
        <f t="shared" si="17"/>
        <v>23250</v>
      </c>
      <c r="I83" s="61" t="s">
        <v>297</v>
      </c>
      <c r="J83" s="62" t="s">
        <v>298</v>
      </c>
      <c r="K83" s="61" t="s">
        <v>299</v>
      </c>
      <c r="L83" s="61" t="s">
        <v>300</v>
      </c>
      <c r="M83" s="62" t="s">
        <v>192</v>
      </c>
      <c r="N83" s="62" t="s">
        <v>193</v>
      </c>
      <c r="O83" s="63" t="s">
        <v>301</v>
      </c>
      <c r="P83" s="64" t="s">
        <v>302</v>
      </c>
    </row>
    <row r="84" spans="1:16" ht="12.75" customHeight="1" thickBot="1">
      <c r="A84" s="11" t="str">
        <f t="shared" si="12"/>
        <v>VSB 45 </v>
      </c>
      <c r="B84" s="6" t="str">
        <f t="shared" si="13"/>
        <v>I</v>
      </c>
      <c r="C84" s="11">
        <f t="shared" si="14"/>
        <v>54100.345600000001</v>
      </c>
      <c r="D84" s="18" t="str">
        <f t="shared" si="15"/>
        <v>vis</v>
      </c>
      <c r="E84" s="60">
        <f>VLOOKUP(C84,Active!C$21:E$972,3,FALSE)</f>
        <v>23612.624056511486</v>
      </c>
      <c r="F84" s="6" t="s">
        <v>106</v>
      </c>
      <c r="G84" s="18" t="str">
        <f t="shared" si="16"/>
        <v>54100.3456</v>
      </c>
      <c r="H84" s="11">
        <f t="shared" si="17"/>
        <v>23613</v>
      </c>
      <c r="I84" s="61" t="s">
        <v>349</v>
      </c>
      <c r="J84" s="62" t="s">
        <v>350</v>
      </c>
      <c r="K84" s="61" t="s">
        <v>351</v>
      </c>
      <c r="L84" s="61" t="s">
        <v>352</v>
      </c>
      <c r="M84" s="62" t="s">
        <v>192</v>
      </c>
      <c r="N84" s="62" t="s">
        <v>193</v>
      </c>
      <c r="O84" s="63" t="s">
        <v>301</v>
      </c>
      <c r="P84" s="64" t="s">
        <v>302</v>
      </c>
    </row>
    <row r="85" spans="1:16" ht="12.75" customHeight="1" thickBot="1">
      <c r="A85" s="11" t="str">
        <f t="shared" si="12"/>
        <v>VSB 53 </v>
      </c>
      <c r="B85" s="6" t="str">
        <f t="shared" si="13"/>
        <v>II</v>
      </c>
      <c r="C85" s="11">
        <f t="shared" si="14"/>
        <v>55568.2016</v>
      </c>
      <c r="D85" s="18" t="str">
        <f t="shared" si="15"/>
        <v>CCD</v>
      </c>
      <c r="E85" s="60">
        <f>VLOOKUP(C85,Active!C$21:E$972,3,FALSE)</f>
        <v>25124.116853562344</v>
      </c>
      <c r="F85" s="6" t="str">
        <f>LEFT(M85,1)</f>
        <v>C</v>
      </c>
      <c r="G85" s="18" t="str">
        <f t="shared" si="16"/>
        <v>55568.2016</v>
      </c>
      <c r="H85" s="11">
        <f t="shared" si="17"/>
        <v>25124.5</v>
      </c>
      <c r="I85" s="61" t="s">
        <v>386</v>
      </c>
      <c r="J85" s="62" t="s">
        <v>387</v>
      </c>
      <c r="K85" s="61">
        <v>25124.5</v>
      </c>
      <c r="L85" s="61" t="s">
        <v>388</v>
      </c>
      <c r="M85" s="62" t="s">
        <v>307</v>
      </c>
      <c r="N85" s="62" t="s">
        <v>389</v>
      </c>
      <c r="O85" s="63" t="s">
        <v>390</v>
      </c>
      <c r="P85" s="64" t="s">
        <v>391</v>
      </c>
    </row>
    <row r="86" spans="1:16">
      <c r="B86" s="6"/>
      <c r="F86" s="6"/>
    </row>
    <row r="87" spans="1:16">
      <c r="B87" s="6"/>
      <c r="F87" s="6"/>
    </row>
    <row r="88" spans="1:16">
      <c r="B88" s="6"/>
      <c r="F88" s="6"/>
    </row>
    <row r="89" spans="1:16">
      <c r="B89" s="6"/>
      <c r="F89" s="6"/>
    </row>
    <row r="90" spans="1:16">
      <c r="B90" s="6"/>
      <c r="F90" s="6"/>
    </row>
    <row r="91" spans="1:16">
      <c r="B91" s="6"/>
      <c r="F91" s="6"/>
    </row>
    <row r="92" spans="1:16">
      <c r="B92" s="6"/>
      <c r="F92" s="6"/>
    </row>
    <row r="93" spans="1:16">
      <c r="B93" s="6"/>
      <c r="F93" s="6"/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</sheetData>
  <phoneticPr fontId="7" type="noConversion"/>
  <hyperlinks>
    <hyperlink ref="P16" r:id="rId1" display="http://www.bav-astro.de/sfs/BAVM_link.php?BAVMnr=68"/>
    <hyperlink ref="P18" r:id="rId2" display="http://www.bav-astro.de/sfs/BAVM_link.php?BAVMnr=52"/>
    <hyperlink ref="P76" r:id="rId3" display="http://www.konkoly.hu/cgi-bin/IBVS?3900"/>
    <hyperlink ref="P77" r:id="rId4" display="http://www.konkoly.hu/cgi-bin/IBVS?3900"/>
    <hyperlink ref="P78" r:id="rId5" display="http://www.konkoly.hu/cgi-bin/IBVS?3900"/>
    <hyperlink ref="P79" r:id="rId6" display="http://www.konkoly.hu/cgi-bin/IBVS?3900"/>
    <hyperlink ref="P23" r:id="rId7" display="http://www.bav-astro.de/sfs/BAVM_link.php?BAVMnr=62"/>
    <hyperlink ref="P81" r:id="rId8" display="http://vsolj.cetus-net.org/no40.pdf"/>
    <hyperlink ref="P82" r:id="rId9" display="http://vsolj.cetus-net.org/no40.pdf"/>
    <hyperlink ref="P37" r:id="rId10" display="http://www.konkoly.hu/cgi-bin/IBVS?5594"/>
    <hyperlink ref="P38" r:id="rId11" display="http://www.bav-astro.de/sfs/BAVM_link.php?BAVMnr=158"/>
    <hyperlink ref="P39" r:id="rId12" display="http://www.bav-astro.de/sfs/BAVM_link.php?BAVMnr=158"/>
    <hyperlink ref="P83" r:id="rId13" display="http://vsolj.cetus-net.org/no45.pdf"/>
    <hyperlink ref="P40" r:id="rId14" display="http://var.astro.cz/oejv/issues/oejv0074.pdf"/>
    <hyperlink ref="P41" r:id="rId15" display="http://www.bav-astro.de/sfs/BAVM_link.php?BAVMnr=178"/>
    <hyperlink ref="P42" r:id="rId16" display="http://www.konkoly.hu/cgi-bin/IBVS?5760"/>
    <hyperlink ref="P43" r:id="rId17" display="http://var.astro.cz/oejv/issues/oejv0074.pdf"/>
    <hyperlink ref="P44" r:id="rId18" display="http://var.astro.cz/oejv/issues/oejv0074.pdf"/>
    <hyperlink ref="P45" r:id="rId19" display="http://var.astro.cz/oejv/issues/oejv0074.pdf"/>
    <hyperlink ref="P46" r:id="rId20" display="http://var.astro.cz/oejv/issues/oejv0074.pdf"/>
    <hyperlink ref="P47" r:id="rId21" display="http://www.konkoly.hu/cgi-bin/IBVS?5713"/>
    <hyperlink ref="P48" r:id="rId22" display="http://var.astro.cz/oejv/issues/oejv0074.pdf"/>
    <hyperlink ref="P49" r:id="rId23" display="http://var.astro.cz/oejv/issues/oejv0074.pdf"/>
    <hyperlink ref="P50" r:id="rId24" display="http://var.astro.cz/oejv/issues/oejv0074.pdf"/>
    <hyperlink ref="P51" r:id="rId25" display="http://var.astro.cz/oejv/issues/oejv0074.pdf"/>
    <hyperlink ref="P84" r:id="rId26" display="http://vsolj.cetus-net.org/no45.pdf"/>
    <hyperlink ref="P52" r:id="rId27" display="http://www.bav-astro.de/sfs/BAVM_link.php?BAVMnr=186"/>
    <hyperlink ref="P53" r:id="rId28" display="http://www.bav-astro.de/sfs/BAVM_link.php?BAVMnr=201"/>
    <hyperlink ref="P54" r:id="rId29" display="http://www.konkoly.hu/cgi-bin/IBVS?5904"/>
    <hyperlink ref="P55" r:id="rId30" display="http://www.konkoly.hu/cgi-bin/IBVS?5904"/>
    <hyperlink ref="P56" r:id="rId31" display="http://www.konkoly.hu/cgi-bin/IBVS?5894"/>
    <hyperlink ref="P57" r:id="rId32" display="http://www.konkoly.hu/cgi-bin/IBVS?5894"/>
    <hyperlink ref="P58" r:id="rId33" display="http://www.konkoly.hu/cgi-bin/IBVS?5945"/>
    <hyperlink ref="P59" r:id="rId34" display="http://www.bav-astro.de/sfs/BAVM_link.php?BAVMnr=214"/>
    <hyperlink ref="P85" r:id="rId35" display="http://vsolj.cetus-net.org/vsoljno53.pdf"/>
    <hyperlink ref="P60" r:id="rId36" display="http://www.konkoly.hu/cgi-bin/IBVS?5992"/>
    <hyperlink ref="P61" r:id="rId37" display="http://www.konkoly.hu/cgi-bin/IBVS?6029"/>
    <hyperlink ref="P62" r:id="rId38" display="http://www.konkoly.hu/cgi-bin/IBVS?603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2023-01-17T04:51:36Z</dcterms:modified>
</cp:coreProperties>
</file>