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300DC9D-167F-4144-9E9B-6562220F68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8" i="1" l="1"/>
  <c r="F48" i="1" s="1"/>
  <c r="G48" i="1" s="1"/>
  <c r="K48" i="1" s="1"/>
  <c r="Q48" i="1"/>
  <c r="E47" i="1"/>
  <c r="F47" i="1" s="1"/>
  <c r="G47" i="1" s="1"/>
  <c r="K47" i="1" s="1"/>
  <c r="Q47" i="1"/>
  <c r="E46" i="1"/>
  <c r="F46" i="1"/>
  <c r="G46" i="1"/>
  <c r="K46" i="1"/>
  <c r="Q46" i="1"/>
  <c r="Q44" i="1"/>
  <c r="Q45" i="1"/>
  <c r="Q43" i="1"/>
  <c r="D9" i="1"/>
  <c r="C9" i="1"/>
  <c r="Q42" i="1"/>
  <c r="Q41" i="1"/>
  <c r="Q39" i="1"/>
  <c r="Q40" i="1"/>
  <c r="Q31" i="1"/>
  <c r="Q24" i="1"/>
  <c r="Q25" i="1"/>
  <c r="Q26" i="1"/>
  <c r="Q27" i="1"/>
  <c r="Q28" i="1"/>
  <c r="Q29" i="1"/>
  <c r="Q30" i="1"/>
  <c r="Q32" i="1"/>
  <c r="Q33" i="1"/>
  <c r="Q34" i="1"/>
  <c r="Q35" i="1"/>
  <c r="Q36" i="1"/>
  <c r="Q37" i="1"/>
  <c r="Q38" i="1"/>
  <c r="Q23" i="1"/>
  <c r="F16" i="1"/>
  <c r="F17" i="1" s="1"/>
  <c r="C17" i="1"/>
  <c r="Q22" i="1"/>
  <c r="C21" i="1"/>
  <c r="A21" i="1"/>
  <c r="C7" i="1"/>
  <c r="E44" i="1"/>
  <c r="F44" i="1"/>
  <c r="C8" i="1"/>
  <c r="Q21" i="1"/>
  <c r="G21" i="1"/>
  <c r="E23" i="1"/>
  <c r="F23" i="1"/>
  <c r="G23" i="1"/>
  <c r="K23" i="1"/>
  <c r="E34" i="1"/>
  <c r="F34" i="1"/>
  <c r="E25" i="1"/>
  <c r="F25" i="1"/>
  <c r="G25" i="1"/>
  <c r="K25" i="1"/>
  <c r="E39" i="1"/>
  <c r="F39" i="1"/>
  <c r="G39" i="1"/>
  <c r="K39" i="1"/>
  <c r="G42" i="1"/>
  <c r="K42" i="1"/>
  <c r="G22" i="1"/>
  <c r="K22" i="1"/>
  <c r="E28" i="1"/>
  <c r="F28" i="1"/>
  <c r="E22" i="1"/>
  <c r="F22" i="1"/>
  <c r="E30" i="1"/>
  <c r="F30" i="1"/>
  <c r="G30" i="1"/>
  <c r="K30" i="1"/>
  <c r="E45" i="1"/>
  <c r="F45" i="1"/>
  <c r="G45" i="1"/>
  <c r="K45" i="1"/>
  <c r="G34" i="1"/>
  <c r="K34" i="1"/>
  <c r="E32" i="1"/>
  <c r="F32" i="1"/>
  <c r="E31" i="1"/>
  <c r="F31" i="1"/>
  <c r="E43" i="1"/>
  <c r="F43" i="1"/>
  <c r="G38" i="1"/>
  <c r="K38" i="1"/>
  <c r="E36" i="1"/>
  <c r="F36" i="1"/>
  <c r="G36" i="1"/>
  <c r="K36" i="1"/>
  <c r="G29" i="1"/>
  <c r="K29" i="1"/>
  <c r="E27" i="1"/>
  <c r="F27" i="1"/>
  <c r="G27" i="1"/>
  <c r="K27" i="1"/>
  <c r="E42" i="1"/>
  <c r="F42" i="1"/>
  <c r="E37" i="1"/>
  <c r="F37" i="1"/>
  <c r="G37" i="1"/>
  <c r="K37" i="1"/>
  <c r="G35" i="1"/>
  <c r="K35" i="1"/>
  <c r="E33" i="1"/>
  <c r="F33" i="1"/>
  <c r="G33" i="1"/>
  <c r="K33" i="1"/>
  <c r="E24" i="1"/>
  <c r="F24" i="1"/>
  <c r="G24" i="1"/>
  <c r="K24" i="1"/>
  <c r="G44" i="1"/>
  <c r="K44" i="1"/>
  <c r="E38" i="1"/>
  <c r="F38" i="1"/>
  <c r="G32" i="1"/>
  <c r="K32" i="1"/>
  <c r="E29" i="1"/>
  <c r="F29" i="1"/>
  <c r="G31" i="1"/>
  <c r="J31" i="1"/>
  <c r="E41" i="1"/>
  <c r="F41" i="1"/>
  <c r="G41" i="1"/>
  <c r="K41" i="1"/>
  <c r="E21" i="1"/>
  <c r="F21" i="1"/>
  <c r="E35" i="1"/>
  <c r="F35" i="1"/>
  <c r="G28" i="1"/>
  <c r="K28" i="1"/>
  <c r="E26" i="1"/>
  <c r="F26" i="1"/>
  <c r="G26" i="1"/>
  <c r="K26" i="1"/>
  <c r="E40" i="1"/>
  <c r="F40" i="1"/>
  <c r="G40" i="1"/>
  <c r="K40" i="1"/>
  <c r="G43" i="1"/>
  <c r="K43" i="1"/>
  <c r="H21" i="1"/>
  <c r="C12" i="1"/>
  <c r="C11" i="1"/>
  <c r="O48" i="1" l="1"/>
  <c r="O47" i="1"/>
  <c r="O22" i="1"/>
  <c r="O43" i="1"/>
  <c r="O45" i="1"/>
  <c r="O37" i="1"/>
  <c r="O24" i="1"/>
  <c r="O28" i="1"/>
  <c r="O32" i="1"/>
  <c r="O34" i="1"/>
  <c r="O30" i="1"/>
  <c r="O39" i="1"/>
  <c r="O42" i="1"/>
  <c r="O41" i="1"/>
  <c r="O35" i="1"/>
  <c r="O27" i="1"/>
  <c r="O29" i="1"/>
  <c r="O23" i="1"/>
  <c r="O38" i="1"/>
  <c r="O33" i="1"/>
  <c r="O44" i="1"/>
  <c r="O31" i="1"/>
  <c r="O26" i="1"/>
  <c r="O25" i="1"/>
  <c r="O46" i="1"/>
  <c r="C15" i="1"/>
  <c r="O36" i="1"/>
  <c r="O21" i="1"/>
  <c r="O40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<sst xmlns="http://schemas.openxmlformats.org/spreadsheetml/2006/main" count="102" uniqueCount="58">
  <si>
    <t>VSB-063</t>
  </si>
  <si>
    <t>V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</si>
  <si>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</si>
  <si>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</si>
  <si>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</si>
  <si>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</si>
  <si>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</si>
  <si>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</si>
  <si>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</si>
  <si>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</si>
  <si>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</si>
  <si>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</si>
  <si>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</si>
  <si>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</si>
  <si>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</si>
  <si>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</si>
  <si>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</si>
  <si>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</si>
  <si>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</si>
  <si>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</si>
  <si>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</si>
  <si>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</si>
  <si>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</si>
  <si>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</si>
  <si>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</si>
  <si>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</si>
  <si>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</si>
  <si>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</si>
  <si>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</si>
  <si>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</si>
  <si>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</si>
  <si>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</si>
  <si>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</si>
  <si>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</si>
  <si>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</si>
  <si>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Lyn</t>
  </si>
  <si>
    <t>EB</t>
  </si>
  <si>
    <t>IBVS 5686 Eph.</t>
  </si>
  <si>
    <t>IBVS 5686</t>
  </si>
  <si>
    <t>G2977-1179_Lyn.xls</t>
  </si>
  <si>
    <t>EL Lyn / GSC 2977-1179</t>
  </si>
  <si>
    <t>Add cycle</t>
  </si>
  <si>
    <t>Old Cycle</t>
  </si>
  <si>
    <t>IBVS 5929</t>
  </si>
  <si>
    <t>OEJV 0137</t>
  </si>
  <si>
    <t>I</t>
  </si>
  <si>
    <t>OEJV 0160</t>
  </si>
  <si>
    <t>II</t>
  </si>
  <si>
    <t>IBVS 6048</t>
  </si>
  <si>
    <t>OEJV 0168</t>
  </si>
  <si>
    <t>IBVS 6157</t>
  </si>
  <si>
    <t>OEJV 0179</t>
  </si>
  <si>
    <t>pg</t>
  </si>
  <si>
    <t>vis</t>
  </si>
  <si>
    <t>PE</t>
  </si>
  <si>
    <t>CCD</t>
  </si>
  <si>
    <t>OEJV 0211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</si>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</sst>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9" fillId="0" borderId="0"/>
    <xf numFmtId="0" fontId="29" fillId="0" borderId="0"/>
    <xf numFmtId="0" fontId="1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 vertical="center"/>
    </xf>
    <xf numFmtId="0" fontId="5" fillId="24" borderId="1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165" fontId="34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11" xfId="0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33" fillId="0" borderId="0" xfId="42" applyFont="1" applyAlignment="1">
      <alignment horizontal="left" vertical="center"/>
    </xf>
    <xf numFmtId="0" fontId="33" fillId="0" borderId="0" xfId="42" applyFont="1" applyAlignment="1">
      <alignment horizontal="center" vertical="center"/>
    </xf>
    <xf numFmtId="0" fontId="33" fillId="0" borderId="0" xfId="41" applyFont="1" applyAlignment="1">
      <alignment vertical="center"/>
    </xf>
    <xf numFmtId="0" fontId="33" fillId="0" borderId="0" xfId="41" applyFont="1" applyAlignment="1">
      <alignment horizontal="center" vertical="center"/>
    </xf>
    <xf numFmtId="0" fontId="33" fillId="0" borderId="0" xfId="41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EL Lyn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1.2500000000000001E-2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1.1000000000000001E-3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1.2500000000000001E-2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1.1000000000000001E-3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5543.5</c:v>
                </c:pt>
                <c:pt idx="2">
                  <c:v>5729</c:v>
                </c:pt>
                <c:pt idx="3">
                  <c:v>6267.5</c:v>
                </c:pt>
                <c:pt idx="4">
                  <c:v>6270.5</c:v>
                </c:pt>
                <c:pt idx="5">
                  <c:v>6318.5</c:v>
                </c:pt>
                <c:pt idx="6">
                  <c:v>6644.5</c:v>
                </c:pt>
                <c:pt idx="7">
                  <c:v>6644.5</c:v>
                </c:pt>
                <c:pt idx="8">
                  <c:v>6708</c:v>
                </c:pt>
                <c:pt idx="9">
                  <c:v>6762</c:v>
                </c:pt>
                <c:pt idx="10">
                  <c:v>6821.5</c:v>
                </c:pt>
                <c:pt idx="11">
                  <c:v>6827.5</c:v>
                </c:pt>
                <c:pt idx="12">
                  <c:v>7358</c:v>
                </c:pt>
                <c:pt idx="13">
                  <c:v>7358</c:v>
                </c:pt>
                <c:pt idx="14">
                  <c:v>7358</c:v>
                </c:pt>
                <c:pt idx="15">
                  <c:v>7361</c:v>
                </c:pt>
                <c:pt idx="16">
                  <c:v>7361</c:v>
                </c:pt>
                <c:pt idx="17">
                  <c:v>7361</c:v>
                </c:pt>
                <c:pt idx="18">
                  <c:v>7923</c:v>
                </c:pt>
                <c:pt idx="19">
                  <c:v>7923</c:v>
                </c:pt>
                <c:pt idx="20">
                  <c:v>8517</c:v>
                </c:pt>
                <c:pt idx="21">
                  <c:v>8463</c:v>
                </c:pt>
                <c:pt idx="22">
                  <c:v>8463</c:v>
                </c:pt>
                <c:pt idx="23">
                  <c:v>9087.5</c:v>
                </c:pt>
                <c:pt idx="24">
                  <c:v>9089</c:v>
                </c:pt>
                <c:pt idx="25">
                  <c:v>9645</c:v>
                </c:pt>
                <c:pt idx="26">
                  <c:v>12304</c:v>
                </c:pt>
                <c:pt idx="27">
                  <c:v>12364.5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56-4E2D-AD46-128CC59AF98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1.2500000000000001E-2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1.1000000000000001E-3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1.2500000000000001E-2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1.1000000000000001E-3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5543.5</c:v>
                </c:pt>
                <c:pt idx="2">
                  <c:v>5729</c:v>
                </c:pt>
                <c:pt idx="3">
                  <c:v>6267.5</c:v>
                </c:pt>
                <c:pt idx="4">
                  <c:v>6270.5</c:v>
                </c:pt>
                <c:pt idx="5">
                  <c:v>6318.5</c:v>
                </c:pt>
                <c:pt idx="6">
                  <c:v>6644.5</c:v>
                </c:pt>
                <c:pt idx="7">
                  <c:v>6644.5</c:v>
                </c:pt>
                <c:pt idx="8">
                  <c:v>6708</c:v>
                </c:pt>
                <c:pt idx="9">
                  <c:v>6762</c:v>
                </c:pt>
                <c:pt idx="10">
                  <c:v>6821.5</c:v>
                </c:pt>
                <c:pt idx="11">
                  <c:v>6827.5</c:v>
                </c:pt>
                <c:pt idx="12">
                  <c:v>7358</c:v>
                </c:pt>
                <c:pt idx="13">
                  <c:v>7358</c:v>
                </c:pt>
                <c:pt idx="14">
                  <c:v>7358</c:v>
                </c:pt>
                <c:pt idx="15">
                  <c:v>7361</c:v>
                </c:pt>
                <c:pt idx="16">
                  <c:v>7361</c:v>
                </c:pt>
                <c:pt idx="17">
                  <c:v>7361</c:v>
                </c:pt>
                <c:pt idx="18">
                  <c:v>7923</c:v>
                </c:pt>
                <c:pt idx="19">
                  <c:v>7923</c:v>
                </c:pt>
                <c:pt idx="20">
                  <c:v>8517</c:v>
                </c:pt>
                <c:pt idx="21">
                  <c:v>8463</c:v>
                </c:pt>
                <c:pt idx="22">
                  <c:v>8463</c:v>
                </c:pt>
                <c:pt idx="23">
                  <c:v>9087.5</c:v>
                </c:pt>
                <c:pt idx="24">
                  <c:v>9089</c:v>
                </c:pt>
                <c:pt idx="25">
                  <c:v>9645</c:v>
                </c:pt>
                <c:pt idx="26">
                  <c:v>12304</c:v>
                </c:pt>
                <c:pt idx="27">
                  <c:v>12364.5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56-4E2D-AD46-128CC59AF98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1.2500000000000001E-2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1.1000000000000001E-3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1.2500000000000001E-2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1.1000000000000001E-3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5543.5</c:v>
                </c:pt>
                <c:pt idx="2">
                  <c:v>5729</c:v>
                </c:pt>
                <c:pt idx="3">
                  <c:v>6267.5</c:v>
                </c:pt>
                <c:pt idx="4">
                  <c:v>6270.5</c:v>
                </c:pt>
                <c:pt idx="5">
                  <c:v>6318.5</c:v>
                </c:pt>
                <c:pt idx="6">
                  <c:v>6644.5</c:v>
                </c:pt>
                <c:pt idx="7">
                  <c:v>6644.5</c:v>
                </c:pt>
                <c:pt idx="8">
                  <c:v>6708</c:v>
                </c:pt>
                <c:pt idx="9">
                  <c:v>6762</c:v>
                </c:pt>
                <c:pt idx="10">
                  <c:v>6821.5</c:v>
                </c:pt>
                <c:pt idx="11">
                  <c:v>6827.5</c:v>
                </c:pt>
                <c:pt idx="12">
                  <c:v>7358</c:v>
                </c:pt>
                <c:pt idx="13">
                  <c:v>7358</c:v>
                </c:pt>
                <c:pt idx="14">
                  <c:v>7358</c:v>
                </c:pt>
                <c:pt idx="15">
                  <c:v>7361</c:v>
                </c:pt>
                <c:pt idx="16">
                  <c:v>7361</c:v>
                </c:pt>
                <c:pt idx="17">
                  <c:v>7361</c:v>
                </c:pt>
                <c:pt idx="18">
                  <c:v>7923</c:v>
                </c:pt>
                <c:pt idx="19">
                  <c:v>7923</c:v>
                </c:pt>
                <c:pt idx="20">
                  <c:v>8517</c:v>
                </c:pt>
                <c:pt idx="21">
                  <c:v>8463</c:v>
                </c:pt>
                <c:pt idx="22">
                  <c:v>8463</c:v>
                </c:pt>
                <c:pt idx="23">
                  <c:v>9087.5</c:v>
                </c:pt>
                <c:pt idx="24">
                  <c:v>9089</c:v>
                </c:pt>
                <c:pt idx="25">
                  <c:v>9645</c:v>
                </c:pt>
                <c:pt idx="26">
                  <c:v>12304</c:v>
                </c:pt>
                <c:pt idx="27">
                  <c:v>12364.5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0">
                  <c:v>6.0604999991483055E-2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56-4E2D-AD46-128CC59AF98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1.2500000000000001E-2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1.1000000000000001E-3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1.2500000000000001E-2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1.1000000000000001E-3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5543.5</c:v>
                </c:pt>
                <c:pt idx="2">
                  <c:v>5729</c:v>
                </c:pt>
                <c:pt idx="3">
                  <c:v>6267.5</c:v>
                </c:pt>
                <c:pt idx="4">
                  <c:v>6270.5</c:v>
                </c:pt>
                <c:pt idx="5">
                  <c:v>6318.5</c:v>
                </c:pt>
                <c:pt idx="6">
                  <c:v>6644.5</c:v>
                </c:pt>
                <c:pt idx="7">
                  <c:v>6644.5</c:v>
                </c:pt>
                <c:pt idx="8">
                  <c:v>6708</c:v>
                </c:pt>
                <c:pt idx="9">
                  <c:v>6762</c:v>
                </c:pt>
                <c:pt idx="10">
                  <c:v>6821.5</c:v>
                </c:pt>
                <c:pt idx="11">
                  <c:v>6827.5</c:v>
                </c:pt>
                <c:pt idx="12">
                  <c:v>7358</c:v>
                </c:pt>
                <c:pt idx="13">
                  <c:v>7358</c:v>
                </c:pt>
                <c:pt idx="14">
                  <c:v>7358</c:v>
                </c:pt>
                <c:pt idx="15">
                  <c:v>7361</c:v>
                </c:pt>
                <c:pt idx="16">
                  <c:v>7361</c:v>
                </c:pt>
                <c:pt idx="17">
                  <c:v>7361</c:v>
                </c:pt>
                <c:pt idx="18">
                  <c:v>7923</c:v>
                </c:pt>
                <c:pt idx="19">
                  <c:v>7923</c:v>
                </c:pt>
                <c:pt idx="20">
                  <c:v>8517</c:v>
                </c:pt>
                <c:pt idx="21">
                  <c:v>8463</c:v>
                </c:pt>
                <c:pt idx="22">
                  <c:v>8463</c:v>
                </c:pt>
                <c:pt idx="23">
                  <c:v>9087.5</c:v>
                </c:pt>
                <c:pt idx="24">
                  <c:v>9089</c:v>
                </c:pt>
                <c:pt idx="25">
                  <c:v>9645</c:v>
                </c:pt>
                <c:pt idx="26">
                  <c:v>12304</c:v>
                </c:pt>
                <c:pt idx="27">
                  <c:v>12364.5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5.3944999992381781E-2</c:v>
                </c:pt>
                <c:pt idx="2">
                  <c:v>5.8149999989836942E-2</c:v>
                </c:pt>
                <c:pt idx="3">
                  <c:v>5.5234999999811407E-2</c:v>
                </c:pt>
                <c:pt idx="4">
                  <c:v>5.9594999998807907E-2</c:v>
                </c:pt>
                <c:pt idx="5">
                  <c:v>6.3224999998055864E-2</c:v>
                </c:pt>
                <c:pt idx="6">
                  <c:v>6.3275000000430737E-2</c:v>
                </c:pt>
                <c:pt idx="7">
                  <c:v>6.3575000000128057E-2</c:v>
                </c:pt>
                <c:pt idx="8">
                  <c:v>6.2160000001313165E-2</c:v>
                </c:pt>
                <c:pt idx="9">
                  <c:v>6.1409999994793907E-2</c:v>
                </c:pt>
                <c:pt idx="11">
                  <c:v>5.8235000004060566E-2</c:v>
                </c:pt>
                <c:pt idx="12">
                  <c:v>6.5690000003087334E-2</c:v>
                </c:pt>
                <c:pt idx="13">
                  <c:v>6.625999999960186E-2</c:v>
                </c:pt>
                <c:pt idx="14">
                  <c:v>6.6740000002027955E-2</c:v>
                </c:pt>
                <c:pt idx="15">
                  <c:v>6.6659999996772967E-2</c:v>
                </c:pt>
                <c:pt idx="16">
                  <c:v>6.7410000003292225E-2</c:v>
                </c:pt>
                <c:pt idx="17">
                  <c:v>6.7730000002484303E-2</c:v>
                </c:pt>
                <c:pt idx="18">
                  <c:v>7.3269999993499368E-2</c:v>
                </c:pt>
                <c:pt idx="19">
                  <c:v>7.3539999997592531E-2</c:v>
                </c:pt>
                <c:pt idx="20">
                  <c:v>7.6989999994111713E-2</c:v>
                </c:pt>
                <c:pt idx="21">
                  <c:v>7.2229999997944105E-2</c:v>
                </c:pt>
                <c:pt idx="22">
                  <c:v>7.2719999996479601E-2</c:v>
                </c:pt>
                <c:pt idx="23">
                  <c:v>8.3824999994249083E-2</c:v>
                </c:pt>
                <c:pt idx="24">
                  <c:v>8.1829999995534308E-2</c:v>
                </c:pt>
                <c:pt idx="25">
                  <c:v>8.0980000071576796E-2</c:v>
                </c:pt>
                <c:pt idx="26">
                  <c:v>0.1004799998991075</c:v>
                </c:pt>
                <c:pt idx="27">
                  <c:v>0.10061499997391365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56-4E2D-AD46-128CC59AF98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1.2500000000000001E-2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1.1000000000000001E-3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1.2500000000000001E-2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1.1000000000000001E-3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5543.5</c:v>
                </c:pt>
                <c:pt idx="2">
                  <c:v>5729</c:v>
                </c:pt>
                <c:pt idx="3">
                  <c:v>6267.5</c:v>
                </c:pt>
                <c:pt idx="4">
                  <c:v>6270.5</c:v>
                </c:pt>
                <c:pt idx="5">
                  <c:v>6318.5</c:v>
                </c:pt>
                <c:pt idx="6">
                  <c:v>6644.5</c:v>
                </c:pt>
                <c:pt idx="7">
                  <c:v>6644.5</c:v>
                </c:pt>
                <c:pt idx="8">
                  <c:v>6708</c:v>
                </c:pt>
                <c:pt idx="9">
                  <c:v>6762</c:v>
                </c:pt>
                <c:pt idx="10">
                  <c:v>6821.5</c:v>
                </c:pt>
                <c:pt idx="11">
                  <c:v>6827.5</c:v>
                </c:pt>
                <c:pt idx="12">
                  <c:v>7358</c:v>
                </c:pt>
                <c:pt idx="13">
                  <c:v>7358</c:v>
                </c:pt>
                <c:pt idx="14">
                  <c:v>7358</c:v>
                </c:pt>
                <c:pt idx="15">
                  <c:v>7361</c:v>
                </c:pt>
                <c:pt idx="16">
                  <c:v>7361</c:v>
                </c:pt>
                <c:pt idx="17">
                  <c:v>7361</c:v>
                </c:pt>
                <c:pt idx="18">
                  <c:v>7923</c:v>
                </c:pt>
                <c:pt idx="19">
                  <c:v>7923</c:v>
                </c:pt>
                <c:pt idx="20">
                  <c:v>8517</c:v>
                </c:pt>
                <c:pt idx="21">
                  <c:v>8463</c:v>
                </c:pt>
                <c:pt idx="22">
                  <c:v>8463</c:v>
                </c:pt>
                <c:pt idx="23">
                  <c:v>9087.5</c:v>
                </c:pt>
                <c:pt idx="24">
                  <c:v>9089</c:v>
                </c:pt>
                <c:pt idx="25">
                  <c:v>9645</c:v>
                </c:pt>
                <c:pt idx="26">
                  <c:v>12304</c:v>
                </c:pt>
                <c:pt idx="27">
                  <c:v>12364.5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56-4E2D-AD46-128CC59AF98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1.2500000000000001E-2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1.1000000000000001E-3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1.2500000000000001E-2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1.1000000000000001E-3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5543.5</c:v>
                </c:pt>
                <c:pt idx="2">
                  <c:v>5729</c:v>
                </c:pt>
                <c:pt idx="3">
                  <c:v>6267.5</c:v>
                </c:pt>
                <c:pt idx="4">
                  <c:v>6270.5</c:v>
                </c:pt>
                <c:pt idx="5">
                  <c:v>6318.5</c:v>
                </c:pt>
                <c:pt idx="6">
                  <c:v>6644.5</c:v>
                </c:pt>
                <c:pt idx="7">
                  <c:v>6644.5</c:v>
                </c:pt>
                <c:pt idx="8">
                  <c:v>6708</c:v>
                </c:pt>
                <c:pt idx="9">
                  <c:v>6762</c:v>
                </c:pt>
                <c:pt idx="10">
                  <c:v>6821.5</c:v>
                </c:pt>
                <c:pt idx="11">
                  <c:v>6827.5</c:v>
                </c:pt>
                <c:pt idx="12">
                  <c:v>7358</c:v>
                </c:pt>
                <c:pt idx="13">
                  <c:v>7358</c:v>
                </c:pt>
                <c:pt idx="14">
                  <c:v>7358</c:v>
                </c:pt>
                <c:pt idx="15">
                  <c:v>7361</c:v>
                </c:pt>
                <c:pt idx="16">
                  <c:v>7361</c:v>
                </c:pt>
                <c:pt idx="17">
                  <c:v>7361</c:v>
                </c:pt>
                <c:pt idx="18">
                  <c:v>7923</c:v>
                </c:pt>
                <c:pt idx="19">
                  <c:v>7923</c:v>
                </c:pt>
                <c:pt idx="20">
                  <c:v>8517</c:v>
                </c:pt>
                <c:pt idx="21">
                  <c:v>8463</c:v>
                </c:pt>
                <c:pt idx="22">
                  <c:v>8463</c:v>
                </c:pt>
                <c:pt idx="23">
                  <c:v>9087.5</c:v>
                </c:pt>
                <c:pt idx="24">
                  <c:v>9089</c:v>
                </c:pt>
                <c:pt idx="25">
                  <c:v>9645</c:v>
                </c:pt>
                <c:pt idx="26">
                  <c:v>12304</c:v>
                </c:pt>
                <c:pt idx="27">
                  <c:v>12364.5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56-4E2D-AD46-128CC59AF98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1.2500000000000001E-2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1.1000000000000001E-3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1.2500000000000001E-2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1.1000000000000001E-3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5543.5</c:v>
                </c:pt>
                <c:pt idx="2">
                  <c:v>5729</c:v>
                </c:pt>
                <c:pt idx="3">
                  <c:v>6267.5</c:v>
                </c:pt>
                <c:pt idx="4">
                  <c:v>6270.5</c:v>
                </c:pt>
                <c:pt idx="5">
                  <c:v>6318.5</c:v>
                </c:pt>
                <c:pt idx="6">
                  <c:v>6644.5</c:v>
                </c:pt>
                <c:pt idx="7">
                  <c:v>6644.5</c:v>
                </c:pt>
                <c:pt idx="8">
                  <c:v>6708</c:v>
                </c:pt>
                <c:pt idx="9">
                  <c:v>6762</c:v>
                </c:pt>
                <c:pt idx="10">
                  <c:v>6821.5</c:v>
                </c:pt>
                <c:pt idx="11">
                  <c:v>6827.5</c:v>
                </c:pt>
                <c:pt idx="12">
                  <c:v>7358</c:v>
                </c:pt>
                <c:pt idx="13">
                  <c:v>7358</c:v>
                </c:pt>
                <c:pt idx="14">
                  <c:v>7358</c:v>
                </c:pt>
                <c:pt idx="15">
                  <c:v>7361</c:v>
                </c:pt>
                <c:pt idx="16">
                  <c:v>7361</c:v>
                </c:pt>
                <c:pt idx="17">
                  <c:v>7361</c:v>
                </c:pt>
                <c:pt idx="18">
                  <c:v>7923</c:v>
                </c:pt>
                <c:pt idx="19">
                  <c:v>7923</c:v>
                </c:pt>
                <c:pt idx="20">
                  <c:v>8517</c:v>
                </c:pt>
                <c:pt idx="21">
                  <c:v>8463</c:v>
                </c:pt>
                <c:pt idx="22">
                  <c:v>8463</c:v>
                </c:pt>
                <c:pt idx="23">
                  <c:v>9087.5</c:v>
                </c:pt>
                <c:pt idx="24">
                  <c:v>9089</c:v>
                </c:pt>
                <c:pt idx="25">
                  <c:v>9645</c:v>
                </c:pt>
                <c:pt idx="26">
                  <c:v>12304</c:v>
                </c:pt>
                <c:pt idx="27">
                  <c:v>12364.5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56-4E2D-AD46-128CC59AF98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5543.5</c:v>
                </c:pt>
                <c:pt idx="2">
                  <c:v>5729</c:v>
                </c:pt>
                <c:pt idx="3">
                  <c:v>6267.5</c:v>
                </c:pt>
                <c:pt idx="4">
                  <c:v>6270.5</c:v>
                </c:pt>
                <c:pt idx="5">
                  <c:v>6318.5</c:v>
                </c:pt>
                <c:pt idx="6">
                  <c:v>6644.5</c:v>
                </c:pt>
                <c:pt idx="7">
                  <c:v>6644.5</c:v>
                </c:pt>
                <c:pt idx="8">
                  <c:v>6708</c:v>
                </c:pt>
                <c:pt idx="9">
                  <c:v>6762</c:v>
                </c:pt>
                <c:pt idx="10">
                  <c:v>6821.5</c:v>
                </c:pt>
                <c:pt idx="11">
                  <c:v>6827.5</c:v>
                </c:pt>
                <c:pt idx="12">
                  <c:v>7358</c:v>
                </c:pt>
                <c:pt idx="13">
                  <c:v>7358</c:v>
                </c:pt>
                <c:pt idx="14">
                  <c:v>7358</c:v>
                </c:pt>
                <c:pt idx="15">
                  <c:v>7361</c:v>
                </c:pt>
                <c:pt idx="16">
                  <c:v>7361</c:v>
                </c:pt>
                <c:pt idx="17">
                  <c:v>7361</c:v>
                </c:pt>
                <c:pt idx="18">
                  <c:v>7923</c:v>
                </c:pt>
                <c:pt idx="19">
                  <c:v>7923</c:v>
                </c:pt>
                <c:pt idx="20">
                  <c:v>8517</c:v>
                </c:pt>
                <c:pt idx="21">
                  <c:v>8463</c:v>
                </c:pt>
                <c:pt idx="22">
                  <c:v>8463</c:v>
                </c:pt>
                <c:pt idx="23">
                  <c:v>9087.5</c:v>
                </c:pt>
                <c:pt idx="24">
                  <c:v>9089</c:v>
                </c:pt>
                <c:pt idx="25">
                  <c:v>9645</c:v>
                </c:pt>
                <c:pt idx="26">
                  <c:v>12304</c:v>
                </c:pt>
                <c:pt idx="27">
                  <c:v>12364.5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8.5766305189928296E-3</c:v>
                </c:pt>
                <c:pt idx="1">
                  <c:v>5.2085694491336362E-2</c:v>
                </c:pt>
                <c:pt idx="2">
                  <c:v>5.3541621498979501E-2</c:v>
                </c:pt>
                <c:pt idx="3">
                  <c:v>5.7768126585857282E-2</c:v>
                </c:pt>
                <c:pt idx="4">
                  <c:v>5.7791672575199224E-2</c:v>
                </c:pt>
                <c:pt idx="5">
                  <c:v>5.8168408404670226E-2</c:v>
                </c:pt>
                <c:pt idx="6">
                  <c:v>6.0727072579827436E-2</c:v>
                </c:pt>
                <c:pt idx="7">
                  <c:v>6.0727072579827436E-2</c:v>
                </c:pt>
                <c:pt idx="8">
                  <c:v>6.122546268756511E-2</c:v>
                </c:pt>
                <c:pt idx="9">
                  <c:v>6.1649290495719988E-2</c:v>
                </c:pt>
                <c:pt idx="10">
                  <c:v>6.2116285951001743E-2</c:v>
                </c:pt>
                <c:pt idx="11">
                  <c:v>6.2163377929685619E-2</c:v>
                </c:pt>
                <c:pt idx="12">
                  <c:v>6.6327093711651575E-2</c:v>
                </c:pt>
                <c:pt idx="13">
                  <c:v>6.6327093711651575E-2</c:v>
                </c:pt>
                <c:pt idx="14">
                  <c:v>6.6327093711651575E-2</c:v>
                </c:pt>
                <c:pt idx="15">
                  <c:v>6.6350639700993502E-2</c:v>
                </c:pt>
                <c:pt idx="16">
                  <c:v>6.6350639700993502E-2</c:v>
                </c:pt>
                <c:pt idx="17">
                  <c:v>6.6350639700993502E-2</c:v>
                </c:pt>
                <c:pt idx="18">
                  <c:v>7.0761588371049802E-2</c:v>
                </c:pt>
                <c:pt idx="19">
                  <c:v>7.0761588371049802E-2</c:v>
                </c:pt>
                <c:pt idx="20">
                  <c:v>7.5423694260753432E-2</c:v>
                </c:pt>
                <c:pt idx="21">
                  <c:v>7.4999866452598568E-2</c:v>
                </c:pt>
                <c:pt idx="22">
                  <c:v>7.4999866452598568E-2</c:v>
                </c:pt>
                <c:pt idx="23">
                  <c:v>7.9901356567278536E-2</c:v>
                </c:pt>
                <c:pt idx="24">
                  <c:v>7.9913129561949514E-2</c:v>
                </c:pt>
                <c:pt idx="25">
                  <c:v>8.4276986253321945E-2</c:v>
                </c:pt>
                <c:pt idx="26">
                  <c:v>0.10514658147339256</c:v>
                </c:pt>
                <c:pt idx="27">
                  <c:v>0.1056214255917883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56-4E2D-AD46-128CC59AF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809544"/>
        <c:axId val="1"/>
      </c:scatterChart>
      <c:valAx>
        <c:axId val="720809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809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504825</xdr:colOff>
      <xdr:row>18</xdr:row>
      <xdr:rowOff>142875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3FBB7A8-717D-DBE4-C8B5-EA4C428AE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40</v>
      </c>
      <c r="E1" s="3"/>
      <c r="F1" s="5" t="s">
        <v>35</v>
      </c>
      <c r="G1" s="3" t="s">
        <v>36</v>
      </c>
      <c r="H1" s="6" t="s">
        <v>37</v>
      </c>
      <c r="I1" s="4">
        <v>51611.87</v>
      </c>
      <c r="J1" s="4">
        <v>0.64453000000000005</v>
      </c>
      <c r="K1" s="7" t="s">
        <v>38</v>
      </c>
      <c r="L1" s="8" t="s">
        <v>39</v>
      </c>
    </row>
    <row r="2" spans="1:12" s="5" customFormat="1" ht="12.95" customHeight="1">
      <c r="A2" s="5" t="s">
        <v>24</v>
      </c>
      <c r="B2" s="5" t="s">
        <v>36</v>
      </c>
      <c r="C2" s="10"/>
      <c r="D2" s="10"/>
    </row>
    <row r="3" spans="1:12" s="5" customFormat="1" ht="12.95" customHeight="1" thickBot="1"/>
    <row r="4" spans="1:12" s="5" customFormat="1" ht="12.95" customHeight="1" thickTop="1" thickBot="1">
      <c r="A4" s="6" t="s">
        <v>37</v>
      </c>
      <c r="C4" s="11">
        <v>51611.87</v>
      </c>
      <c r="D4" s="12">
        <v>0.64453000000000005</v>
      </c>
    </row>
    <row r="5" spans="1:12" s="5" customFormat="1" ht="12.95" customHeight="1" thickTop="1">
      <c r="A5" s="6" t="s">
        <v>29</v>
      </c>
      <c r="C5" s="13">
        <v>-9.5</v>
      </c>
      <c r="D5" s="5" t="s">
        <v>30</v>
      </c>
    </row>
    <row r="6" spans="1:12" s="5" customFormat="1" ht="12.95" customHeight="1">
      <c r="A6" s="14" t="s">
        <v>2</v>
      </c>
    </row>
    <row r="7" spans="1:12" s="5" customFormat="1" ht="12.95" customHeight="1">
      <c r="A7" s="5" t="s">
        <v>3</v>
      </c>
      <c r="C7" s="5">
        <f>+C4</f>
        <v>51611.87</v>
      </c>
    </row>
    <row r="8" spans="1:12" s="5" customFormat="1" ht="12.95" customHeight="1">
      <c r="A8" s="5" t="s">
        <v>4</v>
      </c>
      <c r="C8" s="5">
        <f>+D4</f>
        <v>0.64453000000000005</v>
      </c>
    </row>
    <row r="9" spans="1:12" s="5" customFormat="1" ht="12.95" customHeight="1">
      <c r="A9" s="15" t="s">
        <v>34</v>
      </c>
      <c r="B9" s="16">
        <v>21</v>
      </c>
      <c r="C9" s="17" t="str">
        <f>"F"&amp;B9</f>
        <v>F21</v>
      </c>
      <c r="D9" s="18" t="str">
        <f>"G"&amp;B9</f>
        <v>G21</v>
      </c>
    </row>
    <row r="10" spans="1:12" s="5" customFormat="1" ht="12.95" customHeight="1" thickBot="1">
      <c r="C10" s="19" t="s">
        <v>20</v>
      </c>
      <c r="D10" s="19" t="s">
        <v>21</v>
      </c>
    </row>
    <row r="11" spans="1:12" s="5" customFormat="1" ht="12.95" customHeight="1">
      <c r="A11" s="5" t="s">
        <v>16</v>
      </c>
      <c r="C11" s="18">
        <f ca="1">INTERCEPT(INDIRECT($D$9):G992,INDIRECT($C$9):F992)</f>
        <v>8.5766305189928296E-3</v>
      </c>
      <c r="D11" s="20"/>
    </row>
    <row r="12" spans="1:12" s="5" customFormat="1" ht="12.95" customHeight="1">
      <c r="A12" s="5" t="s">
        <v>17</v>
      </c>
      <c r="C12" s="18">
        <f ca="1">SLOPE(INDIRECT($D$9):G992,INDIRECT($C$9):F992)</f>
        <v>7.8486631139791712E-6</v>
      </c>
      <c r="D12" s="20"/>
    </row>
    <row r="13" spans="1:12" s="5" customFormat="1" ht="12.95" customHeight="1">
      <c r="A13" s="5" t="s">
        <v>19</v>
      </c>
      <c r="C13" s="20" t="s">
        <v>14</v>
      </c>
    </row>
    <row r="14" spans="1:12" s="5" customFormat="1" ht="12.95" customHeight="1"/>
    <row r="15" spans="1:12" s="5" customFormat="1" ht="12.95" customHeight="1">
      <c r="A15" s="21" t="s">
        <v>18</v>
      </c>
      <c r="C15" s="22">
        <f ca="1">(C7+C11)+(C8+C12)*INT(MAX(F21:F3533))</f>
        <v>59580.944537501266</v>
      </c>
      <c r="E15" s="23" t="s">
        <v>41</v>
      </c>
      <c r="F15" s="13">
        <v>1</v>
      </c>
    </row>
    <row r="16" spans="1:12" s="5" customFormat="1" ht="12.95" customHeight="1">
      <c r="A16" s="14" t="s">
        <v>5</v>
      </c>
      <c r="C16" s="24">
        <f ca="1">+C8+C12</f>
        <v>0.64453784866311403</v>
      </c>
      <c r="E16" s="23" t="s">
        <v>31</v>
      </c>
      <c r="F16" s="25">
        <f ca="1">NOW()+15018.5+$C$5/24</f>
        <v>60358.817226504631</v>
      </c>
    </row>
    <row r="17" spans="1:17" s="5" customFormat="1" ht="12.95" customHeight="1" thickBot="1">
      <c r="A17" s="23" t="s">
        <v>28</v>
      </c>
      <c r="C17" s="5">
        <f>COUNT(C21:C2191)</f>
        <v>28</v>
      </c>
      <c r="E17" s="23" t="s">
        <v>42</v>
      </c>
      <c r="F17" s="25">
        <f ca="1">ROUND(2*(F16-$C$7)/$C$8,0)/2+F15</f>
        <v>13572</v>
      </c>
    </row>
    <row r="18" spans="1:17" s="5" customFormat="1" ht="12.95" customHeight="1" thickTop="1" thickBot="1">
      <c r="A18" s="14" t="s">
        <v>6</v>
      </c>
      <c r="C18" s="26">
        <f ca="1">+C15</f>
        <v>59580.944537501266</v>
      </c>
      <c r="D18" s="27">
        <f ca="1">+C16</f>
        <v>0.64453784866311403</v>
      </c>
      <c r="E18" s="23" t="s">
        <v>32</v>
      </c>
      <c r="F18" s="18">
        <f ca="1">ROUND(2*(F16-$C$15)/$C$16,0)/2+F15</f>
        <v>1208</v>
      </c>
    </row>
    <row r="19" spans="1:17" s="5" customFormat="1" ht="12.95" customHeight="1" thickTop="1">
      <c r="E19" s="23" t="s">
        <v>33</v>
      </c>
      <c r="F19" s="28">
        <f ca="1">+$C$15+$C$16*F18-15018.5-$C$5/24</f>
        <v>45341.442092019643</v>
      </c>
    </row>
    <row r="20" spans="1:17" s="5" customFormat="1" ht="12.95" customHeight="1" thickBot="1">
      <c r="A20" s="19" t="s">
        <v>7</v>
      </c>
      <c r="B20" s="19" t="s">
        <v>8</v>
      </c>
      <c r="C20" s="19" t="s">
        <v>9</v>
      </c>
      <c r="D20" s="19" t="s">
        <v>13</v>
      </c>
      <c r="E20" s="19" t="s">
        <v>10</v>
      </c>
      <c r="F20" s="19" t="s">
        <v>11</v>
      </c>
      <c r="G20" s="19" t="s">
        <v>12</v>
      </c>
      <c r="H20" s="29" t="s">
        <v>52</v>
      </c>
      <c r="I20" s="29" t="s">
        <v>53</v>
      </c>
      <c r="J20" s="29" t="s">
        <v>54</v>
      </c>
      <c r="K20" s="29" t="s">
        <v>55</v>
      </c>
      <c r="L20" s="29" t="s">
        <v>25</v>
      </c>
      <c r="M20" s="29" t="s">
        <v>26</v>
      </c>
      <c r="N20" s="29" t="s">
        <v>27</v>
      </c>
      <c r="O20" s="29" t="s">
        <v>23</v>
      </c>
      <c r="P20" s="30" t="s">
        <v>22</v>
      </c>
      <c r="Q20" s="19" t="s">
        <v>15</v>
      </c>
    </row>
    <row r="21" spans="1:17" s="5" customFormat="1" ht="12.95" customHeight="1">
      <c r="A21" s="5" t="str">
        <f>$K$1</f>
        <v>IBVS 5686</v>
      </c>
      <c r="C21" s="10">
        <f>+$C$4</f>
        <v>51611.87</v>
      </c>
      <c r="D21" s="10" t="s">
        <v>14</v>
      </c>
      <c r="E21" s="5">
        <f t="shared" ref="E21:E38" si="0">+(C21-C$7)/C$8</f>
        <v>0</v>
      </c>
      <c r="F21" s="5">
        <f t="shared" ref="F21:F45" si="1">ROUND(2*E21,0)/2</f>
        <v>0</v>
      </c>
      <c r="G21" s="5">
        <f t="shared" ref="G21:G38" si="2">+C21-(C$7+F21*C$8)</f>
        <v>0</v>
      </c>
      <c r="H21" s="5">
        <f>+G21</f>
        <v>0</v>
      </c>
      <c r="O21" s="5">
        <f t="shared" ref="O21:O38" ca="1" si="3">+C$11+C$12*$F21</f>
        <v>8.5766305189928296E-3</v>
      </c>
      <c r="Q21" s="31">
        <f t="shared" ref="Q21:Q38" si="4">+C21-15018.5</f>
        <v>36593.370000000003</v>
      </c>
    </row>
    <row r="22" spans="1:17" s="5" customFormat="1" ht="12.95" customHeight="1">
      <c r="A22" s="14" t="s">
        <v>43</v>
      </c>
      <c r="C22" s="32">
        <v>55184.875999999997</v>
      </c>
      <c r="D22" s="32">
        <v>2E-3</v>
      </c>
      <c r="E22" s="5">
        <f t="shared" si="0"/>
        <v>5543.5836966471597</v>
      </c>
      <c r="F22" s="5">
        <f t="shared" si="1"/>
        <v>5543.5</v>
      </c>
      <c r="G22" s="5">
        <f t="shared" si="2"/>
        <v>5.3944999992381781E-2</v>
      </c>
      <c r="K22" s="5">
        <f t="shared" ref="K22:K41" si="5">+G22</f>
        <v>5.3944999992381781E-2</v>
      </c>
      <c r="O22" s="5">
        <f t="shared" ca="1" si="3"/>
        <v>5.2085694491336362E-2</v>
      </c>
      <c r="Q22" s="31">
        <f t="shared" si="4"/>
        <v>40166.375999999997</v>
      </c>
    </row>
    <row r="23" spans="1:17" s="5" customFormat="1" ht="12.95" customHeight="1">
      <c r="A23" s="33" t="s">
        <v>44</v>
      </c>
      <c r="B23" s="34" t="s">
        <v>45</v>
      </c>
      <c r="C23" s="35">
        <v>55304.440519999996</v>
      </c>
      <c r="D23" s="35">
        <v>5.9999999999999995E-4</v>
      </c>
      <c r="E23" s="5">
        <f t="shared" si="0"/>
        <v>5729.0902207810241</v>
      </c>
      <c r="F23" s="5">
        <f t="shared" si="1"/>
        <v>5729</v>
      </c>
      <c r="G23" s="5">
        <f t="shared" si="2"/>
        <v>5.8149999989836942E-2</v>
      </c>
      <c r="K23" s="5">
        <f t="shared" si="5"/>
        <v>5.8149999989836942E-2</v>
      </c>
      <c r="O23" s="5">
        <f t="shared" ca="1" si="3"/>
        <v>5.3541621498979501E-2</v>
      </c>
      <c r="Q23" s="31">
        <f t="shared" si="4"/>
        <v>40285.940519999996</v>
      </c>
    </row>
    <row r="24" spans="1:17" s="5" customFormat="1" ht="12.95" customHeight="1">
      <c r="A24" s="33" t="s">
        <v>46</v>
      </c>
      <c r="B24" s="34" t="s">
        <v>47</v>
      </c>
      <c r="C24" s="35">
        <v>55651.517010000003</v>
      </c>
      <c r="D24" s="35">
        <v>4.0000000000000002E-4</v>
      </c>
      <c r="E24" s="5">
        <f t="shared" si="0"/>
        <v>6267.5856981055967</v>
      </c>
      <c r="F24" s="5">
        <f t="shared" si="1"/>
        <v>6267.5</v>
      </c>
      <c r="G24" s="5">
        <f t="shared" si="2"/>
        <v>5.5234999999811407E-2</v>
      </c>
      <c r="K24" s="5">
        <f t="shared" si="5"/>
        <v>5.5234999999811407E-2</v>
      </c>
      <c r="O24" s="5">
        <f t="shared" ca="1" si="3"/>
        <v>5.7768126585857282E-2</v>
      </c>
      <c r="Q24" s="31">
        <f t="shared" si="4"/>
        <v>40633.017010000003</v>
      </c>
    </row>
    <row r="25" spans="1:17" s="5" customFormat="1" ht="12.95" customHeight="1">
      <c r="A25" s="33" t="s">
        <v>46</v>
      </c>
      <c r="B25" s="34" t="s">
        <v>47</v>
      </c>
      <c r="C25" s="35">
        <v>55653.454960000003</v>
      </c>
      <c r="D25" s="35">
        <v>2.9999999999999997E-4</v>
      </c>
      <c r="E25" s="5">
        <f t="shared" si="0"/>
        <v>6270.5924627247759</v>
      </c>
      <c r="F25" s="5">
        <f t="shared" si="1"/>
        <v>6270.5</v>
      </c>
      <c r="G25" s="5">
        <f t="shared" si="2"/>
        <v>5.9594999998807907E-2</v>
      </c>
      <c r="K25" s="5">
        <f t="shared" si="5"/>
        <v>5.9594999998807907E-2</v>
      </c>
      <c r="O25" s="5">
        <f t="shared" ca="1" si="3"/>
        <v>5.7791672575199224E-2</v>
      </c>
      <c r="Q25" s="31">
        <f t="shared" si="4"/>
        <v>40634.954960000003</v>
      </c>
    </row>
    <row r="26" spans="1:17" s="5" customFormat="1" ht="12.95" customHeight="1">
      <c r="A26" s="33" t="s">
        <v>46</v>
      </c>
      <c r="B26" s="34" t="s">
        <v>47</v>
      </c>
      <c r="C26" s="35">
        <v>55684.396030000004</v>
      </c>
      <c r="D26" s="35">
        <v>5.0000000000000001E-4</v>
      </c>
      <c r="E26" s="5">
        <f t="shared" si="0"/>
        <v>6318.5980947357002</v>
      </c>
      <c r="F26" s="5">
        <f t="shared" si="1"/>
        <v>6318.5</v>
      </c>
      <c r="G26" s="5">
        <f t="shared" si="2"/>
        <v>6.3224999998055864E-2</v>
      </c>
      <c r="K26" s="5">
        <f t="shared" si="5"/>
        <v>6.3224999998055864E-2</v>
      </c>
      <c r="O26" s="5">
        <f t="shared" ca="1" si="3"/>
        <v>5.8168408404670226E-2</v>
      </c>
      <c r="Q26" s="31">
        <f t="shared" si="4"/>
        <v>40665.896030000004</v>
      </c>
    </row>
    <row r="27" spans="1:17" s="5" customFormat="1" ht="12.95" customHeight="1">
      <c r="A27" s="33" t="s">
        <v>46</v>
      </c>
      <c r="B27" s="34" t="s">
        <v>47</v>
      </c>
      <c r="C27" s="35">
        <v>55894.512860000003</v>
      </c>
      <c r="D27" s="35">
        <v>5.9999999999999995E-4</v>
      </c>
      <c r="E27" s="5">
        <f t="shared" si="0"/>
        <v>6644.5981723116065</v>
      </c>
      <c r="F27" s="5">
        <f t="shared" si="1"/>
        <v>6644.5</v>
      </c>
      <c r="G27" s="5">
        <f t="shared" si="2"/>
        <v>6.3275000000430737E-2</v>
      </c>
      <c r="K27" s="5">
        <f t="shared" si="5"/>
        <v>6.3275000000430737E-2</v>
      </c>
      <c r="O27" s="5">
        <f t="shared" ca="1" si="3"/>
        <v>6.0727072579827436E-2</v>
      </c>
      <c r="Q27" s="31">
        <f t="shared" si="4"/>
        <v>40876.012860000003</v>
      </c>
    </row>
    <row r="28" spans="1:17" s="5" customFormat="1" ht="12.95" customHeight="1">
      <c r="A28" s="33" t="s">
        <v>46</v>
      </c>
      <c r="B28" s="34" t="s">
        <v>47</v>
      </c>
      <c r="C28" s="35">
        <v>55894.513160000002</v>
      </c>
      <c r="D28" s="35">
        <v>5.9999999999999995E-4</v>
      </c>
      <c r="E28" s="5">
        <f t="shared" si="0"/>
        <v>6644.5986377670542</v>
      </c>
      <c r="F28" s="5">
        <f t="shared" si="1"/>
        <v>6644.5</v>
      </c>
      <c r="G28" s="5">
        <f t="shared" si="2"/>
        <v>6.3575000000128057E-2</v>
      </c>
      <c r="K28" s="5">
        <f t="shared" si="5"/>
        <v>6.3575000000128057E-2</v>
      </c>
      <c r="O28" s="5">
        <f t="shared" ca="1" si="3"/>
        <v>6.0727072579827436E-2</v>
      </c>
      <c r="Q28" s="31">
        <f t="shared" si="4"/>
        <v>40876.013160000002</v>
      </c>
    </row>
    <row r="29" spans="1:17" s="5" customFormat="1" ht="12.95" customHeight="1">
      <c r="A29" s="33" t="s">
        <v>46</v>
      </c>
      <c r="B29" s="34" t="s">
        <v>45</v>
      </c>
      <c r="C29" s="35">
        <v>55935.439400000003</v>
      </c>
      <c r="D29" s="35">
        <v>1E-4</v>
      </c>
      <c r="E29" s="5">
        <f t="shared" si="0"/>
        <v>6708.0964423688583</v>
      </c>
      <c r="F29" s="5">
        <f t="shared" si="1"/>
        <v>6708</v>
      </c>
      <c r="G29" s="5">
        <f t="shared" si="2"/>
        <v>6.2160000001313165E-2</v>
      </c>
      <c r="K29" s="5">
        <f t="shared" si="5"/>
        <v>6.2160000001313165E-2</v>
      </c>
      <c r="O29" s="5">
        <f t="shared" ca="1" si="3"/>
        <v>6.122546268756511E-2</v>
      </c>
      <c r="Q29" s="31">
        <f t="shared" si="4"/>
        <v>40916.939400000003</v>
      </c>
    </row>
    <row r="30" spans="1:17" s="5" customFormat="1" ht="12.95" customHeight="1">
      <c r="A30" s="33" t="s">
        <v>46</v>
      </c>
      <c r="B30" s="34" t="s">
        <v>45</v>
      </c>
      <c r="C30" s="35">
        <v>55970.243269999999</v>
      </c>
      <c r="D30" s="35">
        <v>2.0000000000000001E-4</v>
      </c>
      <c r="E30" s="5">
        <f t="shared" si="0"/>
        <v>6762.0952787302313</v>
      </c>
      <c r="F30" s="5">
        <f t="shared" si="1"/>
        <v>6762</v>
      </c>
      <c r="G30" s="5">
        <f t="shared" si="2"/>
        <v>6.1409999994793907E-2</v>
      </c>
      <c r="K30" s="5">
        <f t="shared" si="5"/>
        <v>6.1409999994793907E-2</v>
      </c>
      <c r="O30" s="5">
        <f t="shared" ca="1" si="3"/>
        <v>6.1649290495719988E-2</v>
      </c>
      <c r="Q30" s="31">
        <f t="shared" si="4"/>
        <v>40951.743269999999</v>
      </c>
    </row>
    <row r="31" spans="1:17" s="5" customFormat="1" ht="12.95" customHeight="1">
      <c r="A31" s="33" t="s">
        <v>48</v>
      </c>
      <c r="B31" s="34" t="s">
        <v>47</v>
      </c>
      <c r="C31" s="35">
        <v>56008.591999999997</v>
      </c>
      <c r="D31" s="35">
        <v>1.2500000000000001E-2</v>
      </c>
      <c r="E31" s="5">
        <f t="shared" si="0"/>
        <v>6821.5940297581092</v>
      </c>
      <c r="F31" s="5">
        <f t="shared" si="1"/>
        <v>6821.5</v>
      </c>
      <c r="G31" s="5">
        <f t="shared" si="2"/>
        <v>6.0604999991483055E-2</v>
      </c>
      <c r="J31" s="5">
        <f>+G31</f>
        <v>6.0604999991483055E-2</v>
      </c>
      <c r="O31" s="5">
        <f t="shared" ca="1" si="3"/>
        <v>6.2116285951001743E-2</v>
      </c>
      <c r="Q31" s="31">
        <f t="shared" si="4"/>
        <v>40990.091999999997</v>
      </c>
    </row>
    <row r="32" spans="1:17" s="5" customFormat="1" ht="12.95" customHeight="1">
      <c r="A32" s="33" t="s">
        <v>46</v>
      </c>
      <c r="B32" s="34" t="s">
        <v>47</v>
      </c>
      <c r="C32" s="35">
        <v>56012.456810000003</v>
      </c>
      <c r="D32" s="35">
        <v>4.0000000000000002E-4</v>
      </c>
      <c r="E32" s="5">
        <f t="shared" si="0"/>
        <v>6827.5903526600787</v>
      </c>
      <c r="F32" s="5">
        <f t="shared" si="1"/>
        <v>6827.5</v>
      </c>
      <c r="G32" s="5">
        <f t="shared" si="2"/>
        <v>5.8235000004060566E-2</v>
      </c>
      <c r="K32" s="5">
        <f t="shared" si="5"/>
        <v>5.8235000004060566E-2</v>
      </c>
      <c r="O32" s="5">
        <f t="shared" ca="1" si="3"/>
        <v>6.2163377929685619E-2</v>
      </c>
      <c r="Q32" s="31">
        <f t="shared" si="4"/>
        <v>40993.956810000003</v>
      </c>
    </row>
    <row r="33" spans="1:17" s="5" customFormat="1" ht="12.95" customHeight="1">
      <c r="A33" s="33" t="s">
        <v>46</v>
      </c>
      <c r="B33" s="34" t="s">
        <v>45</v>
      </c>
      <c r="C33" s="35">
        <v>56354.387430000002</v>
      </c>
      <c r="D33" s="35">
        <v>2.0000000000000001E-4</v>
      </c>
      <c r="E33" s="5">
        <f t="shared" si="0"/>
        <v>7358.1019192279637</v>
      </c>
      <c r="F33" s="5">
        <f t="shared" si="1"/>
        <v>7358</v>
      </c>
      <c r="G33" s="5">
        <f t="shared" si="2"/>
        <v>6.5690000003087334E-2</v>
      </c>
      <c r="K33" s="5">
        <f t="shared" si="5"/>
        <v>6.5690000003087334E-2</v>
      </c>
      <c r="O33" s="5">
        <f t="shared" ca="1" si="3"/>
        <v>6.6327093711651575E-2</v>
      </c>
      <c r="Q33" s="31">
        <f t="shared" si="4"/>
        <v>41335.887430000002</v>
      </c>
    </row>
    <row r="34" spans="1:17" s="5" customFormat="1" ht="12.95" customHeight="1">
      <c r="A34" s="33" t="s">
        <v>46</v>
      </c>
      <c r="B34" s="34" t="s">
        <v>45</v>
      </c>
      <c r="C34" s="35">
        <v>56354.387999999999</v>
      </c>
      <c r="D34" s="35">
        <v>2.0000000000000001E-4</v>
      </c>
      <c r="E34" s="5">
        <f t="shared" si="0"/>
        <v>7358.1028035933095</v>
      </c>
      <c r="F34" s="5">
        <f t="shared" si="1"/>
        <v>7358</v>
      </c>
      <c r="G34" s="5">
        <f t="shared" si="2"/>
        <v>6.625999999960186E-2</v>
      </c>
      <c r="K34" s="5">
        <f t="shared" si="5"/>
        <v>6.625999999960186E-2</v>
      </c>
      <c r="O34" s="5">
        <f t="shared" ca="1" si="3"/>
        <v>6.6327093711651575E-2</v>
      </c>
      <c r="Q34" s="31">
        <f t="shared" si="4"/>
        <v>41335.887999999999</v>
      </c>
    </row>
    <row r="35" spans="1:17" s="5" customFormat="1" ht="12.95" customHeight="1">
      <c r="A35" s="33" t="s">
        <v>46</v>
      </c>
      <c r="B35" s="34" t="s">
        <v>45</v>
      </c>
      <c r="C35" s="35">
        <v>56354.388480000001</v>
      </c>
      <c r="D35" s="35">
        <v>2.0000000000000001E-4</v>
      </c>
      <c r="E35" s="5">
        <f t="shared" si="0"/>
        <v>7358.1035483220303</v>
      </c>
      <c r="F35" s="5">
        <f t="shared" si="1"/>
        <v>7358</v>
      </c>
      <c r="G35" s="5">
        <f t="shared" si="2"/>
        <v>6.6740000002027955E-2</v>
      </c>
      <c r="K35" s="5">
        <f t="shared" si="5"/>
        <v>6.6740000002027955E-2</v>
      </c>
      <c r="O35" s="5">
        <f t="shared" ca="1" si="3"/>
        <v>6.6327093711651575E-2</v>
      </c>
      <c r="Q35" s="31">
        <f t="shared" si="4"/>
        <v>41335.888480000001</v>
      </c>
    </row>
    <row r="36" spans="1:17" s="5" customFormat="1" ht="12.95" customHeight="1">
      <c r="A36" s="33" t="s">
        <v>46</v>
      </c>
      <c r="B36" s="34" t="s">
        <v>45</v>
      </c>
      <c r="C36" s="35">
        <v>56356.321989999997</v>
      </c>
      <c r="D36" s="35">
        <v>1E-4</v>
      </c>
      <c r="E36" s="5">
        <f t="shared" si="0"/>
        <v>7361.1034242005708</v>
      </c>
      <c r="F36" s="5">
        <f t="shared" si="1"/>
        <v>7361</v>
      </c>
      <c r="G36" s="5">
        <f t="shared" si="2"/>
        <v>6.6659999996772967E-2</v>
      </c>
      <c r="K36" s="5">
        <f t="shared" si="5"/>
        <v>6.6659999996772967E-2</v>
      </c>
      <c r="O36" s="5">
        <f t="shared" ca="1" si="3"/>
        <v>6.6350639700993502E-2</v>
      </c>
      <c r="Q36" s="31">
        <f t="shared" si="4"/>
        <v>41337.821989999997</v>
      </c>
    </row>
    <row r="37" spans="1:17" s="5" customFormat="1" ht="12.95" customHeight="1">
      <c r="A37" s="33" t="s">
        <v>46</v>
      </c>
      <c r="B37" s="34" t="s">
        <v>45</v>
      </c>
      <c r="C37" s="35">
        <v>56356.322740000003</v>
      </c>
      <c r="D37" s="35">
        <v>2.0000000000000001E-4</v>
      </c>
      <c r="E37" s="5">
        <f t="shared" si="0"/>
        <v>7361.1045878392015</v>
      </c>
      <c r="F37" s="5">
        <f t="shared" si="1"/>
        <v>7361</v>
      </c>
      <c r="G37" s="5">
        <f t="shared" si="2"/>
        <v>6.7410000003292225E-2</v>
      </c>
      <c r="K37" s="5">
        <f t="shared" si="5"/>
        <v>6.7410000003292225E-2</v>
      </c>
      <c r="O37" s="5">
        <f t="shared" ca="1" si="3"/>
        <v>6.6350639700993502E-2</v>
      </c>
      <c r="Q37" s="31">
        <f t="shared" si="4"/>
        <v>41337.822740000003</v>
      </c>
    </row>
    <row r="38" spans="1:17" s="5" customFormat="1" ht="12.95" customHeight="1">
      <c r="A38" s="33" t="s">
        <v>46</v>
      </c>
      <c r="B38" s="34" t="s">
        <v>45</v>
      </c>
      <c r="C38" s="35">
        <v>56356.323060000002</v>
      </c>
      <c r="D38" s="35">
        <v>1E-4</v>
      </c>
      <c r="E38" s="5">
        <f t="shared" si="0"/>
        <v>7361.1050843250114</v>
      </c>
      <c r="F38" s="5">
        <f t="shared" si="1"/>
        <v>7361</v>
      </c>
      <c r="G38" s="5">
        <f t="shared" si="2"/>
        <v>6.7730000002484303E-2</v>
      </c>
      <c r="K38" s="5">
        <f t="shared" si="5"/>
        <v>6.7730000002484303E-2</v>
      </c>
      <c r="O38" s="5">
        <f t="shared" ca="1" si="3"/>
        <v>6.6350639700993502E-2</v>
      </c>
      <c r="Q38" s="31">
        <f t="shared" si="4"/>
        <v>41337.823060000002</v>
      </c>
    </row>
    <row r="39" spans="1:17" s="5" customFormat="1" ht="12.95" customHeight="1">
      <c r="A39" s="35" t="s">
        <v>49</v>
      </c>
      <c r="B39" s="34" t="s">
        <v>45</v>
      </c>
      <c r="C39" s="36">
        <v>56718.554459999999</v>
      </c>
      <c r="D39" s="35">
        <v>2.0000000000000001E-4</v>
      </c>
      <c r="E39" s="5">
        <f t="shared" ref="E39:E45" si="6">+(C39-C$7)/C$8</f>
        <v>7923.1136797356157</v>
      </c>
      <c r="F39" s="5">
        <f t="shared" si="1"/>
        <v>7923</v>
      </c>
      <c r="G39" s="5">
        <f t="shared" ref="G39:G45" si="7">+C39-(C$7+F39*C$8)</f>
        <v>7.3269999993499368E-2</v>
      </c>
      <c r="K39" s="5">
        <f t="shared" si="5"/>
        <v>7.3269999993499368E-2</v>
      </c>
      <c r="O39" s="5">
        <f t="shared" ref="O39:O45" ca="1" si="8">+C$11+C$12*$F39</f>
        <v>7.0761588371049802E-2</v>
      </c>
      <c r="Q39" s="31">
        <f t="shared" ref="Q39:Q45" si="9">+C39-15018.5</f>
        <v>41700.054459999999</v>
      </c>
    </row>
    <row r="40" spans="1:17" s="5" customFormat="1" ht="12.95" customHeight="1">
      <c r="A40" s="35" t="s">
        <v>49</v>
      </c>
      <c r="B40" s="34" t="s">
        <v>45</v>
      </c>
      <c r="C40" s="36">
        <v>56718.554730000003</v>
      </c>
      <c r="D40" s="35">
        <v>1E-4</v>
      </c>
      <c r="E40" s="5">
        <f t="shared" si="6"/>
        <v>7923.1140986455257</v>
      </c>
      <c r="F40" s="5">
        <f t="shared" si="1"/>
        <v>7923</v>
      </c>
      <c r="G40" s="5">
        <f t="shared" si="7"/>
        <v>7.3539999997592531E-2</v>
      </c>
      <c r="K40" s="5">
        <f t="shared" si="5"/>
        <v>7.3539999997592531E-2</v>
      </c>
      <c r="O40" s="5">
        <f t="shared" ca="1" si="8"/>
        <v>7.0761588371049802E-2</v>
      </c>
      <c r="Q40" s="31">
        <f t="shared" si="9"/>
        <v>41700.054730000003</v>
      </c>
    </row>
    <row r="41" spans="1:17" s="5" customFormat="1" ht="12.95" customHeight="1">
      <c r="A41" s="37" t="s">
        <v>50</v>
      </c>
      <c r="B41" s="38"/>
      <c r="C41" s="37">
        <v>57101.409</v>
      </c>
      <c r="D41" s="37">
        <v>1.1000000000000001E-3</v>
      </c>
      <c r="E41" s="5">
        <f t="shared" si="6"/>
        <v>8517.1194513831724</v>
      </c>
      <c r="F41" s="5">
        <f t="shared" si="1"/>
        <v>8517</v>
      </c>
      <c r="G41" s="5">
        <f t="shared" si="7"/>
        <v>7.6989999994111713E-2</v>
      </c>
      <c r="K41" s="5">
        <f t="shared" si="5"/>
        <v>7.6989999994111713E-2</v>
      </c>
      <c r="O41" s="5">
        <f t="shared" ca="1" si="8"/>
        <v>7.5423694260753432E-2</v>
      </c>
      <c r="Q41" s="31">
        <f t="shared" si="9"/>
        <v>42082.909</v>
      </c>
    </row>
    <row r="42" spans="1:17" s="5" customFormat="1" ht="12.95" customHeight="1">
      <c r="A42" s="39" t="s">
        <v>51</v>
      </c>
      <c r="B42" s="40" t="s">
        <v>45</v>
      </c>
      <c r="C42" s="41">
        <v>57066.599620000001</v>
      </c>
      <c r="D42" s="41">
        <v>4.0000000000000002E-4</v>
      </c>
      <c r="E42" s="5">
        <f t="shared" si="6"/>
        <v>8463.1120661567311</v>
      </c>
      <c r="F42" s="5">
        <f t="shared" si="1"/>
        <v>8463</v>
      </c>
      <c r="G42" s="5">
        <f t="shared" si="7"/>
        <v>7.2229999997944105E-2</v>
      </c>
      <c r="K42" s="5">
        <f t="shared" ref="K42:K48" si="10">+G42</f>
        <v>7.2229999997944105E-2</v>
      </c>
      <c r="O42" s="5">
        <f t="shared" ca="1" si="8"/>
        <v>7.4999866452598568E-2</v>
      </c>
      <c r="Q42" s="31">
        <f t="shared" si="9"/>
        <v>42048.099620000001</v>
      </c>
    </row>
    <row r="43" spans="1:17" s="5" customFormat="1" ht="12.95" customHeight="1">
      <c r="A43" s="39" t="s">
        <v>51</v>
      </c>
      <c r="B43" s="40" t="s">
        <v>45</v>
      </c>
      <c r="C43" s="41">
        <v>57066.600109999999</v>
      </c>
      <c r="D43" s="41">
        <v>5.0000000000000001E-4</v>
      </c>
      <c r="E43" s="5">
        <f t="shared" si="6"/>
        <v>8463.1128264006275</v>
      </c>
      <c r="F43" s="5">
        <f t="shared" si="1"/>
        <v>8463</v>
      </c>
      <c r="G43" s="5">
        <f t="shared" si="7"/>
        <v>7.2719999996479601E-2</v>
      </c>
      <c r="K43" s="5">
        <f t="shared" si="10"/>
        <v>7.2719999996479601E-2</v>
      </c>
      <c r="O43" s="5">
        <f t="shared" ca="1" si="8"/>
        <v>7.4999866452598568E-2</v>
      </c>
      <c r="Q43" s="31">
        <f t="shared" si="9"/>
        <v>42048.100109999999</v>
      </c>
    </row>
    <row r="44" spans="1:17" s="5" customFormat="1" ht="12.95" customHeight="1">
      <c r="A44" s="42" t="s">
        <v>0</v>
      </c>
      <c r="B44" s="43" t="s">
        <v>47</v>
      </c>
      <c r="C44" s="42">
        <v>57469.120199999998</v>
      </c>
      <c r="D44" s="42" t="s">
        <v>1</v>
      </c>
      <c r="E44" s="5">
        <f t="shared" si="6"/>
        <v>9087.630056009797</v>
      </c>
      <c r="F44" s="5">
        <f t="shared" si="1"/>
        <v>9087.5</v>
      </c>
      <c r="G44" s="5">
        <f t="shared" si="7"/>
        <v>8.3824999994249083E-2</v>
      </c>
      <c r="K44" s="5">
        <f t="shared" si="10"/>
        <v>8.3824999994249083E-2</v>
      </c>
      <c r="O44" s="5">
        <f t="shared" ca="1" si="8"/>
        <v>7.9901356567278536E-2</v>
      </c>
      <c r="Q44" s="31">
        <f t="shared" si="9"/>
        <v>42450.620199999998</v>
      </c>
    </row>
    <row r="45" spans="1:17" s="5" customFormat="1" ht="12.95" customHeight="1">
      <c r="A45" s="42" t="s">
        <v>0</v>
      </c>
      <c r="B45" s="43" t="s">
        <v>45</v>
      </c>
      <c r="C45" s="42">
        <v>57470.084999999999</v>
      </c>
      <c r="D45" s="42" t="s">
        <v>1</v>
      </c>
      <c r="E45" s="5">
        <f t="shared" si="6"/>
        <v>9089.1269607310696</v>
      </c>
      <c r="F45" s="5">
        <f t="shared" si="1"/>
        <v>9089</v>
      </c>
      <c r="G45" s="5">
        <f t="shared" si="7"/>
        <v>8.1829999995534308E-2</v>
      </c>
      <c r="K45" s="5">
        <f t="shared" si="10"/>
        <v>8.1829999995534308E-2</v>
      </c>
      <c r="O45" s="5">
        <f t="shared" ca="1" si="8"/>
        <v>7.9913129561949514E-2</v>
      </c>
      <c r="Q45" s="31">
        <f t="shared" si="9"/>
        <v>42451.584999999999</v>
      </c>
    </row>
    <row r="46" spans="1:17" s="5" customFormat="1" ht="12.95" customHeight="1">
      <c r="A46" s="44" t="s">
        <v>56</v>
      </c>
      <c r="B46" s="45" t="s">
        <v>45</v>
      </c>
      <c r="C46" s="46">
        <v>57828.442830000073</v>
      </c>
      <c r="D46" s="46">
        <v>1E-4</v>
      </c>
      <c r="E46" s="5">
        <f>+(C46-C$7)/C$8</f>
        <v>9645.1256419407473</v>
      </c>
      <c r="F46" s="5">
        <f>ROUND(2*E46,0)/2</f>
        <v>9645</v>
      </c>
      <c r="G46" s="5">
        <f>+C46-(C$7+F46*C$8)</f>
        <v>8.0980000071576796E-2</v>
      </c>
      <c r="K46" s="5">
        <f t="shared" si="10"/>
        <v>8.0980000071576796E-2</v>
      </c>
      <c r="O46" s="5">
        <f ca="1">+C$11+C$12*$F46</f>
        <v>8.4276986253321945E-2</v>
      </c>
      <c r="Q46" s="31">
        <f>+C46-15018.5</f>
        <v>42809.942830000073</v>
      </c>
    </row>
    <row r="47" spans="1:17" s="5" customFormat="1" ht="12.95" customHeight="1">
      <c r="A47" s="47" t="s">
        <v>57</v>
      </c>
      <c r="B47" s="48" t="s">
        <v>45</v>
      </c>
      <c r="C47" s="9">
        <v>59542.267599999905</v>
      </c>
      <c r="D47" s="10"/>
      <c r="E47" s="5">
        <f>+(C47-C$7)/C$8</f>
        <v>12304.155896544617</v>
      </c>
      <c r="F47" s="5">
        <f>ROUND(2*E47,0)/2</f>
        <v>12304</v>
      </c>
      <c r="G47" s="5">
        <f>+C47-(C$7+F47*C$8)</f>
        <v>0.1004799998991075</v>
      </c>
      <c r="K47" s="5">
        <f t="shared" si="10"/>
        <v>0.1004799998991075</v>
      </c>
      <c r="O47" s="5">
        <f ca="1">+C$11+C$12*$F47</f>
        <v>0.10514658147339256</v>
      </c>
      <c r="Q47" s="31">
        <f>+C47-15018.5</f>
        <v>44523.767599999905</v>
      </c>
    </row>
    <row r="48" spans="1:17" s="5" customFormat="1" ht="12.95" customHeight="1">
      <c r="A48" s="47" t="s">
        <v>57</v>
      </c>
      <c r="B48" s="48" t="s">
        <v>47</v>
      </c>
      <c r="C48" s="9">
        <v>59581.261799999978</v>
      </c>
      <c r="D48" s="10"/>
      <c r="E48" s="5">
        <f>+(C48-C$7)/C$8</f>
        <v>12364.656105999682</v>
      </c>
      <c r="F48" s="5">
        <f>ROUND(2*E48,0)/2</f>
        <v>12364.5</v>
      </c>
      <c r="G48" s="5">
        <f>+C48-(C$7+F48*C$8)</f>
        <v>0.10061499997391365</v>
      </c>
      <c r="K48" s="5">
        <f t="shared" si="10"/>
        <v>0.10061499997391365</v>
      </c>
      <c r="O48" s="5">
        <f ca="1">+C$11+C$12*$F48</f>
        <v>0.1056214255917883</v>
      </c>
      <c r="Q48" s="31">
        <f>+C48-15018.5</f>
        <v>44562.761799999978</v>
      </c>
    </row>
    <row r="49" spans="3:4" s="5" customFormat="1" ht="12.95" customHeight="1">
      <c r="C49" s="10"/>
      <c r="D49" s="10"/>
    </row>
    <row r="50" spans="3:4" s="5" customFormat="1" ht="12.95" customHeight="1">
      <c r="C50" s="10"/>
      <c r="D50" s="10"/>
    </row>
    <row r="51" spans="3:4" s="5" customFormat="1" ht="12.95" customHeight="1">
      <c r="C51" s="10"/>
      <c r="D51" s="10"/>
    </row>
    <row r="52" spans="3:4" s="5" customFormat="1" ht="12.95" customHeight="1">
      <c r="C52" s="10"/>
      <c r="D52" s="10"/>
    </row>
    <row r="53" spans="3:4" s="5" customFormat="1" ht="12.95" customHeight="1">
      <c r="C53" s="10"/>
      <c r="D53" s="10"/>
    </row>
    <row r="54" spans="3:4" s="5" customFormat="1" ht="12.95" customHeight="1">
      <c r="C54" s="10"/>
      <c r="D54" s="10"/>
    </row>
    <row r="55" spans="3:4" s="5" customFormat="1" ht="12.95" customHeight="1">
      <c r="C55" s="10"/>
      <c r="D55" s="10"/>
    </row>
    <row r="56" spans="3:4" s="5" customFormat="1" ht="12.95" customHeight="1">
      <c r="C56" s="10"/>
      <c r="D56" s="10"/>
    </row>
    <row r="57" spans="3:4" s="5" customFormat="1" ht="12.95" customHeight="1">
      <c r="C57" s="10"/>
      <c r="D57" s="10"/>
    </row>
    <row r="58" spans="3:4" s="5" customFormat="1" ht="12.95" customHeight="1">
      <c r="C58" s="10"/>
      <c r="D58" s="10"/>
    </row>
    <row r="59" spans="3:4" s="5" customFormat="1" ht="12.95" customHeight="1">
      <c r="C59" s="10"/>
      <c r="D59" s="10"/>
    </row>
    <row r="60" spans="3:4" s="5" customFormat="1" ht="12.95" customHeight="1">
      <c r="C60" s="10"/>
      <c r="D60" s="10"/>
    </row>
    <row r="61" spans="3:4" s="5" customFormat="1" ht="12.95" customHeight="1">
      <c r="C61" s="10"/>
      <c r="D61" s="10"/>
    </row>
    <row r="62" spans="3:4" s="5" customFormat="1" ht="12.95" customHeight="1">
      <c r="C62" s="10"/>
      <c r="D62" s="10"/>
    </row>
    <row r="63" spans="3:4" s="5" customFormat="1" ht="12.95" customHeight="1">
      <c r="C63" s="10"/>
      <c r="D63" s="10"/>
    </row>
    <row r="64" spans="3:4" s="5" customFormat="1" ht="12.95" customHeight="1">
      <c r="C64" s="10"/>
      <c r="D64" s="10"/>
    </row>
    <row r="65" spans="3:4" s="5" customFormat="1" ht="12.95" customHeight="1">
      <c r="C65" s="10"/>
      <c r="D65" s="10"/>
    </row>
    <row r="66" spans="3:4" s="5" customFormat="1" ht="12.95" customHeight="1">
      <c r="C66" s="10"/>
      <c r="D66" s="10"/>
    </row>
    <row r="67" spans="3:4" s="5" customFormat="1" ht="12.95" customHeight="1">
      <c r="C67" s="10"/>
      <c r="D67" s="10"/>
    </row>
    <row r="68" spans="3:4" s="5" customFormat="1" ht="12.95" customHeight="1">
      <c r="C68" s="10"/>
      <c r="D68" s="10"/>
    </row>
    <row r="69" spans="3:4" s="5" customFormat="1" ht="12.95" customHeight="1">
      <c r="C69" s="10"/>
      <c r="D69" s="10"/>
    </row>
    <row r="70" spans="3:4" s="5" customFormat="1" ht="12.95" customHeight="1">
      <c r="C70" s="10"/>
      <c r="D70" s="10"/>
    </row>
    <row r="71" spans="3:4" s="5" customFormat="1" ht="12.95" customHeight="1">
      <c r="C71" s="10"/>
      <c r="D71" s="10"/>
    </row>
    <row r="72" spans="3:4" s="5" customFormat="1" ht="12.95" customHeight="1">
      <c r="C72" s="10"/>
      <c r="D72" s="10"/>
    </row>
    <row r="73" spans="3:4" s="5" customFormat="1" ht="12.95" customHeight="1">
      <c r="C73" s="10"/>
      <c r="D73" s="10"/>
    </row>
    <row r="74" spans="3:4" s="5" customFormat="1" ht="12.95" customHeight="1">
      <c r="C74" s="10"/>
      <c r="D74" s="10"/>
    </row>
    <row r="75" spans="3:4" s="5" customFormat="1" ht="12.95" customHeight="1">
      <c r="C75" s="10"/>
      <c r="D75" s="10"/>
    </row>
    <row r="76" spans="3:4" s="5" customFormat="1" ht="12.95" customHeight="1">
      <c r="C76" s="10"/>
      <c r="D76" s="10"/>
    </row>
    <row r="77" spans="3:4" s="5" customFormat="1" ht="12.95" customHeight="1">
      <c r="C77" s="10"/>
      <c r="D77" s="10"/>
    </row>
    <row r="78" spans="3:4" s="5" customFormat="1" ht="12.95" customHeight="1">
      <c r="C78" s="10"/>
      <c r="D78" s="10"/>
    </row>
    <row r="79" spans="3:4" s="5" customFormat="1" ht="12.95" customHeight="1">
      <c r="C79" s="10"/>
      <c r="D79" s="10"/>
    </row>
    <row r="80" spans="3:4" s="5" customFormat="1" ht="12.95" customHeight="1">
      <c r="C80" s="10"/>
      <c r="D80" s="10"/>
    </row>
    <row r="81" spans="3:4" s="5" customFormat="1" ht="12.95" customHeight="1">
      <c r="C81" s="10"/>
      <c r="D81" s="10"/>
    </row>
    <row r="82" spans="3:4" s="5" customFormat="1" ht="12.95" customHeight="1">
      <c r="C82" s="10"/>
      <c r="D82" s="10"/>
    </row>
    <row r="83" spans="3:4" s="5" customFormat="1" ht="12.95" customHeight="1">
      <c r="C83" s="10"/>
      <c r="D83" s="10"/>
    </row>
    <row r="84" spans="3:4" s="5" customFormat="1" ht="12.95" customHeight="1">
      <c r="C84" s="10"/>
      <c r="D84" s="10"/>
    </row>
    <row r="85" spans="3:4" s="5" customFormat="1" ht="12.95" customHeight="1">
      <c r="C85" s="10"/>
      <c r="D85" s="10"/>
    </row>
    <row r="86" spans="3:4" s="5" customFormat="1" ht="12.95" customHeight="1">
      <c r="C86" s="10"/>
      <c r="D86" s="10"/>
    </row>
    <row r="87" spans="3:4" s="5" customFormat="1" ht="12.95" customHeight="1">
      <c r="C87" s="10"/>
      <c r="D87" s="10"/>
    </row>
    <row r="88" spans="3:4" s="5" customFormat="1" ht="12.95" customHeight="1">
      <c r="C88" s="10"/>
      <c r="D88" s="10"/>
    </row>
    <row r="89" spans="3:4" s="5" customFormat="1" ht="12.95" customHeight="1">
      <c r="C89" s="10"/>
      <c r="D89" s="10"/>
    </row>
    <row r="90" spans="3:4" s="5" customFormat="1" ht="12.95" customHeight="1">
      <c r="C90" s="10"/>
      <c r="D90" s="10"/>
    </row>
    <row r="91" spans="3:4" s="5" customFormat="1" ht="12.95" customHeight="1">
      <c r="C91" s="10"/>
      <c r="D91" s="10"/>
    </row>
    <row r="92" spans="3:4" s="5" customFormat="1" ht="12.95" customHeight="1">
      <c r="C92" s="10"/>
      <c r="D92" s="10"/>
    </row>
    <row r="93" spans="3:4" s="5" customFormat="1" ht="12.95" customHeight="1">
      <c r="C93" s="10"/>
      <c r="D93" s="10"/>
    </row>
    <row r="94" spans="3:4" s="5" customFormat="1" ht="12.95" customHeight="1">
      <c r="C94" s="10"/>
      <c r="D94" s="10"/>
    </row>
    <row r="95" spans="3:4" s="5" customFormat="1" ht="12.95" customHeight="1">
      <c r="C95" s="10"/>
      <c r="D95" s="10"/>
    </row>
    <row r="96" spans="3:4" s="5" customFormat="1" ht="12.95" customHeight="1">
      <c r="C96" s="10"/>
      <c r="D96" s="10"/>
    </row>
    <row r="97" spans="3:4" s="5" customFormat="1" ht="12.95" customHeight="1">
      <c r="C97" s="10"/>
      <c r="D97" s="10"/>
    </row>
    <row r="98" spans="3:4" s="5" customFormat="1" ht="12.95" customHeight="1">
      <c r="C98" s="10"/>
      <c r="D98" s="10"/>
    </row>
    <row r="99" spans="3:4" s="5" customFormat="1" ht="12.95" customHeight="1">
      <c r="C99" s="10"/>
      <c r="D99" s="10"/>
    </row>
    <row r="100" spans="3:4" s="5" customFormat="1" ht="12.95" customHeight="1">
      <c r="C100" s="10"/>
      <c r="D100" s="10"/>
    </row>
    <row r="101" spans="3:4" s="5" customFormat="1" ht="12.95" customHeight="1">
      <c r="C101" s="10"/>
      <c r="D101" s="10"/>
    </row>
    <row r="102" spans="3:4" s="5" customFormat="1" ht="12.95" customHeight="1">
      <c r="C102" s="10"/>
      <c r="D102" s="10"/>
    </row>
    <row r="103" spans="3:4" s="5" customFormat="1" ht="12.95" customHeight="1">
      <c r="C103" s="10"/>
      <c r="D103" s="10"/>
    </row>
    <row r="104" spans="3:4" s="5" customFormat="1" ht="12.95" customHeight="1">
      <c r="C104" s="10"/>
      <c r="D104" s="10"/>
    </row>
    <row r="105" spans="3:4" s="5" customFormat="1" ht="12.95" customHeight="1">
      <c r="C105" s="10"/>
      <c r="D105" s="10"/>
    </row>
    <row r="106" spans="3:4" s="5" customFormat="1" ht="12.95" customHeight="1">
      <c r="C106" s="10"/>
      <c r="D106" s="10"/>
    </row>
    <row r="107" spans="3:4" s="5" customFormat="1" ht="12.95" customHeight="1">
      <c r="C107" s="10"/>
      <c r="D107" s="10"/>
    </row>
    <row r="108" spans="3:4" s="5" customFormat="1" ht="12.95" customHeight="1">
      <c r="C108" s="10"/>
      <c r="D108" s="10"/>
    </row>
    <row r="109" spans="3:4" s="5" customFormat="1" ht="12.95" customHeight="1">
      <c r="C109" s="10"/>
      <c r="D109" s="10"/>
    </row>
    <row r="110" spans="3:4" s="5" customFormat="1" ht="12.95" customHeight="1">
      <c r="C110" s="10"/>
      <c r="D110" s="10"/>
    </row>
    <row r="111" spans="3:4" s="5" customFormat="1" ht="12.95" customHeight="1">
      <c r="C111" s="10"/>
      <c r="D111" s="10"/>
    </row>
    <row r="112" spans="3:4" s="5" customFormat="1" ht="12.95" customHeight="1">
      <c r="C112" s="10"/>
      <c r="D112" s="10"/>
    </row>
    <row r="113" spans="3:4" s="5" customFormat="1" ht="12.95" customHeight="1">
      <c r="C113" s="10"/>
      <c r="D113" s="10"/>
    </row>
    <row r="114" spans="3:4" s="5" customFormat="1" ht="12.95" customHeight="1">
      <c r="C114" s="10"/>
      <c r="D114" s="10"/>
    </row>
    <row r="115" spans="3:4" s="5" customFormat="1" ht="12.95" customHeight="1">
      <c r="C115" s="10"/>
      <c r="D115" s="10"/>
    </row>
    <row r="116" spans="3:4" s="5" customFormat="1" ht="12.95" customHeight="1">
      <c r="C116" s="10"/>
      <c r="D116" s="10"/>
    </row>
    <row r="117" spans="3:4" s="5" customFormat="1" ht="12.95" customHeight="1">
      <c r="C117" s="10"/>
      <c r="D117" s="10"/>
    </row>
    <row r="118" spans="3:4" s="5" customFormat="1" ht="12.95" customHeight="1">
      <c r="C118" s="10"/>
      <c r="D118" s="10"/>
    </row>
    <row r="119" spans="3:4" s="5" customFormat="1" ht="12.95" customHeight="1">
      <c r="C119" s="10"/>
      <c r="D119" s="10"/>
    </row>
    <row r="120" spans="3:4" s="5" customFormat="1" ht="12.95" customHeight="1">
      <c r="C120" s="10"/>
      <c r="D120" s="10"/>
    </row>
    <row r="121" spans="3:4" s="5" customFormat="1" ht="12.95" customHeight="1">
      <c r="C121" s="10"/>
      <c r="D121" s="10"/>
    </row>
    <row r="122" spans="3:4" s="5" customFormat="1" ht="12.95" customHeight="1">
      <c r="C122" s="10"/>
      <c r="D122" s="10"/>
    </row>
    <row r="123" spans="3:4" s="5" customFormat="1" ht="12.95" customHeight="1">
      <c r="C123" s="10"/>
      <c r="D123" s="10"/>
    </row>
    <row r="124" spans="3:4" s="5" customFormat="1" ht="12.95" customHeight="1">
      <c r="C124" s="10"/>
      <c r="D124" s="10"/>
    </row>
    <row r="125" spans="3:4" s="5" customFormat="1" ht="12.95" customHeight="1">
      <c r="C125" s="10"/>
      <c r="D125" s="10"/>
    </row>
    <row r="126" spans="3:4" s="5" customFormat="1" ht="12.95" customHeight="1">
      <c r="C126" s="10"/>
      <c r="D126" s="10"/>
    </row>
    <row r="127" spans="3:4" s="5" customFormat="1" ht="12.95" customHeight="1">
      <c r="C127" s="10"/>
      <c r="D127" s="10"/>
    </row>
    <row r="128" spans="3:4" s="5" customFormat="1" ht="12.95" customHeight="1">
      <c r="C128" s="10"/>
      <c r="D128" s="10"/>
    </row>
    <row r="129" spans="3:4" s="5" customFormat="1" ht="12.95" customHeight="1">
      <c r="C129" s="10"/>
      <c r="D129" s="10"/>
    </row>
    <row r="130" spans="3:4" s="5" customFormat="1" ht="12.95" customHeight="1">
      <c r="C130" s="10"/>
      <c r="D130" s="10"/>
    </row>
    <row r="131" spans="3:4" s="5" customFormat="1" ht="12.95" customHeight="1">
      <c r="C131" s="10"/>
      <c r="D131" s="10"/>
    </row>
    <row r="132" spans="3:4" s="5" customFormat="1" ht="12.95" customHeight="1">
      <c r="C132" s="10"/>
      <c r="D132" s="10"/>
    </row>
    <row r="133" spans="3:4" s="5" customFormat="1" ht="12.95" customHeight="1">
      <c r="C133" s="10"/>
      <c r="D133" s="10"/>
    </row>
    <row r="134" spans="3:4" s="5" customFormat="1" ht="12.95" customHeight="1">
      <c r="C134" s="10"/>
      <c r="D134" s="10"/>
    </row>
    <row r="135" spans="3:4" s="5" customFormat="1" ht="12.95" customHeight="1">
      <c r="C135" s="10"/>
      <c r="D135" s="10"/>
    </row>
    <row r="136" spans="3:4" s="5" customFormat="1" ht="12.95" customHeight="1">
      <c r="C136" s="10"/>
      <c r="D136" s="10"/>
    </row>
    <row r="137" spans="3:4" s="5" customFormat="1" ht="12.95" customHeight="1">
      <c r="C137" s="10"/>
      <c r="D137" s="10"/>
    </row>
    <row r="138" spans="3:4" s="5" customFormat="1" ht="12.95" customHeight="1">
      <c r="C138" s="10"/>
      <c r="D138" s="10"/>
    </row>
    <row r="139" spans="3:4" s="5" customFormat="1" ht="12.95" customHeight="1">
      <c r="C139" s="10"/>
      <c r="D139" s="10"/>
    </row>
    <row r="140" spans="3:4" s="5" customFormat="1" ht="12.95" customHeight="1">
      <c r="C140" s="10"/>
      <c r="D140" s="10"/>
    </row>
    <row r="141" spans="3:4" s="5" customFormat="1" ht="12.95" customHeight="1">
      <c r="C141" s="10"/>
      <c r="D141" s="10"/>
    </row>
    <row r="142" spans="3:4" s="5" customFormat="1" ht="12.95" customHeight="1">
      <c r="C142" s="10"/>
      <c r="D142" s="10"/>
    </row>
    <row r="143" spans="3:4" s="5" customFormat="1" ht="12.95" customHeight="1">
      <c r="C143" s="10"/>
      <c r="D143" s="10"/>
    </row>
    <row r="144" spans="3:4" s="5" customFormat="1" ht="12.95" customHeight="1">
      <c r="C144" s="10"/>
      <c r="D144" s="10"/>
    </row>
    <row r="145" spans="3:4" s="5" customFormat="1" ht="12.95" customHeight="1">
      <c r="C145" s="10"/>
      <c r="D145" s="10"/>
    </row>
    <row r="146" spans="3:4" s="5" customFormat="1" ht="12.95" customHeight="1">
      <c r="C146" s="10"/>
      <c r="D146" s="10"/>
    </row>
    <row r="147" spans="3:4" s="5" customFormat="1" ht="12.95" customHeight="1">
      <c r="C147" s="10"/>
      <c r="D147" s="10"/>
    </row>
    <row r="148" spans="3:4" s="5" customFormat="1" ht="12.95" customHeight="1">
      <c r="C148" s="10"/>
      <c r="D148" s="10"/>
    </row>
    <row r="149" spans="3:4" s="5" customFormat="1" ht="12.95" customHeight="1">
      <c r="C149" s="10"/>
      <c r="D149" s="10"/>
    </row>
    <row r="150" spans="3:4" s="5" customFormat="1" ht="12.95" customHeight="1">
      <c r="C150" s="10"/>
      <c r="D150" s="10"/>
    </row>
    <row r="151" spans="3:4" s="5" customFormat="1" ht="12.95" customHeight="1">
      <c r="C151" s="10"/>
      <c r="D151" s="10"/>
    </row>
    <row r="152" spans="3:4" s="5" customFormat="1" ht="12.95" customHeight="1">
      <c r="C152" s="10"/>
      <c r="D152" s="10"/>
    </row>
    <row r="153" spans="3:4" s="5" customFormat="1" ht="12.95" customHeight="1">
      <c r="C153" s="10"/>
      <c r="D153" s="10"/>
    </row>
    <row r="154" spans="3:4" s="5" customFormat="1" ht="12.95" customHeight="1">
      <c r="C154" s="10"/>
      <c r="D154" s="10"/>
    </row>
    <row r="155" spans="3:4" s="5" customFormat="1" ht="12.95" customHeight="1">
      <c r="C155" s="10"/>
      <c r="D155" s="10"/>
    </row>
    <row r="156" spans="3:4" s="5" customFormat="1" ht="12.95" customHeight="1">
      <c r="C156" s="10"/>
      <c r="D156" s="10"/>
    </row>
    <row r="157" spans="3:4" s="5" customFormat="1" ht="12.95" customHeight="1">
      <c r="C157" s="10"/>
      <c r="D157" s="10"/>
    </row>
    <row r="158" spans="3:4" s="5" customFormat="1" ht="12.95" customHeight="1">
      <c r="C158" s="10"/>
      <c r="D158" s="10"/>
    </row>
    <row r="159" spans="3:4" s="5" customFormat="1" ht="12.95" customHeight="1">
      <c r="C159" s="10"/>
      <c r="D159" s="10"/>
    </row>
    <row r="160" spans="3:4" s="5" customFormat="1" ht="12.95" customHeight="1">
      <c r="C160" s="10"/>
      <c r="D160" s="10"/>
    </row>
    <row r="161" spans="3:4" s="5" customFormat="1" ht="12.95" customHeight="1">
      <c r="C161" s="10"/>
      <c r="D161" s="10"/>
    </row>
    <row r="162" spans="3:4" s="5" customFormat="1" ht="12.95" customHeight="1">
      <c r="C162" s="10"/>
      <c r="D162" s="10"/>
    </row>
    <row r="163" spans="3:4" s="5" customFormat="1" ht="12.95" customHeight="1">
      <c r="C163" s="10"/>
      <c r="D163" s="10"/>
    </row>
    <row r="164" spans="3:4" s="5" customFormat="1" ht="12.95" customHeight="1">
      <c r="C164" s="10"/>
      <c r="D164" s="10"/>
    </row>
    <row r="165" spans="3:4" s="5" customFormat="1" ht="12.95" customHeight="1">
      <c r="C165" s="10"/>
      <c r="D165" s="10"/>
    </row>
    <row r="166" spans="3:4" s="5" customFormat="1" ht="12.95" customHeight="1">
      <c r="C166" s="10"/>
      <c r="D166" s="10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</sheetData>
  <protectedRanges>
    <protectedRange sqref="A46:D46" name="Range1"/>
  </protectedRanges>
  <phoneticPr fontId="8" type="noConversion"/>
  <hyperlinks>
    <hyperlink ref="H63858" r:id="rId1" display="http://vsolj.cetus-net.org/bulletin.html" xr:uid="{00000000-0004-0000-0000-000000000000}"/>
    <hyperlink ref="H63851" r:id="rId2" display="https://www.aavso.org/ejaavso" xr:uid="{00000000-0004-0000-0000-000001000000}"/>
    <hyperlink ref="I63858" r:id="rId3" display="http://vsolj.cetus-net.org/bulletin.html" xr:uid="{00000000-0004-0000-0000-000002000000}"/>
    <hyperlink ref="AQ57509" r:id="rId4" display="http://cdsbib.u-strasbg.fr/cgi-bin/cdsbib?1990RMxAA..21..381G" xr:uid="{00000000-0004-0000-0000-000003000000}"/>
    <hyperlink ref="H63855" r:id="rId5" display="https://www.aavso.org/ejaavso" xr:uid="{00000000-0004-0000-0000-000004000000}"/>
    <hyperlink ref="AP4873" r:id="rId6" display="http://cdsbib.u-strasbg.fr/cgi-bin/cdsbib?1990RMxAA..21..381G" xr:uid="{00000000-0004-0000-0000-000005000000}"/>
    <hyperlink ref="AP4876" r:id="rId7" display="http://cdsbib.u-strasbg.fr/cgi-bin/cdsbib?1990RMxAA..21..381G" xr:uid="{00000000-0004-0000-0000-000006000000}"/>
    <hyperlink ref="AP4874" r:id="rId8" display="http://cdsbib.u-strasbg.fr/cgi-bin/cdsbib?1990RMxAA..21..381G" xr:uid="{00000000-0004-0000-0000-000007000000}"/>
    <hyperlink ref="AP4858" r:id="rId9" display="http://cdsbib.u-strasbg.fr/cgi-bin/cdsbib?1990RMxAA..21..381G" xr:uid="{00000000-0004-0000-0000-000008000000}"/>
    <hyperlink ref="AQ5087" r:id="rId10" display="http://cdsbib.u-strasbg.fr/cgi-bin/cdsbib?1990RMxAA..21..381G" xr:uid="{00000000-0004-0000-0000-000009000000}"/>
    <hyperlink ref="AQ5091" r:id="rId11" display="http://cdsbib.u-strasbg.fr/cgi-bin/cdsbib?1990RMxAA..21..381G" xr:uid="{00000000-0004-0000-0000-00000A000000}"/>
    <hyperlink ref="AQ64771" r:id="rId12" display="http://cdsbib.u-strasbg.fr/cgi-bin/cdsbib?1990RMxAA..21..381G" xr:uid="{00000000-0004-0000-0000-00000B000000}"/>
    <hyperlink ref="I1979" r:id="rId13" display="http://vsolj.cetus-net.org/bulletin.html" xr:uid="{00000000-0004-0000-0000-00000C000000}"/>
    <hyperlink ref="H1979" r:id="rId14" display="http://vsolj.cetus-net.org/bulletin.html" xr:uid="{00000000-0004-0000-0000-00000D000000}"/>
    <hyperlink ref="AQ65432" r:id="rId15" display="http://cdsbib.u-strasbg.fr/cgi-bin/cdsbib?1990RMxAA..21..381G" xr:uid="{00000000-0004-0000-0000-00000E000000}"/>
    <hyperlink ref="AQ65431" r:id="rId16" display="http://cdsbib.u-strasbg.fr/cgi-bin/cdsbib?1990RMxAA..21..381G" xr:uid="{00000000-0004-0000-0000-00000F000000}"/>
    <hyperlink ref="AP3149" r:id="rId17" display="http://cdsbib.u-strasbg.fr/cgi-bin/cdsbib?1990RMxAA..21..381G" xr:uid="{00000000-0004-0000-0000-000010000000}"/>
    <hyperlink ref="AP3167" r:id="rId18" display="http://cdsbib.u-strasbg.fr/cgi-bin/cdsbib?1990RMxAA..21..381G" xr:uid="{00000000-0004-0000-0000-000011000000}"/>
    <hyperlink ref="AP3168" r:id="rId19" display="http://cdsbib.u-strasbg.fr/cgi-bin/cdsbib?1990RMxAA..21..381G" xr:uid="{00000000-0004-0000-0000-000012000000}"/>
    <hyperlink ref="AP316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2024-02-18T06:36:48Z</dcterms:modified>
</cp:coreProperties>
</file>