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2CBA4915-BD69-4772-953E-B31A882CF9DC}" xr6:coauthVersionLast="47" xr6:coauthVersionMax="47" xr10:uidLastSave="{00000000-0000-0000-0000-000000000000}"/>
  <bookViews>
    <workbookView xWindow="-120" yWindow="-120" windowWidth="29040" windowHeight="15840"/>
  </bookViews>
  <sheets>
    <sheet name="A" sheetId="1" r:id="rId1"/>
  </sheets>
  <calcPr calcId="181029"/>
</workbook>
</file>

<file path=xl/calcChain.xml><?xml version="1.0" encoding="utf-8"?>
<calcChain xmlns="http://schemas.openxmlformats.org/spreadsheetml/2006/main">
  <c r="D9" i="1" l="1"/>
  <c r="C9" i="1"/>
  <c r="Q28" i="1"/>
  <c r="Q27" i="1"/>
  <c r="E27" i="1"/>
  <c r="F27" i="1"/>
  <c r="E25" i="1"/>
  <c r="F25" i="1"/>
  <c r="Q23" i="1"/>
  <c r="Q26" i="1"/>
  <c r="Q24" i="1"/>
  <c r="Q22" i="1"/>
  <c r="Q25" i="1"/>
  <c r="C7" i="1"/>
  <c r="E28" i="1"/>
  <c r="F28" i="1"/>
  <c r="E21" i="1"/>
  <c r="F21" i="1"/>
  <c r="G21" i="1"/>
  <c r="H21" i="1"/>
  <c r="F17" i="1"/>
  <c r="C17" i="1"/>
  <c r="Q21" i="1"/>
  <c r="E24" i="1"/>
  <c r="F24" i="1"/>
  <c r="G24" i="1"/>
  <c r="K24" i="1"/>
  <c r="E23" i="1"/>
  <c r="F23" i="1"/>
  <c r="G23" i="1"/>
  <c r="J23" i="1"/>
  <c r="E26" i="1"/>
  <c r="F26" i="1"/>
  <c r="G28" i="1"/>
  <c r="K28" i="1"/>
  <c r="G25" i="1"/>
  <c r="J25" i="1"/>
  <c r="E22" i="1"/>
  <c r="F22" i="1"/>
  <c r="G22" i="1"/>
  <c r="G27" i="1"/>
  <c r="J27" i="1"/>
  <c r="K22" i="1"/>
  <c r="C12" i="1"/>
  <c r="C11" i="1"/>
  <c r="O22" i="1" l="1"/>
  <c r="O23" i="1"/>
  <c r="O26" i="1"/>
  <c r="O24" i="1"/>
  <c r="O28" i="1"/>
  <c r="O21" i="1"/>
  <c r="O25" i="1"/>
  <c r="O27" i="1"/>
  <c r="C15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<sst xmlns="http://schemas.openxmlformats.org/spreadsheetml/2006/main" count="56" uniqueCount="51">
  <si>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</si>
  <si>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</si>
  <si>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</si>
  <si>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</si>
  <si>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</si>
  <si>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</si>
  <si>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</si>
  <si>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</si>
  <si>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</si>
  <si>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</si>
  <si>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</si>
  <si>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</si>
  <si>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</si>
  <si>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</si>
  <si>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</si>
  <si>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</si>
  <si>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</si>
  <si>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</si>
  <si>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</si>
  <si>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</si>
  <si>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</si>
  <si>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</si>
  <si>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</si>
  <si>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</si>
  <si>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</si>
  <si>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</si>
  <si>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</si>
  <si>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</si>
  <si>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</si>
  <si>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</si>
  <si>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</si>
  <si>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</si>
  <si>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</si>
  <si>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</si>
  <si>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</si>
  <si>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 xml:space="preserve">EX Lyr /  GSC 2111-0413   </t>
  </si>
  <si>
    <t>E</t>
  </si>
  <si>
    <t>IBVS 5027</t>
  </si>
  <si>
    <t>II</t>
  </si>
  <si>
    <t>IBVS 5713</t>
  </si>
  <si>
    <t>I</t>
  </si>
  <si>
    <t>Kreimer</t>
  </si>
  <si>
    <t>J.M. Kreiner, 2004, Acta Astronomica, vol. 54, pp 207-210.</t>
  </si>
  <si>
    <t>IBVS 5945</t>
  </si>
  <si>
    <t>IBVS 5984</t>
  </si>
  <si>
    <t>OEJV 0179</t>
  </si>
  <si>
    <t>BAD?</t>
  </si>
  <si>
    <t>pg</t>
  </si>
  <si>
    <t>vis</t>
  </si>
  <si>
    <t>PE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</si>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</sst>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2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</font>
    <font>
      <sz val="10"/>
      <color indexed="8"/>
      <name val="Arial"/>
      <family val="2"/>
    </font>
    <font>
      <sz val="10"/>
      <name val="Arial"/>
    </font>
    <font>
      <b/>
      <sz val="10"/>
      <name val="Arial"/>
      <family val="2"/>
    </font>
    <font>
      <sz val="8"/>
      <name val="Arial"/>
    </font>
    <font>
      <sz val="10"/>
      <color indexed="10"/>
      <name val="Arial"/>
    </font>
    <font>
      <sz val="10"/>
      <color indexed="10"/>
      <name val="Arial"/>
      <family val="2"/>
    </font>
    <font>
      <sz val="10"/>
      <color indexed="20"/>
      <name val="Arial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b/>
      <sz val="10"/>
      <color indexed="14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7">
    <xf numFmtId="0" fontId="0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20" borderId="1" applyNumberFormat="0" applyAlignment="0" applyProtection="0"/>
    <xf numFmtId="0" fontId="21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15" fillId="0" borderId="0"/>
    <xf numFmtId="0" fontId="17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35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7" fillId="0" borderId="5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5" fillId="0" borderId="11" xfId="0" applyFont="1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9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31" fillId="0" borderId="8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5" fillId="0" borderId="0" xfId="0" applyFont="1" applyAlignment="1">
      <alignment vertical="center"/>
    </xf>
    <xf numFmtId="0" fontId="16" fillId="0" borderId="0" xfId="41" applyFont="1" applyAlignment="1">
      <alignment vertical="center"/>
    </xf>
    <xf numFmtId="0" fontId="16" fillId="0" borderId="0" xfId="41" applyFont="1" applyAlignment="1">
      <alignment horizontal="center" vertical="center"/>
    </xf>
    <xf numFmtId="0" fontId="16" fillId="0" borderId="0" xfId="41" applyFont="1" applyAlignment="1">
      <alignment horizontal="left" vertical="center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EX Lyr - O-C Diagr.</a:t>
            </a:r>
          </a:p>
        </c:rich>
      </c:tx>
      <c:layout>
        <c:manualLayout>
          <c:xMode val="edge"/>
          <c:yMode val="edge"/>
          <c:x val="0.39777468706536856"/>
          <c:y val="3.529411764705882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934631432545202"/>
          <c:y val="0.14117667333506626"/>
          <c:w val="0.82753824756606398"/>
          <c:h val="0.64411857209123979"/>
        </c:manualLayout>
      </c:layout>
      <c:scatterChart>
        <c:scatterStyle val="lineMarker"/>
        <c:varyColors val="0"/>
        <c:ser>
          <c:idx val="0"/>
          <c:order val="0"/>
          <c:tx>
            <c:strRef>
              <c:f>A!$H$20:$H$20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83A-4C0E-8B5D-4DDA01870255}"/>
            </c:ext>
          </c:extLst>
        </c:ser>
        <c:ser>
          <c:idx val="1"/>
          <c:order val="1"/>
          <c:tx>
            <c:strRef>
              <c:f>A!$I$20:$I$20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83A-4C0E-8B5D-4DDA01870255}"/>
            </c:ext>
          </c:extLst>
        </c:ser>
        <c:ser>
          <c:idx val="3"/>
          <c:order val="2"/>
          <c:tx>
            <c:strRef>
              <c:f>A!$J$20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A!$J$21:$J$999</c:f>
              <c:numCache>
                <c:formatCode>General</c:formatCode>
                <c:ptCount val="979"/>
                <c:pt idx="2">
                  <c:v>4.009008000139147E-2</c:v>
                </c:pt>
                <c:pt idx="4">
                  <c:v>3.9100639995012898E-2</c:v>
                </c:pt>
                <c:pt idx="6">
                  <c:v>3.612351999618113E-2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83A-4C0E-8B5D-4DDA01870255}"/>
            </c:ext>
          </c:extLst>
        </c:ser>
        <c:ser>
          <c:idx val="4"/>
          <c:order val="3"/>
          <c:tx>
            <c:strRef>
              <c:f>A!$K$20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A!$K$21:$K$999</c:f>
              <c:numCache>
                <c:formatCode>General</c:formatCode>
                <c:ptCount val="979"/>
                <c:pt idx="1">
                  <c:v>3.850879999663448E-2</c:v>
                </c:pt>
                <c:pt idx="3">
                  <c:v>3.9526399996248074E-2</c:v>
                </c:pt>
                <c:pt idx="7">
                  <c:v>3.6860079992038663E-2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83A-4C0E-8B5D-4DDA01870255}"/>
            </c:ext>
          </c:extLst>
        </c:ser>
        <c:ser>
          <c:idx val="2"/>
          <c:order val="4"/>
          <c:tx>
            <c:strRef>
              <c:f>A!$L$20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83A-4C0E-8B5D-4DDA01870255}"/>
            </c:ext>
          </c:extLst>
        </c:ser>
        <c:ser>
          <c:idx val="5"/>
          <c:order val="5"/>
          <c:tx>
            <c:strRef>
              <c:f>A!$M$20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83A-4C0E-8B5D-4DDA01870255}"/>
            </c:ext>
          </c:extLst>
        </c:ser>
        <c:ser>
          <c:idx val="6"/>
          <c:order val="6"/>
          <c:tx>
            <c:strRef>
              <c:f>A!$N$20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83A-4C0E-8B5D-4DDA01870255}"/>
            </c:ext>
          </c:extLst>
        </c:ser>
        <c:ser>
          <c:idx val="7"/>
          <c:order val="7"/>
          <c:tx>
            <c:strRef>
              <c:f>A!$O$20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A!$O$21:$O$999</c:f>
              <c:numCache>
                <c:formatCode>General</c:formatCode>
                <c:ptCount val="979"/>
                <c:pt idx="0">
                  <c:v>4.7783161337897041E-2</c:v>
                </c:pt>
                <c:pt idx="1">
                  <c:v>3.9714382699438291E-2</c:v>
                </c:pt>
                <c:pt idx="2">
                  <c:v>3.9105981380125998E-2</c:v>
                </c:pt>
                <c:pt idx="3">
                  <c:v>3.9059946525570793E-2</c:v>
                </c:pt>
                <c:pt idx="4">
                  <c:v>3.829881092186558E-2</c:v>
                </c:pt>
                <c:pt idx="5">
                  <c:v>3.7515438142654886E-2</c:v>
                </c:pt>
                <c:pt idx="6">
                  <c:v>3.7484618197656056E-2</c:v>
                </c:pt>
                <c:pt idx="7">
                  <c:v>3.6545780252850019E-2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83A-4C0E-8B5D-4DDA01870255}"/>
            </c:ext>
          </c:extLst>
        </c:ser>
        <c:ser>
          <c:idx val="8"/>
          <c:order val="8"/>
          <c:tx>
            <c:strRef>
              <c:f>A!$U$20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A!$U$21:$U$993</c:f>
              <c:numCache>
                <c:formatCode>General</c:formatCode>
                <c:ptCount val="973"/>
                <c:pt idx="5">
                  <c:v>3.3730560004187282E-2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F83A-4C0E-8B5D-4DDA018702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0161848"/>
        <c:axId val="1"/>
      </c:scatterChart>
      <c:valAx>
        <c:axId val="530161848"/>
        <c:scaling>
          <c:orientation val="minMax"/>
          <c:min val="20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573018080667588"/>
              <c:y val="0.8441188821985486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4.3999999999999997E-2"/>
          <c:min val="0.03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78720445062586E-2"/>
              <c:y val="0.3735300293345684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301618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948539638386647"/>
          <c:y val="0.92353064690443099"/>
          <c:w val="0.66898470097357443"/>
          <c:h val="5.882352941176471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EX Lyr - O-C Diagr.</a:t>
            </a:r>
          </a:p>
        </c:rich>
      </c:tx>
      <c:layout>
        <c:manualLayout>
          <c:xMode val="edge"/>
          <c:yMode val="edge"/>
          <c:x val="0.38888951944070049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762781476957638"/>
          <c:y val="0.14076246334310852"/>
          <c:w val="0.82582703674431768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D01-463C-9B9B-913AFF9559F6}"/>
            </c:ext>
          </c:extLst>
        </c:ser>
        <c:ser>
          <c:idx val="1"/>
          <c:order val="1"/>
          <c:tx>
            <c:strRef>
              <c:f>A!$I$20:$I$20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D01-463C-9B9B-913AFF9559F6}"/>
            </c:ext>
          </c:extLst>
        </c:ser>
        <c:ser>
          <c:idx val="3"/>
          <c:order val="2"/>
          <c:tx>
            <c:strRef>
              <c:f>A!$J$20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A!$J$21:$J$999</c:f>
              <c:numCache>
                <c:formatCode>General</c:formatCode>
                <c:ptCount val="979"/>
                <c:pt idx="2">
                  <c:v>4.009008000139147E-2</c:v>
                </c:pt>
                <c:pt idx="4">
                  <c:v>3.9100639995012898E-2</c:v>
                </c:pt>
                <c:pt idx="6">
                  <c:v>3.612351999618113E-2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D01-463C-9B9B-913AFF9559F6}"/>
            </c:ext>
          </c:extLst>
        </c:ser>
        <c:ser>
          <c:idx val="4"/>
          <c:order val="3"/>
          <c:tx>
            <c:strRef>
              <c:f>A!$K$20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A!$K$21:$K$999</c:f>
              <c:numCache>
                <c:formatCode>General</c:formatCode>
                <c:ptCount val="979"/>
                <c:pt idx="1">
                  <c:v>3.850879999663448E-2</c:v>
                </c:pt>
                <c:pt idx="3">
                  <c:v>3.9526399996248074E-2</c:v>
                </c:pt>
                <c:pt idx="7">
                  <c:v>3.6860079992038663E-2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D01-463C-9B9B-913AFF9559F6}"/>
            </c:ext>
          </c:extLst>
        </c:ser>
        <c:ser>
          <c:idx val="2"/>
          <c:order val="4"/>
          <c:tx>
            <c:strRef>
              <c:f>A!$L$20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D01-463C-9B9B-913AFF9559F6}"/>
            </c:ext>
          </c:extLst>
        </c:ser>
        <c:ser>
          <c:idx val="5"/>
          <c:order val="5"/>
          <c:tx>
            <c:strRef>
              <c:f>A!$M$20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D01-463C-9B9B-913AFF9559F6}"/>
            </c:ext>
          </c:extLst>
        </c:ser>
        <c:ser>
          <c:idx val="6"/>
          <c:order val="6"/>
          <c:tx>
            <c:strRef>
              <c:f>A!$N$20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1.1000000000000001E-3</c:v>
                  </c:pt>
                  <c:pt idx="2">
                    <c:v>4.4000000000000003E-3</c:v>
                  </c:pt>
                  <c:pt idx="4">
                    <c:v>2.9999999999999997E-4</c:v>
                  </c:pt>
                  <c:pt idx="5">
                    <c:v>4.0000000000000002E-4</c:v>
                  </c:pt>
                  <c:pt idx="6">
                    <c:v>3.5999999999999999E-3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D01-463C-9B9B-913AFF9559F6}"/>
            </c:ext>
          </c:extLst>
        </c:ser>
        <c:ser>
          <c:idx val="7"/>
          <c:order val="7"/>
          <c:tx>
            <c:strRef>
              <c:f>A!$O$20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20682.5</c:v>
                </c:pt>
                <c:pt idx="2">
                  <c:v>22242</c:v>
                </c:pt>
                <c:pt idx="3">
                  <c:v>22360</c:v>
                </c:pt>
                <c:pt idx="4">
                  <c:v>24311</c:v>
                </c:pt>
                <c:pt idx="5">
                  <c:v>26319</c:v>
                </c:pt>
                <c:pt idx="6">
                  <c:v>26398</c:v>
                </c:pt>
                <c:pt idx="7">
                  <c:v>28804.5</c:v>
                </c:pt>
              </c:numCache>
            </c:numRef>
          </c:xVal>
          <c:yVal>
            <c:numRef>
              <c:f>A!$O$21:$O$999</c:f>
              <c:numCache>
                <c:formatCode>General</c:formatCode>
                <c:ptCount val="979"/>
                <c:pt idx="0">
                  <c:v>4.7783161337897041E-2</c:v>
                </c:pt>
                <c:pt idx="1">
                  <c:v>3.9714382699438291E-2</c:v>
                </c:pt>
                <c:pt idx="2">
                  <c:v>3.9105981380125998E-2</c:v>
                </c:pt>
                <c:pt idx="3">
                  <c:v>3.9059946525570793E-2</c:v>
                </c:pt>
                <c:pt idx="4">
                  <c:v>3.829881092186558E-2</c:v>
                </c:pt>
                <c:pt idx="5">
                  <c:v>3.7515438142654886E-2</c:v>
                </c:pt>
                <c:pt idx="6">
                  <c:v>3.7484618197656056E-2</c:v>
                </c:pt>
                <c:pt idx="7">
                  <c:v>3.6545780252850019E-2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D01-463C-9B9B-913AFF9559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3510624"/>
        <c:axId val="1"/>
      </c:scatterChart>
      <c:valAx>
        <c:axId val="71351062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5233107122870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54954954954955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1351062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774806302365357"/>
          <c:y val="0.92375366568914952"/>
          <c:w val="0.62762857345534506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</xdr:colOff>
      <xdr:row>0</xdr:row>
      <xdr:rowOff>0</xdr:rowOff>
    </xdr:from>
    <xdr:to>
      <xdr:col>16</xdr:col>
      <xdr:colOff>152400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B01BBC67-6E8F-E66B-173F-B5C5BE1F0C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0</xdr:colOff>
      <xdr:row>0</xdr:row>
      <xdr:rowOff>0</xdr:rowOff>
    </xdr:from>
    <xdr:to>
      <xdr:col>26</xdr:col>
      <xdr:colOff>171450</xdr:colOff>
      <xdr:row>19</xdr:row>
      <xdr:rowOff>9525</xdr:rowOff>
    </xdr:to>
    <xdr:graphicFrame macro="">
      <xdr:nvGraphicFramePr>
        <xdr:cNvPr id="1028" name="Chart 2">
          <a:extLst>
            <a:ext uri="{FF2B5EF4-FFF2-40B4-BE49-F238E27FC236}">
              <a16:creationId xmlns:a16="http://schemas.microsoft.com/office/drawing/2014/main" id="{529D6A79-874E-7561-F2C3-D78B39E447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13" sqref="E13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5" ht="20.25" x14ac:dyDescent="0.3">
      <c r="A1" s="1" t="s">
        <v>35</v>
      </c>
    </row>
    <row r="2" spans="1:5" s="7" customFormat="1" ht="12.95" customHeight="1" x14ac:dyDescent="0.2">
      <c r="A2" s="7" t="s">
        <v>24</v>
      </c>
      <c r="B2" s="7" t="s">
        <v>36</v>
      </c>
      <c r="C2" s="8"/>
      <c r="D2" s="8"/>
    </row>
    <row r="3" spans="1:5" s="7" customFormat="1" ht="12.95" customHeight="1" thickBot="1" x14ac:dyDescent="0.25"/>
    <row r="4" spans="1:5" s="7" customFormat="1" ht="12.95" customHeight="1" thickBot="1" x14ac:dyDescent="0.25">
      <c r="A4" s="4" t="s">
        <v>0</v>
      </c>
      <c r="C4" s="9">
        <v>36461.300000000003</v>
      </c>
      <c r="D4" s="10">
        <v>0.35863240000000002</v>
      </c>
    </row>
    <row r="5" spans="1:5" s="7" customFormat="1" ht="12.95" customHeight="1" x14ac:dyDescent="0.2">
      <c r="A5" s="11" t="s">
        <v>29</v>
      </c>
      <c r="C5" s="12">
        <v>-9.5</v>
      </c>
      <c r="D5" s="7" t="s">
        <v>30</v>
      </c>
    </row>
    <row r="6" spans="1:5" s="7" customFormat="1" ht="12.95" customHeight="1" x14ac:dyDescent="0.2">
      <c r="A6" s="4" t="s">
        <v>1</v>
      </c>
    </row>
    <row r="7" spans="1:5" s="7" customFormat="1" ht="12.95" customHeight="1" x14ac:dyDescent="0.2">
      <c r="A7" s="7" t="s">
        <v>2</v>
      </c>
      <c r="C7" s="7">
        <f>+C4</f>
        <v>36461.300000000003</v>
      </c>
    </row>
    <row r="8" spans="1:5" s="7" customFormat="1" ht="12.95" customHeight="1" x14ac:dyDescent="0.2">
      <c r="A8" s="7" t="s">
        <v>3</v>
      </c>
      <c r="C8" s="7">
        <v>0.71729376</v>
      </c>
      <c r="D8" s="3" t="s">
        <v>42</v>
      </c>
    </row>
    <row r="9" spans="1:5" s="7" customFormat="1" ht="12.95" customHeight="1" x14ac:dyDescent="0.2">
      <c r="A9" s="13" t="s">
        <v>34</v>
      </c>
      <c r="B9" s="14">
        <v>22</v>
      </c>
      <c r="C9" s="15" t="str">
        <f>"F"&amp;B9</f>
        <v>F22</v>
      </c>
      <c r="D9" s="16" t="str">
        <f>"G"&amp;B9</f>
        <v>G22</v>
      </c>
    </row>
    <row r="10" spans="1:5" s="7" customFormat="1" ht="12.95" customHeight="1" thickBot="1" x14ac:dyDescent="0.25">
      <c r="C10" s="17" t="s">
        <v>20</v>
      </c>
      <c r="D10" s="17" t="s">
        <v>21</v>
      </c>
    </row>
    <row r="11" spans="1:5" s="7" customFormat="1" ht="12.95" customHeight="1" x14ac:dyDescent="0.2">
      <c r="A11" s="7" t="s">
        <v>16</v>
      </c>
      <c r="C11" s="16">
        <f ca="1">INTERCEPT(INDIRECT($D$9):G992,INDIRECT($C$9):F992)</f>
        <v>4.7783161337897041E-2</v>
      </c>
      <c r="D11" s="8"/>
    </row>
    <row r="12" spans="1:5" s="7" customFormat="1" ht="12.95" customHeight="1" x14ac:dyDescent="0.2">
      <c r="A12" s="7" t="s">
        <v>17</v>
      </c>
      <c r="C12" s="16">
        <f ca="1">SLOPE(INDIRECT($D$9):G992,INDIRECT($C$9):F992)</f>
        <v>-3.9012588606110249E-7</v>
      </c>
      <c r="D12" s="8"/>
    </row>
    <row r="13" spans="1:5" s="7" customFormat="1" ht="12.95" customHeight="1" x14ac:dyDescent="0.2">
      <c r="A13" s="7" t="s">
        <v>19</v>
      </c>
      <c r="C13" s="8" t="s">
        <v>14</v>
      </c>
    </row>
    <row r="14" spans="1:5" s="7" customFormat="1" ht="12.95" customHeight="1" x14ac:dyDescent="0.2"/>
    <row r="15" spans="1:5" s="7" customFormat="1" ht="12.95" customHeight="1" x14ac:dyDescent="0.2">
      <c r="A15" s="18" t="s">
        <v>18</v>
      </c>
      <c r="C15" s="19">
        <f ca="1">(C7+C11)+(C8+C12)*INT(MAX(F21:F3533))</f>
        <v>57122.266009015322</v>
      </c>
      <c r="E15" s="8"/>
    </row>
    <row r="16" spans="1:5" s="7" customFormat="1" ht="12.95" customHeight="1" x14ac:dyDescent="0.2">
      <c r="A16" s="4" t="s">
        <v>4</v>
      </c>
      <c r="C16" s="20">
        <f ca="1">+C8+C12</f>
        <v>0.71729336987411396</v>
      </c>
    </row>
    <row r="17" spans="1:22" s="7" customFormat="1" ht="12.95" customHeight="1" thickBot="1" x14ac:dyDescent="0.25">
      <c r="A17" s="21" t="s">
        <v>28</v>
      </c>
      <c r="C17" s="7">
        <f>COUNT(C21:C2191)</f>
        <v>8</v>
      </c>
      <c r="E17" s="21" t="s">
        <v>31</v>
      </c>
      <c r="F17" s="22">
        <f ca="1">TODAY()+15018.5-B5/24</f>
        <v>60359.5</v>
      </c>
    </row>
    <row r="18" spans="1:22" s="7" customFormat="1" ht="12.95" customHeight="1" thickTop="1" thickBot="1" x14ac:dyDescent="0.25">
      <c r="A18" s="4" t="s">
        <v>5</v>
      </c>
      <c r="C18" s="23">
        <f ca="1">+C15</f>
        <v>57122.266009015322</v>
      </c>
      <c r="D18" s="24">
        <f ca="1">+C16</f>
        <v>0.71729336987411396</v>
      </c>
      <c r="E18" s="21" t="s">
        <v>32</v>
      </c>
      <c r="F18" s="22">
        <f ca="1">ROUND(2*(F17-C15)/C16,0)/2+1</f>
        <v>4514</v>
      </c>
    </row>
    <row r="19" spans="1:22" s="7" customFormat="1" ht="12.95" customHeight="1" thickTop="1" x14ac:dyDescent="0.2">
      <c r="E19" s="21" t="s">
        <v>33</v>
      </c>
      <c r="F19" s="25">
        <f ca="1">+C15+C16*F18-15018.5-C5/24</f>
        <v>45342.024113960411</v>
      </c>
    </row>
    <row r="20" spans="1:22" s="7" customFormat="1" ht="12.95" customHeight="1" thickBot="1" x14ac:dyDescent="0.25">
      <c r="A20" s="17" t="s">
        <v>6</v>
      </c>
      <c r="B20" s="17" t="s">
        <v>7</v>
      </c>
      <c r="C20" s="17" t="s">
        <v>8</v>
      </c>
      <c r="D20" s="17" t="s">
        <v>13</v>
      </c>
      <c r="E20" s="17" t="s">
        <v>9</v>
      </c>
      <c r="F20" s="17" t="s">
        <v>10</v>
      </c>
      <c r="G20" s="17" t="s">
        <v>11</v>
      </c>
      <c r="H20" s="26" t="s">
        <v>47</v>
      </c>
      <c r="I20" s="26" t="s">
        <v>48</v>
      </c>
      <c r="J20" s="26" t="s">
        <v>49</v>
      </c>
      <c r="K20" s="26" t="s">
        <v>50</v>
      </c>
      <c r="L20" s="26" t="s">
        <v>25</v>
      </c>
      <c r="M20" s="26" t="s">
        <v>26</v>
      </c>
      <c r="N20" s="26" t="s">
        <v>27</v>
      </c>
      <c r="O20" s="26" t="s">
        <v>23</v>
      </c>
      <c r="P20" s="27" t="s">
        <v>22</v>
      </c>
      <c r="Q20" s="17" t="s">
        <v>15</v>
      </c>
      <c r="U20" s="28" t="s">
        <v>46</v>
      </c>
    </row>
    <row r="21" spans="1:22" s="7" customFormat="1" ht="12.95" customHeight="1" x14ac:dyDescent="0.2">
      <c r="A21" s="7" t="s">
        <v>12</v>
      </c>
      <c r="C21" s="29">
        <v>36461.300000000003</v>
      </c>
      <c r="D21" s="29" t="s">
        <v>14</v>
      </c>
      <c r="E21" s="7">
        <f t="shared" ref="E21:E27" si="0">+(C21-C$7)/C$8</f>
        <v>0</v>
      </c>
      <c r="F21" s="7">
        <f t="shared" ref="F21:F28" si="1">ROUND(2*E21,0)/2</f>
        <v>0</v>
      </c>
      <c r="G21" s="7">
        <f>+C21-(C$7+F21*C$8)</f>
        <v>0</v>
      </c>
      <c r="H21" s="7">
        <f>+G21</f>
        <v>0</v>
      </c>
      <c r="O21" s="7">
        <f t="shared" ref="O21:O27" ca="1" si="2">+C$11+C$12*$F21</f>
        <v>4.7783161337897041E-2</v>
      </c>
      <c r="Q21" s="30">
        <f t="shared" ref="Q21:Q27" si="3">+C21-15018.5</f>
        <v>21442.800000000003</v>
      </c>
    </row>
    <row r="22" spans="1:22" s="7" customFormat="1" ht="12.95" customHeight="1" x14ac:dyDescent="0.2">
      <c r="A22" s="5" t="s">
        <v>37</v>
      </c>
      <c r="B22" s="6" t="s">
        <v>38</v>
      </c>
      <c r="C22" s="5">
        <v>51296.7667</v>
      </c>
      <c r="D22" s="5">
        <v>1.1000000000000001E-3</v>
      </c>
      <c r="E22" s="7">
        <f t="shared" si="0"/>
        <v>20682.553686233096</v>
      </c>
      <c r="F22" s="7">
        <f t="shared" si="1"/>
        <v>20682.5</v>
      </c>
      <c r="G22" s="7">
        <f>+C22-(C$7+F22*C$8)</f>
        <v>3.850879999663448E-2</v>
      </c>
      <c r="K22" s="7">
        <f>+G22</f>
        <v>3.850879999663448E-2</v>
      </c>
      <c r="O22" s="7">
        <f t="shared" ca="1" si="2"/>
        <v>3.9714382699438291E-2</v>
      </c>
      <c r="Q22" s="30">
        <f t="shared" si="3"/>
        <v>36278.2667</v>
      </c>
    </row>
    <row r="23" spans="1:22" s="7" customFormat="1" ht="12.95" customHeight="1" x14ac:dyDescent="0.2">
      <c r="A23" s="31" t="s">
        <v>44</v>
      </c>
      <c r="B23" s="31"/>
      <c r="C23" s="5">
        <v>52415.387900000002</v>
      </c>
      <c r="D23" s="5">
        <v>4.4000000000000003E-3</v>
      </c>
      <c r="E23" s="7">
        <f t="shared" si="0"/>
        <v>22242.055890741332</v>
      </c>
      <c r="F23" s="7">
        <f t="shared" si="1"/>
        <v>22242</v>
      </c>
      <c r="G23" s="7">
        <f>+C23-(C$7+F23*C$8)</f>
        <v>4.009008000139147E-2</v>
      </c>
      <c r="J23" s="7">
        <f>+G23</f>
        <v>4.009008000139147E-2</v>
      </c>
      <c r="O23" s="7">
        <f t="shared" ca="1" si="2"/>
        <v>3.9105981380125998E-2</v>
      </c>
      <c r="Q23" s="30">
        <f t="shared" si="3"/>
        <v>37396.887900000002</v>
      </c>
    </row>
    <row r="24" spans="1:22" s="7" customFormat="1" ht="12.95" customHeight="1" x14ac:dyDescent="0.2">
      <c r="A24" s="31" t="s">
        <v>41</v>
      </c>
      <c r="B24" s="31"/>
      <c r="C24" s="5">
        <v>52500.027999999998</v>
      </c>
      <c r="D24" s="5"/>
      <c r="E24" s="7">
        <f t="shared" si="0"/>
        <v>22360.055104898718</v>
      </c>
      <c r="F24" s="7">
        <f t="shared" si="1"/>
        <v>22360</v>
      </c>
      <c r="G24" s="7">
        <f>+C24-(C$7+F24*C$8)</f>
        <v>3.9526399996248074E-2</v>
      </c>
      <c r="K24" s="7">
        <f>+G24</f>
        <v>3.9526399996248074E-2</v>
      </c>
      <c r="O24" s="7">
        <f t="shared" ca="1" si="2"/>
        <v>3.9059946525570793E-2</v>
      </c>
      <c r="Q24" s="30">
        <f t="shared" si="3"/>
        <v>37481.527999999998</v>
      </c>
      <c r="V24" s="4" t="s">
        <v>42</v>
      </c>
    </row>
    <row r="25" spans="1:22" s="7" customFormat="1" ht="12.95" customHeight="1" x14ac:dyDescent="0.2">
      <c r="A25" s="5" t="s">
        <v>39</v>
      </c>
      <c r="B25" s="6" t="s">
        <v>40</v>
      </c>
      <c r="C25" s="5">
        <v>53899.467700000001</v>
      </c>
      <c r="D25" s="5">
        <v>2.9999999999999997E-4</v>
      </c>
      <c r="E25" s="7">
        <f t="shared" si="0"/>
        <v>24311.054511334376</v>
      </c>
      <c r="F25" s="7">
        <f t="shared" si="1"/>
        <v>24311</v>
      </c>
      <c r="G25" s="7">
        <f>+C25-(C$7+F25*C$8)</f>
        <v>3.9100639995012898E-2</v>
      </c>
      <c r="J25" s="7">
        <f>+G25</f>
        <v>3.9100639995012898E-2</v>
      </c>
      <c r="O25" s="7">
        <f t="shared" ca="1" si="2"/>
        <v>3.829881092186558E-2</v>
      </c>
      <c r="Q25" s="30">
        <f t="shared" si="3"/>
        <v>38880.967700000001</v>
      </c>
    </row>
    <row r="26" spans="1:22" s="7" customFormat="1" ht="12.95" customHeight="1" x14ac:dyDescent="0.2">
      <c r="A26" s="5" t="s">
        <v>43</v>
      </c>
      <c r="B26" s="6" t="s">
        <v>40</v>
      </c>
      <c r="C26" s="5">
        <v>55339.788200000003</v>
      </c>
      <c r="D26" s="5">
        <v>4.0000000000000002E-4</v>
      </c>
      <c r="E26" s="7">
        <f t="shared" si="0"/>
        <v>26319.047024750362</v>
      </c>
      <c r="F26" s="7">
        <f t="shared" si="1"/>
        <v>26319</v>
      </c>
      <c r="O26" s="7">
        <f t="shared" ca="1" si="2"/>
        <v>3.7515438142654886E-2</v>
      </c>
      <c r="Q26" s="30">
        <f t="shared" si="3"/>
        <v>40321.288200000003</v>
      </c>
      <c r="U26" s="16">
        <v>3.3730560004187282E-2</v>
      </c>
    </row>
    <row r="27" spans="1:22" s="7" customFormat="1" ht="12.95" customHeight="1" x14ac:dyDescent="0.2">
      <c r="A27" s="31" t="s">
        <v>44</v>
      </c>
      <c r="B27" s="31"/>
      <c r="C27" s="5">
        <v>55396.4568</v>
      </c>
      <c r="D27" s="5">
        <v>3.5999999999999999E-3</v>
      </c>
      <c r="E27" s="7">
        <f t="shared" si="0"/>
        <v>26398.05036084518</v>
      </c>
      <c r="F27" s="7">
        <f t="shared" si="1"/>
        <v>26398</v>
      </c>
      <c r="G27" s="7">
        <f>+C27-(C$7+F27*C$8)</f>
        <v>3.612351999618113E-2</v>
      </c>
      <c r="J27" s="7">
        <f>+G27</f>
        <v>3.612351999618113E-2</v>
      </c>
      <c r="O27" s="7">
        <f t="shared" ca="1" si="2"/>
        <v>3.7484618197656056E-2</v>
      </c>
      <c r="Q27" s="30">
        <f t="shared" si="3"/>
        <v>40377.9568</v>
      </c>
    </row>
    <row r="28" spans="1:22" s="7" customFormat="1" ht="12.95" customHeight="1" x14ac:dyDescent="0.2">
      <c r="A28" s="32" t="s">
        <v>45</v>
      </c>
      <c r="B28" s="33" t="s">
        <v>40</v>
      </c>
      <c r="C28" s="34">
        <v>57122.624969999997</v>
      </c>
      <c r="D28" s="34">
        <v>5.9999999999999995E-4</v>
      </c>
      <c r="E28" s="7">
        <f>+(C28-C$7)/C$8</f>
        <v>28804.5513877048</v>
      </c>
      <c r="F28" s="7">
        <f t="shared" si="1"/>
        <v>28804.5</v>
      </c>
      <c r="G28" s="7">
        <f>+C28-(C$7+F28*C$8)</f>
        <v>3.6860079992038663E-2</v>
      </c>
      <c r="K28" s="7">
        <f>+G28</f>
        <v>3.6860079992038663E-2</v>
      </c>
      <c r="O28" s="7">
        <f ca="1">+C$11+C$12*$F28</f>
        <v>3.6545780252850019E-2</v>
      </c>
      <c r="Q28" s="30">
        <f>+C28-15018.5</f>
        <v>42104.124969999997</v>
      </c>
    </row>
    <row r="29" spans="1:22" s="7" customFormat="1" ht="12.95" customHeight="1" x14ac:dyDescent="0.2">
      <c r="A29" s="31"/>
      <c r="B29" s="31"/>
      <c r="C29" s="5"/>
      <c r="D29" s="5"/>
      <c r="Q29" s="30"/>
    </row>
    <row r="30" spans="1:22" s="7" customFormat="1" ht="12.95" customHeight="1" x14ac:dyDescent="0.2">
      <c r="C30" s="29"/>
      <c r="D30" s="29"/>
      <c r="Q30" s="30"/>
    </row>
    <row r="31" spans="1:22" s="7" customFormat="1" ht="12.95" customHeight="1" x14ac:dyDescent="0.2">
      <c r="C31" s="29"/>
      <c r="D31" s="29"/>
      <c r="Q31" s="30"/>
    </row>
    <row r="32" spans="1:22" s="7" customFormat="1" ht="12.95" customHeight="1" x14ac:dyDescent="0.2">
      <c r="C32" s="29"/>
      <c r="D32" s="29"/>
      <c r="Q32" s="30"/>
    </row>
    <row r="33" spans="3:17" s="7" customFormat="1" ht="12.95" customHeight="1" x14ac:dyDescent="0.2">
      <c r="C33" s="29"/>
      <c r="D33" s="29"/>
      <c r="Q33" s="30"/>
    </row>
    <row r="34" spans="3:17" s="7" customFormat="1" ht="12.95" customHeight="1" x14ac:dyDescent="0.2">
      <c r="C34" s="29"/>
      <c r="D34" s="29"/>
    </row>
    <row r="35" spans="3:17" s="7" customFormat="1" ht="12.95" customHeight="1" x14ac:dyDescent="0.2">
      <c r="C35" s="29"/>
      <c r="D35" s="29"/>
    </row>
    <row r="36" spans="3:17" s="7" customFormat="1" ht="12.95" customHeight="1" x14ac:dyDescent="0.2">
      <c r="C36" s="29"/>
      <c r="D36" s="29"/>
    </row>
    <row r="37" spans="3:17" s="7" customFormat="1" ht="12.95" customHeight="1" x14ac:dyDescent="0.2">
      <c r="C37" s="29"/>
      <c r="D37" s="29"/>
    </row>
    <row r="38" spans="3:17" s="7" customFormat="1" ht="12.95" customHeight="1" x14ac:dyDescent="0.2">
      <c r="C38" s="29"/>
      <c r="D38" s="29"/>
    </row>
    <row r="39" spans="3:17" s="7" customFormat="1" ht="12.95" customHeight="1" x14ac:dyDescent="0.2">
      <c r="C39" s="29"/>
      <c r="D39" s="29"/>
    </row>
    <row r="40" spans="3:17" s="7" customFormat="1" ht="12.95" customHeight="1" x14ac:dyDescent="0.2">
      <c r="C40" s="29"/>
      <c r="D40" s="29"/>
    </row>
    <row r="41" spans="3:17" s="7" customFormat="1" ht="12.95" customHeight="1" x14ac:dyDescent="0.2">
      <c r="C41" s="29"/>
      <c r="D41" s="29"/>
    </row>
    <row r="42" spans="3:17" s="7" customFormat="1" ht="12.95" customHeight="1" x14ac:dyDescent="0.2">
      <c r="C42" s="29"/>
      <c r="D42" s="29"/>
    </row>
    <row r="43" spans="3:17" s="7" customFormat="1" ht="12.95" customHeight="1" x14ac:dyDescent="0.2">
      <c r="C43" s="29"/>
      <c r="D43" s="29"/>
    </row>
    <row r="44" spans="3:17" s="7" customFormat="1" ht="12.95" customHeight="1" x14ac:dyDescent="0.2">
      <c r="C44" s="29"/>
      <c r="D44" s="29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2024-02-19T03:22:01Z</dcterms:modified>
</cp:coreProperties>
</file>