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D768933-9FCE-4BFE-910B-4E45C69AB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F39" i="1" l="1"/>
  <c r="E39" i="1"/>
  <c r="Q39" i="1"/>
  <c r="F14" i="1"/>
  <c r="E50" i="1"/>
  <c r="F50" i="1" s="1"/>
  <c r="G50" i="1" s="1"/>
  <c r="K50" i="1" s="1"/>
  <c r="Q50" i="1"/>
  <c r="E60" i="1"/>
  <c r="F60" i="1" s="1"/>
  <c r="G60" i="1" s="1"/>
  <c r="K60" i="1" s="1"/>
  <c r="Q60" i="1"/>
  <c r="E61" i="1"/>
  <c r="F61" i="1" s="1"/>
  <c r="G61" i="1" s="1"/>
  <c r="K61" i="1" s="1"/>
  <c r="Q61" i="1"/>
  <c r="E44" i="2"/>
  <c r="F44" i="2" s="1"/>
  <c r="G44" i="2" s="1"/>
  <c r="I44" i="2" s="1"/>
  <c r="Q44" i="2"/>
  <c r="E50" i="2"/>
  <c r="F50" i="2" s="1"/>
  <c r="G50" i="2" s="1"/>
  <c r="I50" i="2" s="1"/>
  <c r="Q50" i="2"/>
  <c r="E51" i="2"/>
  <c r="F51" i="2"/>
  <c r="G51" i="2"/>
  <c r="I51" i="2" s="1"/>
  <c r="Q51" i="2"/>
  <c r="E52" i="1"/>
  <c r="F52" i="1" s="1"/>
  <c r="G52" i="1" s="1"/>
  <c r="K52" i="1" s="1"/>
  <c r="Q52" i="1"/>
  <c r="E58" i="1"/>
  <c r="F58" i="1" s="1"/>
  <c r="G58" i="1" s="1"/>
  <c r="K58" i="1" s="1"/>
  <c r="Q58" i="1"/>
  <c r="E59" i="1"/>
  <c r="F59" i="1" s="1"/>
  <c r="G59" i="1" s="1"/>
  <c r="K59" i="1" s="1"/>
  <c r="Q59" i="1"/>
  <c r="E43" i="2"/>
  <c r="F43" i="2" s="1"/>
  <c r="G43" i="2" s="1"/>
  <c r="I43" i="2" s="1"/>
  <c r="Q43" i="2"/>
  <c r="E45" i="2"/>
  <c r="F45" i="2"/>
  <c r="G45" i="2" s="1"/>
  <c r="I45" i="2" s="1"/>
  <c r="Q45" i="2"/>
  <c r="E46" i="2"/>
  <c r="F46" i="2" s="1"/>
  <c r="G46" i="2" s="1"/>
  <c r="I46" i="2" s="1"/>
  <c r="Q46" i="2"/>
  <c r="E47" i="2"/>
  <c r="F47" i="2" s="1"/>
  <c r="G47" i="2" s="1"/>
  <c r="I47" i="2" s="1"/>
  <c r="Q47" i="2"/>
  <c r="E48" i="2"/>
  <c r="F48" i="2"/>
  <c r="G48" i="2"/>
  <c r="I48" i="2" s="1"/>
  <c r="Q48" i="2"/>
  <c r="E49" i="2"/>
  <c r="F49" i="2"/>
  <c r="G49" i="2" s="1"/>
  <c r="I49" i="2" s="1"/>
  <c r="Q49" i="2"/>
  <c r="E46" i="1"/>
  <c r="E28" i="3" s="1"/>
  <c r="C7" i="1"/>
  <c r="E30" i="1"/>
  <c r="F30" i="1"/>
  <c r="C8" i="1"/>
  <c r="E55" i="1"/>
  <c r="F55" i="1" s="1"/>
  <c r="G55" i="1" s="1"/>
  <c r="K55" i="1" s="1"/>
  <c r="E57" i="1"/>
  <c r="F57" i="1" s="1"/>
  <c r="G57" i="1" s="1"/>
  <c r="K57" i="1" s="1"/>
  <c r="D9" i="1"/>
  <c r="C9" i="1"/>
  <c r="E25" i="1"/>
  <c r="F25" i="1" s="1"/>
  <c r="G25" i="1" s="1"/>
  <c r="K25" i="1" s="1"/>
  <c r="E26" i="1"/>
  <c r="F26" i="1" s="1"/>
  <c r="G26" i="1" s="1"/>
  <c r="K26" i="1" s="1"/>
  <c r="E32" i="1"/>
  <c r="F32" i="1" s="1"/>
  <c r="G32" i="1" s="1"/>
  <c r="K32" i="1" s="1"/>
  <c r="E24" i="1"/>
  <c r="F24" i="1" s="1"/>
  <c r="G24" i="1" s="1"/>
  <c r="K24" i="1" s="1"/>
  <c r="E28" i="1"/>
  <c r="F28" i="1" s="1"/>
  <c r="G28" i="1" s="1"/>
  <c r="K28" i="1" s="1"/>
  <c r="E22" i="1"/>
  <c r="F22" i="1" s="1"/>
  <c r="G22" i="1" s="1"/>
  <c r="K22" i="1" s="1"/>
  <c r="E23" i="1"/>
  <c r="F23" i="1" s="1"/>
  <c r="G23" i="1" s="1"/>
  <c r="K23" i="1" s="1"/>
  <c r="E31" i="1"/>
  <c r="F31" i="1" s="1"/>
  <c r="G31" i="1" s="1"/>
  <c r="J31" i="1" s="1"/>
  <c r="E33" i="1"/>
  <c r="F33" i="1"/>
  <c r="G33" i="1" s="1"/>
  <c r="K33" i="1" s="1"/>
  <c r="E37" i="1"/>
  <c r="F37" i="1" s="1"/>
  <c r="G37" i="1" s="1"/>
  <c r="J37" i="1" s="1"/>
  <c r="E40" i="1"/>
  <c r="F40" i="1"/>
  <c r="G40" i="1"/>
  <c r="J40" i="1" s="1"/>
  <c r="E41" i="1"/>
  <c r="F41" i="1" s="1"/>
  <c r="G41" i="1" s="1"/>
  <c r="J41" i="1" s="1"/>
  <c r="E45" i="1"/>
  <c r="F45" i="1" s="1"/>
  <c r="G45" i="1" s="1"/>
  <c r="K45" i="1" s="1"/>
  <c r="E42" i="1"/>
  <c r="F42" i="1" s="1"/>
  <c r="G42" i="1" s="1"/>
  <c r="K42" i="1" s="1"/>
  <c r="E43" i="1"/>
  <c r="F43" i="1" s="1"/>
  <c r="G43" i="1" s="1"/>
  <c r="J43" i="1" s="1"/>
  <c r="E44" i="1"/>
  <c r="F44" i="1" s="1"/>
  <c r="G44" i="1" s="1"/>
  <c r="J44" i="1" s="1"/>
  <c r="E35" i="1"/>
  <c r="F35" i="1" s="1"/>
  <c r="G35" i="1" s="1"/>
  <c r="J35" i="1" s="1"/>
  <c r="E36" i="1"/>
  <c r="F36" i="1" s="1"/>
  <c r="G36" i="1" s="1"/>
  <c r="J36" i="1" s="1"/>
  <c r="E38" i="1"/>
  <c r="F38" i="1" s="1"/>
  <c r="G38" i="1" s="1"/>
  <c r="J38" i="1" s="1"/>
  <c r="E47" i="1"/>
  <c r="F47" i="1" s="1"/>
  <c r="G47" i="1" s="1"/>
  <c r="J47" i="1" s="1"/>
  <c r="E49" i="1"/>
  <c r="F49" i="1"/>
  <c r="G49" i="1"/>
  <c r="J49" i="1" s="1"/>
  <c r="E51" i="1"/>
  <c r="F51" i="1" s="1"/>
  <c r="G51" i="1" s="1"/>
  <c r="J51" i="1" s="1"/>
  <c r="E53" i="1"/>
  <c r="F53" i="1" s="1"/>
  <c r="G53" i="1" s="1"/>
  <c r="J53" i="1" s="1"/>
  <c r="E34" i="1"/>
  <c r="F34" i="1" s="1"/>
  <c r="G34" i="1" s="1"/>
  <c r="K34" i="1" s="1"/>
  <c r="E48" i="1"/>
  <c r="E30" i="3" s="1"/>
  <c r="E21" i="1"/>
  <c r="F21" i="1" s="1"/>
  <c r="Q54" i="1"/>
  <c r="Q55" i="1"/>
  <c r="Q56" i="1"/>
  <c r="Q57" i="1"/>
  <c r="Q32" i="1"/>
  <c r="Q26" i="1"/>
  <c r="Q25" i="1"/>
  <c r="G33" i="3"/>
  <c r="C33" i="3"/>
  <c r="G32" i="3"/>
  <c r="C32" i="3"/>
  <c r="G31" i="3"/>
  <c r="C31" i="3"/>
  <c r="E31" i="3"/>
  <c r="G30" i="3"/>
  <c r="C30" i="3"/>
  <c r="G29" i="3"/>
  <c r="C29" i="3"/>
  <c r="G28" i="3"/>
  <c r="C28" i="3"/>
  <c r="G27" i="3"/>
  <c r="C27" i="3"/>
  <c r="G26" i="3"/>
  <c r="C26" i="3"/>
  <c r="G25" i="3"/>
  <c r="C25" i="3"/>
  <c r="E25" i="3"/>
  <c r="G24" i="3"/>
  <c r="C24" i="3"/>
  <c r="E24" i="3"/>
  <c r="G23" i="3"/>
  <c r="C23" i="3"/>
  <c r="G22" i="3"/>
  <c r="C22" i="3"/>
  <c r="E22" i="3"/>
  <c r="G21" i="3"/>
  <c r="C21" i="3"/>
  <c r="G20" i="3"/>
  <c r="C20" i="3"/>
  <c r="G19" i="3"/>
  <c r="C19" i="3"/>
  <c r="E19" i="3"/>
  <c r="G18" i="3"/>
  <c r="C18" i="3"/>
  <c r="E18" i="3"/>
  <c r="G38" i="3"/>
  <c r="C38" i="3"/>
  <c r="E38" i="3"/>
  <c r="G17" i="3"/>
  <c r="C17" i="3"/>
  <c r="E17" i="3"/>
  <c r="G37" i="3"/>
  <c r="C37" i="3"/>
  <c r="G16" i="3"/>
  <c r="C16" i="3"/>
  <c r="G36" i="3"/>
  <c r="C36" i="3"/>
  <c r="E36" i="3"/>
  <c r="G15" i="3"/>
  <c r="C15" i="3"/>
  <c r="G14" i="3"/>
  <c r="C14" i="3"/>
  <c r="G35" i="3"/>
  <c r="C35" i="3"/>
  <c r="E35" i="3"/>
  <c r="G34" i="3"/>
  <c r="C34" i="3"/>
  <c r="E34" i="3"/>
  <c r="G13" i="3"/>
  <c r="C13" i="3"/>
  <c r="G12" i="3"/>
  <c r="C12" i="3"/>
  <c r="E12" i="3"/>
  <c r="G11" i="3"/>
  <c r="C11" i="3"/>
  <c r="E11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38" i="3"/>
  <c r="B38" i="3"/>
  <c r="D38" i="3"/>
  <c r="A38" i="3"/>
  <c r="H17" i="3"/>
  <c r="D17" i="3"/>
  <c r="B17" i="3"/>
  <c r="A17" i="3"/>
  <c r="H37" i="3"/>
  <c r="B37" i="3"/>
  <c r="D37" i="3"/>
  <c r="A37" i="3"/>
  <c r="H16" i="3"/>
  <c r="D16" i="3"/>
  <c r="B16" i="3"/>
  <c r="A16" i="3"/>
  <c r="H36" i="3"/>
  <c r="B36" i="3"/>
  <c r="D36" i="3"/>
  <c r="A36" i="3"/>
  <c r="H15" i="3"/>
  <c r="D15" i="3"/>
  <c r="B15" i="3"/>
  <c r="A15" i="3"/>
  <c r="H14" i="3"/>
  <c r="B14" i="3"/>
  <c r="D14" i="3"/>
  <c r="A14" i="3"/>
  <c r="H35" i="3"/>
  <c r="D35" i="3"/>
  <c r="B35" i="3"/>
  <c r="A35" i="3"/>
  <c r="H34" i="3"/>
  <c r="B34" i="3"/>
  <c r="D34" i="3"/>
  <c r="A34" i="3"/>
  <c r="H13" i="3"/>
  <c r="D13" i="3"/>
  <c r="B13" i="3"/>
  <c r="A13" i="3"/>
  <c r="H12" i="3"/>
  <c r="B12" i="3"/>
  <c r="D12" i="3"/>
  <c r="A12" i="3"/>
  <c r="H11" i="3"/>
  <c r="D11" i="3"/>
  <c r="B11" i="3"/>
  <c r="A11" i="3"/>
  <c r="Q37" i="1"/>
  <c r="Q40" i="1"/>
  <c r="Q41" i="1"/>
  <c r="Q51" i="1"/>
  <c r="Q53" i="1"/>
  <c r="C7" i="2"/>
  <c r="E26" i="2"/>
  <c r="F26" i="2"/>
  <c r="G26" i="2" s="1"/>
  <c r="I26" i="2" s="1"/>
  <c r="F11" i="2"/>
  <c r="G11" i="2"/>
  <c r="C21" i="2"/>
  <c r="E22" i="2"/>
  <c r="F22" i="2"/>
  <c r="G22" i="2" s="1"/>
  <c r="I22" i="2" s="1"/>
  <c r="E23" i="2"/>
  <c r="F23" i="2"/>
  <c r="G23" i="2" s="1"/>
  <c r="I23" i="2" s="1"/>
  <c r="E27" i="2"/>
  <c r="F27" i="2" s="1"/>
  <c r="G27" i="2" s="1"/>
  <c r="I27" i="2" s="1"/>
  <c r="E28" i="2"/>
  <c r="F28" i="2" s="1"/>
  <c r="G28" i="2" s="1"/>
  <c r="J28" i="2" s="1"/>
  <c r="E30" i="2"/>
  <c r="F30" i="2"/>
  <c r="G30" i="2" s="1"/>
  <c r="I30" i="2" s="1"/>
  <c r="E31" i="2"/>
  <c r="F31" i="2"/>
  <c r="E33" i="2"/>
  <c r="F33" i="2" s="1"/>
  <c r="G33" i="2" s="1"/>
  <c r="I33" i="2" s="1"/>
  <c r="E35" i="2"/>
  <c r="F35" i="2" s="1"/>
  <c r="G35" i="2" s="1"/>
  <c r="I35" i="2" s="1"/>
  <c r="E36" i="2"/>
  <c r="F36" i="2" s="1"/>
  <c r="G36" i="2" s="1"/>
  <c r="I36" i="2" s="1"/>
  <c r="E38" i="2"/>
  <c r="F38" i="2"/>
  <c r="G38" i="2" s="1"/>
  <c r="I38" i="2" s="1"/>
  <c r="E39" i="2"/>
  <c r="F39" i="2"/>
  <c r="G39" i="2" s="1"/>
  <c r="J39" i="2" s="1"/>
  <c r="E41" i="2"/>
  <c r="F41" i="2" s="1"/>
  <c r="G41" i="2" s="1"/>
  <c r="J41" i="2" s="1"/>
  <c r="E14" i="2"/>
  <c r="E15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9" i="1"/>
  <c r="Q47" i="1"/>
  <c r="Q38" i="1"/>
  <c r="Q36" i="1"/>
  <c r="Q35" i="1"/>
  <c r="Q48" i="1"/>
  <c r="Q46" i="1"/>
  <c r="Q44" i="1"/>
  <c r="Q43" i="1"/>
  <c r="Q42" i="1"/>
  <c r="Q45" i="1"/>
  <c r="Q34" i="1"/>
  <c r="C17" i="1"/>
  <c r="Q33" i="1"/>
  <c r="Q30" i="1"/>
  <c r="Q28" i="1"/>
  <c r="Q22" i="1"/>
  <c r="Q23" i="1"/>
  <c r="Q31" i="1"/>
  <c r="Q29" i="1"/>
  <c r="Q24" i="1"/>
  <c r="Q27" i="1"/>
  <c r="Q21" i="1"/>
  <c r="E25" i="2"/>
  <c r="F25" i="2" s="1"/>
  <c r="G25" i="2" s="1"/>
  <c r="I25" i="2" s="1"/>
  <c r="E27" i="1"/>
  <c r="F27" i="1" s="1"/>
  <c r="G27" i="1" s="1"/>
  <c r="K27" i="1" s="1"/>
  <c r="E29" i="1"/>
  <c r="E15" i="3" s="1"/>
  <c r="G42" i="2"/>
  <c r="I42" i="2" s="1"/>
  <c r="E40" i="2"/>
  <c r="F40" i="2"/>
  <c r="G40" i="2" s="1"/>
  <c r="I40" i="2" s="1"/>
  <c r="E32" i="2"/>
  <c r="F32" i="2"/>
  <c r="G32" i="2" s="1"/>
  <c r="I32" i="2" s="1"/>
  <c r="E24" i="2"/>
  <c r="F24" i="2"/>
  <c r="G24" i="2"/>
  <c r="I24" i="2"/>
  <c r="E21" i="2"/>
  <c r="F21" i="2" s="1"/>
  <c r="E54" i="1"/>
  <c r="F54" i="1"/>
  <c r="G54" i="1" s="1"/>
  <c r="K54" i="1" s="1"/>
  <c r="G30" i="1"/>
  <c r="K30" i="1" s="1"/>
  <c r="E37" i="2"/>
  <c r="F37" i="2" s="1"/>
  <c r="G37" i="2" s="1"/>
  <c r="I37" i="2" s="1"/>
  <c r="G31" i="2"/>
  <c r="J31" i="2" s="1"/>
  <c r="E29" i="2"/>
  <c r="F29" i="2"/>
  <c r="G29" i="2"/>
  <c r="I29" i="2" s="1"/>
  <c r="E56" i="1"/>
  <c r="F56" i="1" s="1"/>
  <c r="G56" i="1" s="1"/>
  <c r="K56" i="1" s="1"/>
  <c r="E42" i="2"/>
  <c r="F42" i="2"/>
  <c r="E34" i="2"/>
  <c r="F34" i="2" s="1"/>
  <c r="G34" i="2" s="1"/>
  <c r="I34" i="2" s="1"/>
  <c r="C11" i="2"/>
  <c r="G39" i="1" l="1"/>
  <c r="K39" i="1" s="1"/>
  <c r="E20" i="3"/>
  <c r="E26" i="3"/>
  <c r="E37" i="3"/>
  <c r="F15" i="1"/>
  <c r="E23" i="3"/>
  <c r="F48" i="1"/>
  <c r="G48" i="1" s="1"/>
  <c r="E21" i="3"/>
  <c r="E33" i="3"/>
  <c r="E27" i="3"/>
  <c r="F29" i="1"/>
  <c r="G29" i="1" s="1"/>
  <c r="E13" i="3"/>
  <c r="E16" i="3"/>
  <c r="F46" i="1"/>
  <c r="G46" i="1" s="1"/>
  <c r="K46" i="1" s="1"/>
  <c r="E29" i="3"/>
  <c r="E32" i="3"/>
  <c r="E14" i="3"/>
  <c r="C12" i="2"/>
  <c r="C12" i="1"/>
  <c r="C11" i="1"/>
  <c r="O39" i="1" l="1"/>
  <c r="C16" i="2"/>
  <c r="D18" i="2" s="1"/>
  <c r="O21" i="2"/>
  <c r="O47" i="2"/>
  <c r="O33" i="2"/>
  <c r="O25" i="2"/>
  <c r="O32" i="2"/>
  <c r="O46" i="2"/>
  <c r="O36" i="2"/>
  <c r="O49" i="2"/>
  <c r="O38" i="2"/>
  <c r="O30" i="2"/>
  <c r="O34" i="2"/>
  <c r="O23" i="2"/>
  <c r="O40" i="2"/>
  <c r="O31" i="2"/>
  <c r="O50" i="2"/>
  <c r="O48" i="2"/>
  <c r="O37" i="2"/>
  <c r="C15" i="2"/>
  <c r="C18" i="2" s="1"/>
  <c r="O41" i="2"/>
  <c r="O26" i="2"/>
  <c r="O29" i="2"/>
  <c r="O39" i="2"/>
  <c r="O51" i="2"/>
  <c r="O45" i="2"/>
  <c r="O35" i="2"/>
  <c r="O44" i="2"/>
  <c r="O22" i="2"/>
  <c r="O43" i="2"/>
  <c r="O42" i="2"/>
  <c r="O27" i="2"/>
  <c r="O28" i="2"/>
  <c r="O24" i="2"/>
  <c r="O61" i="1"/>
  <c r="O41" i="1"/>
  <c r="O44" i="1"/>
  <c r="O54" i="1"/>
  <c r="O40" i="1"/>
  <c r="C15" i="1"/>
  <c r="O52" i="1"/>
  <c r="O32" i="1"/>
  <c r="O60" i="1"/>
  <c r="O59" i="1"/>
  <c r="O27" i="1"/>
  <c r="O42" i="1"/>
  <c r="O25" i="1"/>
  <c r="O24" i="1"/>
  <c r="O29" i="1"/>
  <c r="O56" i="1"/>
  <c r="O51" i="1"/>
  <c r="O57" i="1"/>
  <c r="O50" i="1"/>
  <c r="O58" i="1"/>
  <c r="O46" i="1"/>
  <c r="O23" i="1"/>
  <c r="O47" i="1"/>
  <c r="O37" i="1"/>
  <c r="O49" i="1"/>
  <c r="O36" i="1"/>
  <c r="O26" i="1"/>
  <c r="O35" i="1"/>
  <c r="O34" i="1"/>
  <c r="O38" i="1"/>
  <c r="O30" i="1"/>
  <c r="O22" i="1"/>
  <c r="O21" i="1"/>
  <c r="O55" i="1"/>
  <c r="O48" i="1"/>
  <c r="O28" i="1"/>
  <c r="O45" i="1"/>
  <c r="O33" i="1"/>
  <c r="O43" i="1"/>
  <c r="O53" i="1"/>
  <c r="O31" i="1"/>
  <c r="C16" i="1"/>
  <c r="D18" i="1" s="1"/>
  <c r="J29" i="1"/>
  <c r="F16" i="1" l="1"/>
  <c r="F18" i="1" s="1"/>
  <c r="E16" i="2"/>
  <c r="E17" i="2" s="1"/>
  <c r="C18" i="1"/>
  <c r="F17" i="1" l="1"/>
</calcChain>
</file>

<file path=xl/sharedStrings.xml><?xml version="1.0" encoding="utf-8"?>
<sst xmlns="http://schemas.openxmlformats.org/spreadsheetml/2006/main" count="479" uniqueCount="217">
  <si>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</si>
  <si>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</si>
  <si>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</si>
  <si>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</si>
  <si>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</si>
  <si>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</si>
  <si>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</si>
  <si>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</si>
  <si>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</si>
  <si>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</si>
  <si>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</si>
  <si>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</si>
  <si>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</si>
  <si>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</si>
  <si>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</si>
  <si>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</si>
  <si>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</si>
  <si>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</si>
  <si>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</si>
  <si>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</si>
  <si>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</si>
  <si>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</si>
  <si>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</si>
  <si>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</si>
  <si>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</si>
  <si>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</si>
  <si>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</si>
  <si>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</si>
  <si>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</si>
  <si>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</si>
  <si>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</si>
  <si>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EA/KE</t>
  </si>
  <si>
    <t>IBVS 5287</t>
  </si>
  <si>
    <t>I</t>
  </si>
  <si>
    <t>IBVS 5583</t>
  </si>
  <si>
    <t># of data points: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</si>
  <si>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</si>
  <si>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</si>
  <si>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</si>
  <si>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</si>
  <si>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</si>
  <si>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</si>
  <si>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</si>
  <si>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5745</t>
  </si>
  <si>
    <t>II</t>
  </si>
  <si>
    <t>IBVS 5802</t>
  </si>
  <si>
    <t>Start of linear fit &gt;&gt;&gt;&gt;&gt;&gt;&gt;&gt;&gt;&gt;&gt;&gt;&gt;&gt;&gt;&gt;&gt;&gt;&gt;&gt;&gt;</t>
  </si>
  <si>
    <t>OEJV 0107</t>
  </si>
  <si>
    <t>OEJV</t>
  </si>
  <si>
    <t>IBVS 5945</t>
  </si>
  <si>
    <t>Add cycle</t>
  </si>
  <si>
    <t>Old Cycle</t>
  </si>
  <si>
    <t>OEJV 0137</t>
  </si>
  <si>
    <t>IBVS 5992</t>
  </si>
  <si>
    <t>IBVS 6007</t>
  </si>
  <si>
    <t>IBVS 6010</t>
  </si>
  <si>
    <t>OEJV 0160</t>
  </si>
  <si>
    <t>IBVS 6118</t>
  </si>
  <si>
    <t>V412 Lyr / GSC 02134-01116</t>
  </si>
  <si>
    <t>IBVS 5984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</si>
  <si>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</si>
  <si>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</si>
  <si>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</si>
  <si>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</si>
  <si>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</si>
  <si>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</si>
  <si>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</si>
  <si>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</si>
  <si>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</si>
  <si>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</si>
  <si>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</si>
  <si>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</si>
  <si>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</si>
  <si>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2450666.7391 </t>
  </si>
  <si>
    <t> 06.08.1997 05:44 </t>
  </si>
  <si>
    <t> 0.1105 </t>
  </si>
  <si>
    <t>E </t>
  </si>
  <si>
    <t>?</t>
  </si>
  <si>
    <t> Smith &amp; Caton </t>
  </si>
  <si>
    <t>IBVS 5745 </t>
  </si>
  <si>
    <t>2450672.7933 </t>
  </si>
  <si>
    <t> 12.08.1997 07:02 </t>
  </si>
  <si>
    <t> 0.1101 </t>
  </si>
  <si>
    <t>2451675.5352 </t>
  </si>
  <si>
    <t> 11.05.2000 00:50 </t>
  </si>
  <si>
    <t> 0.1257 </t>
  </si>
  <si>
    <t>R</t>
  </si>
  <si>
    <t> M.Zejda </t>
  </si>
  <si>
    <t>IBVS 5287 </t>
  </si>
  <si>
    <t>2451757.505 </t>
  </si>
  <si>
    <t> 01.08.2000 00:07 </t>
  </si>
  <si>
    <t> 0.126 </t>
  </si>
  <si>
    <t> R.Diethelm </t>
  </si>
  <si>
    <t> BBS 123 </t>
  </si>
  <si>
    <t>2452084.4624 </t>
  </si>
  <si>
    <t> 23.06.2001 23:05 </t>
  </si>
  <si>
    <t> 0.1380 </t>
  </si>
  <si>
    <t> BBS 125 </t>
  </si>
  <si>
    <t>2452138.4893 </t>
  </si>
  <si>
    <t> 16.08.2001 23:44 </t>
  </si>
  <si>
    <t> 0.1397 </t>
  </si>
  <si>
    <t>IBVS 5583 </t>
  </si>
  <si>
    <t>2453566.4536 </t>
  </si>
  <si>
    <t> 14.07.2005 22:53 </t>
  </si>
  <si>
    <t> 0.1620 </t>
  </si>
  <si>
    <t> R. Diethelm </t>
  </si>
  <si>
    <t>IBVS 5713 </t>
  </si>
  <si>
    <t>2454217.5633 </t>
  </si>
  <si>
    <t> 27.04.2007 01:31 </t>
  </si>
  <si>
    <t> 0.1749 </t>
  </si>
  <si>
    <t>C </t>
  </si>
  <si>
    <t> M.Lehky </t>
  </si>
  <si>
    <t>OEJV 0107 </t>
  </si>
  <si>
    <t>2454245.5069 </t>
  </si>
  <si>
    <t> 25.05.2007 00:09 </t>
  </si>
  <si>
    <t> 0.1744 </t>
  </si>
  <si>
    <t>-I</t>
  </si>
  <si>
    <t> F.Agerer </t>
  </si>
  <si>
    <t>BAVM 186 </t>
  </si>
  <si>
    <t>2455074.5381 </t>
  </si>
  <si>
    <t> 31.08.2009 00:54 </t>
  </si>
  <si>
    <t>18051</t>
  </si>
  <si>
    <t> 0.1982 </t>
  </si>
  <si>
    <t> P.Frank </t>
  </si>
  <si>
    <t>BAVM 212 </t>
  </si>
  <si>
    <t>2455342.8078 </t>
  </si>
  <si>
    <t> 26.05.2010 07:23 </t>
  </si>
  <si>
    <t>18339</t>
  </si>
  <si>
    <t> 0.2048 </t>
  </si>
  <si>
    <t>IBVS 5945 </t>
  </si>
  <si>
    <t>2455375.4107 </t>
  </si>
  <si>
    <t> 27.06.2010 21:51 </t>
  </si>
  <si>
    <t>18374</t>
  </si>
  <si>
    <t> 0.2063 </t>
  </si>
  <si>
    <t>OEJV 0137 </t>
  </si>
  <si>
    <t>2455380.5306 </t>
  </si>
  <si>
    <t> 03.07.2010 00:44 </t>
  </si>
  <si>
    <t>18379.5</t>
  </si>
  <si>
    <t> 0.2031 </t>
  </si>
  <si>
    <t>BAVM 234 </t>
  </si>
  <si>
    <t>2455387.52 </t>
  </si>
  <si>
    <t> 10.07.2010 00:28 </t>
  </si>
  <si>
    <t>18387</t>
  </si>
  <si>
    <t> 0.21 </t>
  </si>
  <si>
    <t>2455387.5213 </t>
  </si>
  <si>
    <t> 10.07.2010 00:30 </t>
  </si>
  <si>
    <t> 0.2078 </t>
  </si>
  <si>
    <t>BAVM 215 </t>
  </si>
  <si>
    <t>2455409.4121 </t>
  </si>
  <si>
    <t> 31.07.2010 21:53 </t>
  </si>
  <si>
    <t>18410.5</t>
  </si>
  <si>
    <t> 0.2091 </t>
  </si>
  <si>
    <t>2455429.4385 </t>
  </si>
  <si>
    <t> 20.08.2010 22:31 </t>
  </si>
  <si>
    <t>18432</t>
  </si>
  <si>
    <t> 0.2089 </t>
  </si>
  <si>
    <t>o</t>
  </si>
  <si>
    <t>2455430.3696 </t>
  </si>
  <si>
    <t> 21.08.2010 20:52 </t>
  </si>
  <si>
    <t>18433</t>
  </si>
  <si>
    <t> 0.2085 </t>
  </si>
  <si>
    <t>2455616.66689 </t>
  </si>
  <si>
    <t> 24.02.2011 04:00 </t>
  </si>
  <si>
    <t>18633</t>
  </si>
  <si>
    <t> 0.21201 </t>
  </si>
  <si>
    <t> P.Zasche </t>
  </si>
  <si>
    <t>IBVS 6007 </t>
  </si>
  <si>
    <t>2455700.5013 </t>
  </si>
  <si>
    <t> 19.05.2011 00:01 </t>
  </si>
  <si>
    <t>18723</t>
  </si>
  <si>
    <t> 0.2142 </t>
  </si>
  <si>
    <t>BAVM 220 </t>
  </si>
  <si>
    <t>2455707.4870 </t>
  </si>
  <si>
    <t> 25.05.2011 23:41 </t>
  </si>
  <si>
    <t>18730.5</t>
  </si>
  <si>
    <t> 0.2139 </t>
  </si>
  <si>
    <t>2455710.7507 </t>
  </si>
  <si>
    <t> 29.05.2011 06:01 </t>
  </si>
  <si>
    <t>18734</t>
  </si>
  <si>
    <t> 0.2175 </t>
  </si>
  <si>
    <t>IBVS 5992 </t>
  </si>
  <si>
    <t>2456102.43713 </t>
  </si>
  <si>
    <t> 23.06.2012 22:29 </t>
  </si>
  <si>
    <t>19154.5</t>
  </si>
  <si>
    <t> 0.22117 </t>
  </si>
  <si>
    <t> L.Šmelcer </t>
  </si>
  <si>
    <t>OEJV 0160 </t>
  </si>
  <si>
    <t>2456136.4353 </t>
  </si>
  <si>
    <t> 27.07.2012 22:26 </t>
  </si>
  <si>
    <t>19191</t>
  </si>
  <si>
    <t> 0.2207 </t>
  </si>
  <si>
    <t>2456275.22632 </t>
  </si>
  <si>
    <t> 13.12.2012 17:25 </t>
  </si>
  <si>
    <t>19340</t>
  </si>
  <si>
    <t> 0.22286 </t>
  </si>
  <si>
    <t>2456579.3557 </t>
  </si>
  <si>
    <t> 13.10.2013 20:32 </t>
  </si>
  <si>
    <t>19666.5</t>
  </si>
  <si>
    <t> 0.2276 </t>
  </si>
  <si>
    <t>2456897.4653 </t>
  </si>
  <si>
    <t> 27.08.2014 23:10 </t>
  </si>
  <si>
    <t>20008</t>
  </si>
  <si>
    <t> 0.2405 </t>
  </si>
  <si>
    <t>BAVM 238 </t>
  </si>
  <si>
    <t>2456918.4255 </t>
  </si>
  <si>
    <t> 17.09.2014 22:12 </t>
  </si>
  <si>
    <t>20030.5</t>
  </si>
  <si>
    <t> 0.2427 </t>
  </si>
  <si>
    <t>BAVM 239 </t>
  </si>
  <si>
    <t>JBAV, 60</t>
  </si>
  <si>
    <t>V0412 Lyr / GSC 02134-01116</t>
  </si>
  <si>
    <t>JBAV, 76</t>
  </si>
  <si>
    <t>BAV 91 Feb 2024</t>
  </si>
  <si>
    <t>Next ToM-P</t>
  </si>
  <si>
    <t>Next ToM-S</t>
  </si>
  <si>
    <t>13.70-14.70</t>
  </si>
  <si>
    <t xml:space="preserve">Mag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</si>
</sst>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11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8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24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 wrapText="1"/>
    </xf>
    <xf numFmtId="0" fontId="34" fillId="0" borderId="0" xfId="42" applyFont="1" applyAlignment="1">
      <alignment horizontal="left" vertical="center" wrapText="1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 vertical="center" wrapText="1"/>
    </xf>
    <xf numFmtId="165" fontId="36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20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0" fontId="8" fillId="26" borderId="18" xfId="0" applyFont="1" applyFill="1" applyBorder="1" applyAlignment="1">
      <alignment horizontal="right" vertical="center"/>
    </xf>
    <xf numFmtId="0" fontId="8" fillId="26" borderId="19" xfId="0" applyFont="1" applyFill="1" applyBorder="1" applyAlignment="1">
      <alignment horizontal="center" vertical="center"/>
    </xf>
    <xf numFmtId="0" fontId="38" fillId="0" borderId="21" xfId="0" applyFont="1" applyBorder="1" applyAlignment="1">
      <alignment horizontal="right" vertical="center"/>
    </xf>
    <xf numFmtId="0" fontId="39" fillId="0" borderId="21" xfId="0" applyFont="1" applyBorder="1" applyAlignment="1">
      <alignment horizontal="right" vertical="center"/>
    </xf>
    <xf numFmtId="22" fontId="39" fillId="0" borderId="21" xfId="0" applyNumberFormat="1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V0412 Lyr - O-C Diagr.</a:t>
            </a:r>
          </a:p>
        </c:rich>
      </c:tx>
      <c:layout>
        <c:manualLayout>
          <c:xMode val="edge"/>
          <c:yMode val="edge"/>
          <c:x val="0.3683363650626062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18432</c:v>
                </c:pt>
                <c:pt idx="20">
                  <c:v>18433</c:v>
                </c:pt>
                <c:pt idx="21">
                  <c:v>18633</c:v>
                </c:pt>
                <c:pt idx="22">
                  <c:v>18723</c:v>
                </c:pt>
                <c:pt idx="23">
                  <c:v>18730.5</c:v>
                </c:pt>
                <c:pt idx="24">
                  <c:v>18734</c:v>
                </c:pt>
                <c:pt idx="25">
                  <c:v>19154.5</c:v>
                </c:pt>
                <c:pt idx="26">
                  <c:v>19191</c:v>
                </c:pt>
                <c:pt idx="27">
                  <c:v>19340</c:v>
                </c:pt>
                <c:pt idx="28">
                  <c:v>19666.5</c:v>
                </c:pt>
                <c:pt idx="29">
                  <c:v>19666.5</c:v>
                </c:pt>
                <c:pt idx="30">
                  <c:v>20008</c:v>
                </c:pt>
                <c:pt idx="31">
                  <c:v>20030.5</c:v>
                </c:pt>
                <c:pt idx="32">
                  <c:v>20030.5</c:v>
                </c:pt>
                <c:pt idx="33">
                  <c:v>21122.5</c:v>
                </c:pt>
                <c:pt idx="34">
                  <c:v>21137.5</c:v>
                </c:pt>
                <c:pt idx="35">
                  <c:v>21138.5</c:v>
                </c:pt>
                <c:pt idx="36">
                  <c:v>21168.5</c:v>
                </c:pt>
                <c:pt idx="37">
                  <c:v>22342</c:v>
                </c:pt>
                <c:pt idx="38">
                  <c:v>22760.5</c:v>
                </c:pt>
                <c:pt idx="39">
                  <c:v>23049.5</c:v>
                </c:pt>
                <c:pt idx="40">
                  <c:v>23131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10-40CD-915B-DF9BD47663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18432</c:v>
                </c:pt>
                <c:pt idx="20">
                  <c:v>18433</c:v>
                </c:pt>
                <c:pt idx="21">
                  <c:v>18633</c:v>
                </c:pt>
                <c:pt idx="22">
                  <c:v>18723</c:v>
                </c:pt>
                <c:pt idx="23">
                  <c:v>18730.5</c:v>
                </c:pt>
                <c:pt idx="24">
                  <c:v>18734</c:v>
                </c:pt>
                <c:pt idx="25">
                  <c:v>19154.5</c:v>
                </c:pt>
                <c:pt idx="26">
                  <c:v>19191</c:v>
                </c:pt>
                <c:pt idx="27">
                  <c:v>19340</c:v>
                </c:pt>
                <c:pt idx="28">
                  <c:v>19666.5</c:v>
                </c:pt>
                <c:pt idx="29">
                  <c:v>19666.5</c:v>
                </c:pt>
                <c:pt idx="30">
                  <c:v>20008</c:v>
                </c:pt>
                <c:pt idx="31">
                  <c:v>20030.5</c:v>
                </c:pt>
                <c:pt idx="32">
                  <c:v>20030.5</c:v>
                </c:pt>
                <c:pt idx="33">
                  <c:v>21122.5</c:v>
                </c:pt>
                <c:pt idx="34">
                  <c:v>21137.5</c:v>
                </c:pt>
                <c:pt idx="35">
                  <c:v>21138.5</c:v>
                </c:pt>
                <c:pt idx="36">
                  <c:v>21168.5</c:v>
                </c:pt>
                <c:pt idx="37">
                  <c:v>22342</c:v>
                </c:pt>
                <c:pt idx="38">
                  <c:v>22760.5</c:v>
                </c:pt>
                <c:pt idx="39">
                  <c:v>23049.5</c:v>
                </c:pt>
                <c:pt idx="40">
                  <c:v>23131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10-40CD-915B-DF9BD47663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18432</c:v>
                </c:pt>
                <c:pt idx="20">
                  <c:v>18433</c:v>
                </c:pt>
                <c:pt idx="21">
                  <c:v>18633</c:v>
                </c:pt>
                <c:pt idx="22">
                  <c:v>18723</c:v>
                </c:pt>
                <c:pt idx="23">
                  <c:v>18730.5</c:v>
                </c:pt>
                <c:pt idx="24">
                  <c:v>18734</c:v>
                </c:pt>
                <c:pt idx="25">
                  <c:v>19154.5</c:v>
                </c:pt>
                <c:pt idx="26">
                  <c:v>19191</c:v>
                </c:pt>
                <c:pt idx="27">
                  <c:v>19340</c:v>
                </c:pt>
                <c:pt idx="28">
                  <c:v>19666.5</c:v>
                </c:pt>
                <c:pt idx="29">
                  <c:v>19666.5</c:v>
                </c:pt>
                <c:pt idx="30">
                  <c:v>20008</c:v>
                </c:pt>
                <c:pt idx="31">
                  <c:v>20030.5</c:v>
                </c:pt>
                <c:pt idx="32">
                  <c:v>20030.5</c:v>
                </c:pt>
                <c:pt idx="33">
                  <c:v>21122.5</c:v>
                </c:pt>
                <c:pt idx="34">
                  <c:v>21137.5</c:v>
                </c:pt>
                <c:pt idx="35">
                  <c:v>21138.5</c:v>
                </c:pt>
                <c:pt idx="36">
                  <c:v>21168.5</c:v>
                </c:pt>
                <c:pt idx="37">
                  <c:v>22342</c:v>
                </c:pt>
                <c:pt idx="38">
                  <c:v>22760.5</c:v>
                </c:pt>
                <c:pt idx="39">
                  <c:v>23049.5</c:v>
                </c:pt>
                <c:pt idx="40">
                  <c:v>23131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8">
                  <c:v>0.16199200000119163</c:v>
                </c:pt>
                <c:pt idx="10">
                  <c:v>0.17439100000046892</c:v>
                </c:pt>
                <c:pt idx="14">
                  <c:v>0.20311450000735931</c:v>
                </c:pt>
                <c:pt idx="15">
                  <c:v>0.20649699999921722</c:v>
                </c:pt>
                <c:pt idx="16">
                  <c:v>0.20779700000275625</c:v>
                </c:pt>
                <c:pt idx="17">
                  <c:v>0.20907550000993069</c:v>
                </c:pt>
                <c:pt idx="19">
                  <c:v>0.20889200000237906</c:v>
                </c:pt>
                <c:pt idx="20">
                  <c:v>0.20852300000115065</c:v>
                </c:pt>
                <c:pt idx="22">
                  <c:v>0.21421300000656629</c:v>
                </c:pt>
                <c:pt idx="23">
                  <c:v>0.21389550000458257</c:v>
                </c:pt>
                <c:pt idx="26">
                  <c:v>0.22072100000514183</c:v>
                </c:pt>
                <c:pt idx="28">
                  <c:v>0.22761149999860208</c:v>
                </c:pt>
                <c:pt idx="30">
                  <c:v>0.24054800000885734</c:v>
                </c:pt>
                <c:pt idx="32">
                  <c:v>0.24269549999735318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10-40CD-915B-DF9BD47663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18432</c:v>
                </c:pt>
                <c:pt idx="20">
                  <c:v>18433</c:v>
                </c:pt>
                <c:pt idx="21">
                  <c:v>18633</c:v>
                </c:pt>
                <c:pt idx="22">
                  <c:v>18723</c:v>
                </c:pt>
                <c:pt idx="23">
                  <c:v>18730.5</c:v>
                </c:pt>
                <c:pt idx="24">
                  <c:v>18734</c:v>
                </c:pt>
                <c:pt idx="25">
                  <c:v>19154.5</c:v>
                </c:pt>
                <c:pt idx="26">
                  <c:v>19191</c:v>
                </c:pt>
                <c:pt idx="27">
                  <c:v>19340</c:v>
                </c:pt>
                <c:pt idx="28">
                  <c:v>19666.5</c:v>
                </c:pt>
                <c:pt idx="29">
                  <c:v>19666.5</c:v>
                </c:pt>
                <c:pt idx="30">
                  <c:v>20008</c:v>
                </c:pt>
                <c:pt idx="31">
                  <c:v>20030.5</c:v>
                </c:pt>
                <c:pt idx="32">
                  <c:v>20030.5</c:v>
                </c:pt>
                <c:pt idx="33">
                  <c:v>21122.5</c:v>
                </c:pt>
                <c:pt idx="34">
                  <c:v>21137.5</c:v>
                </c:pt>
                <c:pt idx="35">
                  <c:v>21138.5</c:v>
                </c:pt>
                <c:pt idx="36">
                  <c:v>21168.5</c:v>
                </c:pt>
                <c:pt idx="37">
                  <c:v>22342</c:v>
                </c:pt>
                <c:pt idx="38">
                  <c:v>22760.5</c:v>
                </c:pt>
                <c:pt idx="39">
                  <c:v>23049.5</c:v>
                </c:pt>
                <c:pt idx="40">
                  <c:v>23131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0.11048900000605499</c:v>
                </c:pt>
                <c:pt idx="2">
                  <c:v>0.11014050000085263</c:v>
                </c:pt>
                <c:pt idx="3">
                  <c:v>0.12566200000583194</c:v>
                </c:pt>
                <c:pt idx="4">
                  <c:v>0.12619000000267988</c:v>
                </c:pt>
                <c:pt idx="5">
                  <c:v>0.13797099999646889</c:v>
                </c:pt>
                <c:pt idx="6">
                  <c:v>0.13966900000377791</c:v>
                </c:pt>
                <c:pt idx="7">
                  <c:v>0.13966900000377791</c:v>
                </c:pt>
                <c:pt idx="9">
                  <c:v>0.17495100000815</c:v>
                </c:pt>
                <c:pt idx="11">
                  <c:v>0.19818100000702543</c:v>
                </c:pt>
                <c:pt idx="12">
                  <c:v>0.20480900000984548</c:v>
                </c:pt>
                <c:pt idx="13">
                  <c:v>0.2063140000027488</c:v>
                </c:pt>
                <c:pt idx="18">
                  <c:v>0.20849200000520796</c:v>
                </c:pt>
                <c:pt idx="21">
                  <c:v>0.2120130000039353</c:v>
                </c:pt>
                <c:pt idx="24">
                  <c:v>0.21745400000509107</c:v>
                </c:pt>
                <c:pt idx="25">
                  <c:v>0.22116950000054203</c:v>
                </c:pt>
                <c:pt idx="29">
                  <c:v>0.23421149999921909</c:v>
                </c:pt>
                <c:pt idx="31">
                  <c:v>0.24089549999916926</c:v>
                </c:pt>
                <c:pt idx="33">
                  <c:v>0.25884750000113854</c:v>
                </c:pt>
                <c:pt idx="34">
                  <c:v>0.26071250000677537</c:v>
                </c:pt>
                <c:pt idx="35">
                  <c:v>0.25264350000361446</c:v>
                </c:pt>
                <c:pt idx="36">
                  <c:v>0.25917350000236183</c:v>
                </c:pt>
                <c:pt idx="37">
                  <c:v>0.28040200000395998</c:v>
                </c:pt>
                <c:pt idx="38">
                  <c:v>0.28772549999848707</c:v>
                </c:pt>
                <c:pt idx="39">
                  <c:v>0.28948450000461889</c:v>
                </c:pt>
                <c:pt idx="40">
                  <c:v>0.29016099999716971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10-40CD-915B-DF9BD47663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18432</c:v>
                </c:pt>
                <c:pt idx="20">
                  <c:v>18433</c:v>
                </c:pt>
                <c:pt idx="21">
                  <c:v>18633</c:v>
                </c:pt>
                <c:pt idx="22">
                  <c:v>18723</c:v>
                </c:pt>
                <c:pt idx="23">
                  <c:v>18730.5</c:v>
                </c:pt>
                <c:pt idx="24">
                  <c:v>18734</c:v>
                </c:pt>
                <c:pt idx="25">
                  <c:v>19154.5</c:v>
                </c:pt>
                <c:pt idx="26">
                  <c:v>19191</c:v>
                </c:pt>
                <c:pt idx="27">
                  <c:v>19340</c:v>
                </c:pt>
                <c:pt idx="28">
                  <c:v>19666.5</c:v>
                </c:pt>
                <c:pt idx="29">
                  <c:v>19666.5</c:v>
                </c:pt>
                <c:pt idx="30">
                  <c:v>20008</c:v>
                </c:pt>
                <c:pt idx="31">
                  <c:v>20030.5</c:v>
                </c:pt>
                <c:pt idx="32">
                  <c:v>20030.5</c:v>
                </c:pt>
                <c:pt idx="33">
                  <c:v>21122.5</c:v>
                </c:pt>
                <c:pt idx="34">
                  <c:v>21137.5</c:v>
                </c:pt>
                <c:pt idx="35">
                  <c:v>21138.5</c:v>
                </c:pt>
                <c:pt idx="36">
                  <c:v>21168.5</c:v>
                </c:pt>
                <c:pt idx="37">
                  <c:v>22342</c:v>
                </c:pt>
                <c:pt idx="38">
                  <c:v>22760.5</c:v>
                </c:pt>
                <c:pt idx="39">
                  <c:v>23049.5</c:v>
                </c:pt>
                <c:pt idx="40">
                  <c:v>23131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10-40CD-915B-DF9BD47663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18432</c:v>
                </c:pt>
                <c:pt idx="20">
                  <c:v>18433</c:v>
                </c:pt>
                <c:pt idx="21">
                  <c:v>18633</c:v>
                </c:pt>
                <c:pt idx="22">
                  <c:v>18723</c:v>
                </c:pt>
                <c:pt idx="23">
                  <c:v>18730.5</c:v>
                </c:pt>
                <c:pt idx="24">
                  <c:v>18734</c:v>
                </c:pt>
                <c:pt idx="25">
                  <c:v>19154.5</c:v>
                </c:pt>
                <c:pt idx="26">
                  <c:v>19191</c:v>
                </c:pt>
                <c:pt idx="27">
                  <c:v>19340</c:v>
                </c:pt>
                <c:pt idx="28">
                  <c:v>19666.5</c:v>
                </c:pt>
                <c:pt idx="29">
                  <c:v>19666.5</c:v>
                </c:pt>
                <c:pt idx="30">
                  <c:v>20008</c:v>
                </c:pt>
                <c:pt idx="31">
                  <c:v>20030.5</c:v>
                </c:pt>
                <c:pt idx="32">
                  <c:v>20030.5</c:v>
                </c:pt>
                <c:pt idx="33">
                  <c:v>21122.5</c:v>
                </c:pt>
                <c:pt idx="34">
                  <c:v>21137.5</c:v>
                </c:pt>
                <c:pt idx="35">
                  <c:v>21138.5</c:v>
                </c:pt>
                <c:pt idx="36">
                  <c:v>21168.5</c:v>
                </c:pt>
                <c:pt idx="37">
                  <c:v>22342</c:v>
                </c:pt>
                <c:pt idx="38">
                  <c:v>22760.5</c:v>
                </c:pt>
                <c:pt idx="39">
                  <c:v>23049.5</c:v>
                </c:pt>
                <c:pt idx="40">
                  <c:v>23131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10-40CD-915B-DF9BD47663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18432</c:v>
                </c:pt>
                <c:pt idx="20">
                  <c:v>18433</c:v>
                </c:pt>
                <c:pt idx="21">
                  <c:v>18633</c:v>
                </c:pt>
                <c:pt idx="22">
                  <c:v>18723</c:v>
                </c:pt>
                <c:pt idx="23">
                  <c:v>18730.5</c:v>
                </c:pt>
                <c:pt idx="24">
                  <c:v>18734</c:v>
                </c:pt>
                <c:pt idx="25">
                  <c:v>19154.5</c:v>
                </c:pt>
                <c:pt idx="26">
                  <c:v>19191</c:v>
                </c:pt>
                <c:pt idx="27">
                  <c:v>19340</c:v>
                </c:pt>
                <c:pt idx="28">
                  <c:v>19666.5</c:v>
                </c:pt>
                <c:pt idx="29">
                  <c:v>19666.5</c:v>
                </c:pt>
                <c:pt idx="30">
                  <c:v>20008</c:v>
                </c:pt>
                <c:pt idx="31">
                  <c:v>20030.5</c:v>
                </c:pt>
                <c:pt idx="32">
                  <c:v>20030.5</c:v>
                </c:pt>
                <c:pt idx="33">
                  <c:v>21122.5</c:v>
                </c:pt>
                <c:pt idx="34">
                  <c:v>21137.5</c:v>
                </c:pt>
                <c:pt idx="35">
                  <c:v>21138.5</c:v>
                </c:pt>
                <c:pt idx="36">
                  <c:v>21168.5</c:v>
                </c:pt>
                <c:pt idx="37">
                  <c:v>22342</c:v>
                </c:pt>
                <c:pt idx="38">
                  <c:v>22760.5</c:v>
                </c:pt>
                <c:pt idx="39">
                  <c:v>23049.5</c:v>
                </c:pt>
                <c:pt idx="40">
                  <c:v>23131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10-40CD-915B-DF9BD47663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18432</c:v>
                </c:pt>
                <c:pt idx="20">
                  <c:v>18433</c:v>
                </c:pt>
                <c:pt idx="21">
                  <c:v>18633</c:v>
                </c:pt>
                <c:pt idx="22">
                  <c:v>18723</c:v>
                </c:pt>
                <c:pt idx="23">
                  <c:v>18730.5</c:v>
                </c:pt>
                <c:pt idx="24">
                  <c:v>18734</c:v>
                </c:pt>
                <c:pt idx="25">
                  <c:v>19154.5</c:v>
                </c:pt>
                <c:pt idx="26">
                  <c:v>19191</c:v>
                </c:pt>
                <c:pt idx="27">
                  <c:v>19340</c:v>
                </c:pt>
                <c:pt idx="28">
                  <c:v>19666.5</c:v>
                </c:pt>
                <c:pt idx="29">
                  <c:v>19666.5</c:v>
                </c:pt>
                <c:pt idx="30">
                  <c:v>20008</c:v>
                </c:pt>
                <c:pt idx="31">
                  <c:v>20030.5</c:v>
                </c:pt>
                <c:pt idx="32">
                  <c:v>20030.5</c:v>
                </c:pt>
                <c:pt idx="33">
                  <c:v>21122.5</c:v>
                </c:pt>
                <c:pt idx="34">
                  <c:v>21137.5</c:v>
                </c:pt>
                <c:pt idx="35">
                  <c:v>21138.5</c:v>
                </c:pt>
                <c:pt idx="36">
                  <c:v>21168.5</c:v>
                </c:pt>
                <c:pt idx="37">
                  <c:v>22342</c:v>
                </c:pt>
                <c:pt idx="38">
                  <c:v>22760.5</c:v>
                </c:pt>
                <c:pt idx="39">
                  <c:v>23049.5</c:v>
                </c:pt>
                <c:pt idx="40">
                  <c:v>23131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-0.14627819775539475</c:v>
                </c:pt>
                <c:pt idx="1">
                  <c:v>0.10854156733462916</c:v>
                </c:pt>
                <c:pt idx="2">
                  <c:v>0.10866592565530531</c:v>
                </c:pt>
                <c:pt idx="3">
                  <c:v>0.12926157676420313</c:v>
                </c:pt>
                <c:pt idx="4">
                  <c:v>0.13094519710566438</c:v>
                </c:pt>
                <c:pt idx="5">
                  <c:v>0.13766054642217451</c:v>
                </c:pt>
                <c:pt idx="6">
                  <c:v>0.13877020528359213</c:v>
                </c:pt>
                <c:pt idx="7">
                  <c:v>0.13877020528359213</c:v>
                </c:pt>
                <c:pt idx="8">
                  <c:v>0.16809963691382013</c:v>
                </c:pt>
                <c:pt idx="9">
                  <c:v>0.18147293939883602</c:v>
                </c:pt>
                <c:pt idx="10">
                  <c:v>0.18204690087887965</c:v>
                </c:pt>
                <c:pt idx="11">
                  <c:v>0.19907442478683979</c:v>
                </c:pt>
                <c:pt idx="12">
                  <c:v>0.20458445499525835</c:v>
                </c:pt>
                <c:pt idx="13">
                  <c:v>0.20525407672197588</c:v>
                </c:pt>
                <c:pt idx="14">
                  <c:v>0.20535930299331723</c:v>
                </c:pt>
                <c:pt idx="15">
                  <c:v>0.20550279336332811</c:v>
                </c:pt>
                <c:pt idx="16">
                  <c:v>0.20550279336332811</c:v>
                </c:pt>
                <c:pt idx="17">
                  <c:v>0.20595239652269559</c:v>
                </c:pt>
                <c:pt idx="18">
                  <c:v>0.20636373558339349</c:v>
                </c:pt>
                <c:pt idx="19">
                  <c:v>0.20636373558339349</c:v>
                </c:pt>
                <c:pt idx="20">
                  <c:v>0.20638286763272828</c:v>
                </c:pt>
                <c:pt idx="21">
                  <c:v>0.21020927749968565</c:v>
                </c:pt>
                <c:pt idx="22">
                  <c:v>0.21193116193981643</c:v>
                </c:pt>
                <c:pt idx="23">
                  <c:v>0.21207465230982736</c:v>
                </c:pt>
                <c:pt idx="24">
                  <c:v>0.21214161448249907</c:v>
                </c:pt>
                <c:pt idx="25">
                  <c:v>0.22018664122777687</c:v>
                </c:pt>
                <c:pt idx="26">
                  <c:v>0.22088496102849658</c:v>
                </c:pt>
                <c:pt idx="27">
                  <c:v>0.22373563637937982</c:v>
                </c:pt>
                <c:pt idx="28">
                  <c:v>0.22998225048718768</c:v>
                </c:pt>
                <c:pt idx="29">
                  <c:v>0.22998225048718768</c:v>
                </c:pt>
                <c:pt idx="30">
                  <c:v>0.23651584533501735</c:v>
                </c:pt>
                <c:pt idx="31">
                  <c:v>0.23694631644505004</c:v>
                </c:pt>
                <c:pt idx="32">
                  <c:v>0.23694631644505004</c:v>
                </c:pt>
                <c:pt idx="33">
                  <c:v>0.25783851431863708</c:v>
                </c:pt>
                <c:pt idx="34">
                  <c:v>0.25812549505865889</c:v>
                </c:pt>
                <c:pt idx="35">
                  <c:v>0.25814462710799368</c:v>
                </c:pt>
                <c:pt idx="36">
                  <c:v>0.25871858858803726</c:v>
                </c:pt>
                <c:pt idx="37">
                  <c:v>0.28117004848240945</c:v>
                </c:pt>
                <c:pt idx="38">
                  <c:v>0.28917681112901766</c:v>
                </c:pt>
                <c:pt idx="39">
                  <c:v>0.29470597338677107</c:v>
                </c:pt>
                <c:pt idx="40">
                  <c:v>0.29626523540755617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10-40CD-915B-DF9BD4766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90728"/>
        <c:axId val="1"/>
      </c:scatterChart>
      <c:valAx>
        <c:axId val="60629072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90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979804018842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V0412 Lyr - O-C Diagr.</a:t>
            </a:r>
          </a:p>
        </c:rich>
      </c:tx>
      <c:layout>
        <c:manualLayout>
          <c:xMode val="edge"/>
          <c:yMode val="edge"/>
          <c:x val="0.3677419354838709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18432</c:v>
                </c:pt>
                <c:pt idx="20">
                  <c:v>18433</c:v>
                </c:pt>
                <c:pt idx="21">
                  <c:v>18633</c:v>
                </c:pt>
                <c:pt idx="22">
                  <c:v>18723</c:v>
                </c:pt>
                <c:pt idx="23">
                  <c:v>18730.5</c:v>
                </c:pt>
                <c:pt idx="24">
                  <c:v>18734</c:v>
                </c:pt>
                <c:pt idx="25">
                  <c:v>19154.5</c:v>
                </c:pt>
                <c:pt idx="26">
                  <c:v>19191</c:v>
                </c:pt>
                <c:pt idx="27">
                  <c:v>19340</c:v>
                </c:pt>
                <c:pt idx="28">
                  <c:v>19666.5</c:v>
                </c:pt>
                <c:pt idx="29">
                  <c:v>19666.5</c:v>
                </c:pt>
                <c:pt idx="30">
                  <c:v>20008</c:v>
                </c:pt>
                <c:pt idx="31">
                  <c:v>20030.5</c:v>
                </c:pt>
                <c:pt idx="32">
                  <c:v>20030.5</c:v>
                </c:pt>
                <c:pt idx="33">
                  <c:v>21122.5</c:v>
                </c:pt>
                <c:pt idx="34">
                  <c:v>21137.5</c:v>
                </c:pt>
                <c:pt idx="35">
                  <c:v>21138.5</c:v>
                </c:pt>
                <c:pt idx="36">
                  <c:v>21168.5</c:v>
                </c:pt>
                <c:pt idx="37">
                  <c:v>22342</c:v>
                </c:pt>
                <c:pt idx="38">
                  <c:v>22760.5</c:v>
                </c:pt>
                <c:pt idx="39">
                  <c:v>23049.5</c:v>
                </c:pt>
                <c:pt idx="40">
                  <c:v>23131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6E-48C1-9989-0C2E1EE286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18432</c:v>
                </c:pt>
                <c:pt idx="20">
                  <c:v>18433</c:v>
                </c:pt>
                <c:pt idx="21">
                  <c:v>18633</c:v>
                </c:pt>
                <c:pt idx="22">
                  <c:v>18723</c:v>
                </c:pt>
                <c:pt idx="23">
                  <c:v>18730.5</c:v>
                </c:pt>
                <c:pt idx="24">
                  <c:v>18734</c:v>
                </c:pt>
                <c:pt idx="25">
                  <c:v>19154.5</c:v>
                </c:pt>
                <c:pt idx="26">
                  <c:v>19191</c:v>
                </c:pt>
                <c:pt idx="27">
                  <c:v>19340</c:v>
                </c:pt>
                <c:pt idx="28">
                  <c:v>19666.5</c:v>
                </c:pt>
                <c:pt idx="29">
                  <c:v>19666.5</c:v>
                </c:pt>
                <c:pt idx="30">
                  <c:v>20008</c:v>
                </c:pt>
                <c:pt idx="31">
                  <c:v>20030.5</c:v>
                </c:pt>
                <c:pt idx="32">
                  <c:v>20030.5</c:v>
                </c:pt>
                <c:pt idx="33">
                  <c:v>21122.5</c:v>
                </c:pt>
                <c:pt idx="34">
                  <c:v>21137.5</c:v>
                </c:pt>
                <c:pt idx="35">
                  <c:v>21138.5</c:v>
                </c:pt>
                <c:pt idx="36">
                  <c:v>21168.5</c:v>
                </c:pt>
                <c:pt idx="37">
                  <c:v>22342</c:v>
                </c:pt>
                <c:pt idx="38">
                  <c:v>22760.5</c:v>
                </c:pt>
                <c:pt idx="39">
                  <c:v>23049.5</c:v>
                </c:pt>
                <c:pt idx="40">
                  <c:v>23131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6E-48C1-9989-0C2E1EE286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18432</c:v>
                </c:pt>
                <c:pt idx="20">
                  <c:v>18433</c:v>
                </c:pt>
                <c:pt idx="21">
                  <c:v>18633</c:v>
                </c:pt>
                <c:pt idx="22">
                  <c:v>18723</c:v>
                </c:pt>
                <c:pt idx="23">
                  <c:v>18730.5</c:v>
                </c:pt>
                <c:pt idx="24">
                  <c:v>18734</c:v>
                </c:pt>
                <c:pt idx="25">
                  <c:v>19154.5</c:v>
                </c:pt>
                <c:pt idx="26">
                  <c:v>19191</c:v>
                </c:pt>
                <c:pt idx="27">
                  <c:v>19340</c:v>
                </c:pt>
                <c:pt idx="28">
                  <c:v>19666.5</c:v>
                </c:pt>
                <c:pt idx="29">
                  <c:v>19666.5</c:v>
                </c:pt>
                <c:pt idx="30">
                  <c:v>20008</c:v>
                </c:pt>
                <c:pt idx="31">
                  <c:v>20030.5</c:v>
                </c:pt>
                <c:pt idx="32">
                  <c:v>20030.5</c:v>
                </c:pt>
                <c:pt idx="33">
                  <c:v>21122.5</c:v>
                </c:pt>
                <c:pt idx="34">
                  <c:v>21137.5</c:v>
                </c:pt>
                <c:pt idx="35">
                  <c:v>21138.5</c:v>
                </c:pt>
                <c:pt idx="36">
                  <c:v>21168.5</c:v>
                </c:pt>
                <c:pt idx="37">
                  <c:v>22342</c:v>
                </c:pt>
                <c:pt idx="38">
                  <c:v>22760.5</c:v>
                </c:pt>
                <c:pt idx="39">
                  <c:v>23049.5</c:v>
                </c:pt>
                <c:pt idx="40">
                  <c:v>23131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8">
                  <c:v>0.16199200000119163</c:v>
                </c:pt>
                <c:pt idx="10">
                  <c:v>0.17439100000046892</c:v>
                </c:pt>
                <c:pt idx="14">
                  <c:v>0.20311450000735931</c:v>
                </c:pt>
                <c:pt idx="15">
                  <c:v>0.20649699999921722</c:v>
                </c:pt>
                <c:pt idx="16">
                  <c:v>0.20779700000275625</c:v>
                </c:pt>
                <c:pt idx="17">
                  <c:v>0.20907550000993069</c:v>
                </c:pt>
                <c:pt idx="19">
                  <c:v>0.20889200000237906</c:v>
                </c:pt>
                <c:pt idx="20">
                  <c:v>0.20852300000115065</c:v>
                </c:pt>
                <c:pt idx="22">
                  <c:v>0.21421300000656629</c:v>
                </c:pt>
                <c:pt idx="23">
                  <c:v>0.21389550000458257</c:v>
                </c:pt>
                <c:pt idx="26">
                  <c:v>0.22072100000514183</c:v>
                </c:pt>
                <c:pt idx="28">
                  <c:v>0.22761149999860208</c:v>
                </c:pt>
                <c:pt idx="30">
                  <c:v>0.24054800000885734</c:v>
                </c:pt>
                <c:pt idx="32">
                  <c:v>0.24269549999735318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6E-48C1-9989-0C2E1EE286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18432</c:v>
                </c:pt>
                <c:pt idx="20">
                  <c:v>18433</c:v>
                </c:pt>
                <c:pt idx="21">
                  <c:v>18633</c:v>
                </c:pt>
                <c:pt idx="22">
                  <c:v>18723</c:v>
                </c:pt>
                <c:pt idx="23">
                  <c:v>18730.5</c:v>
                </c:pt>
                <c:pt idx="24">
                  <c:v>18734</c:v>
                </c:pt>
                <c:pt idx="25">
                  <c:v>19154.5</c:v>
                </c:pt>
                <c:pt idx="26">
                  <c:v>19191</c:v>
                </c:pt>
                <c:pt idx="27">
                  <c:v>19340</c:v>
                </c:pt>
                <c:pt idx="28">
                  <c:v>19666.5</c:v>
                </c:pt>
                <c:pt idx="29">
                  <c:v>19666.5</c:v>
                </c:pt>
                <c:pt idx="30">
                  <c:v>20008</c:v>
                </c:pt>
                <c:pt idx="31">
                  <c:v>20030.5</c:v>
                </c:pt>
                <c:pt idx="32">
                  <c:v>20030.5</c:v>
                </c:pt>
                <c:pt idx="33">
                  <c:v>21122.5</c:v>
                </c:pt>
                <c:pt idx="34">
                  <c:v>21137.5</c:v>
                </c:pt>
                <c:pt idx="35">
                  <c:v>21138.5</c:v>
                </c:pt>
                <c:pt idx="36">
                  <c:v>21168.5</c:v>
                </c:pt>
                <c:pt idx="37">
                  <c:v>22342</c:v>
                </c:pt>
                <c:pt idx="38">
                  <c:v>22760.5</c:v>
                </c:pt>
                <c:pt idx="39">
                  <c:v>23049.5</c:v>
                </c:pt>
                <c:pt idx="40">
                  <c:v>23131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0.11048900000605499</c:v>
                </c:pt>
                <c:pt idx="2">
                  <c:v>0.11014050000085263</c:v>
                </c:pt>
                <c:pt idx="3">
                  <c:v>0.12566200000583194</c:v>
                </c:pt>
                <c:pt idx="4">
                  <c:v>0.12619000000267988</c:v>
                </c:pt>
                <c:pt idx="5">
                  <c:v>0.13797099999646889</c:v>
                </c:pt>
                <c:pt idx="6">
                  <c:v>0.13966900000377791</c:v>
                </c:pt>
                <c:pt idx="7">
                  <c:v>0.13966900000377791</c:v>
                </c:pt>
                <c:pt idx="9">
                  <c:v>0.17495100000815</c:v>
                </c:pt>
                <c:pt idx="11">
                  <c:v>0.19818100000702543</c:v>
                </c:pt>
                <c:pt idx="12">
                  <c:v>0.20480900000984548</c:v>
                </c:pt>
                <c:pt idx="13">
                  <c:v>0.2063140000027488</c:v>
                </c:pt>
                <c:pt idx="18">
                  <c:v>0.20849200000520796</c:v>
                </c:pt>
                <c:pt idx="21">
                  <c:v>0.2120130000039353</c:v>
                </c:pt>
                <c:pt idx="24">
                  <c:v>0.21745400000509107</c:v>
                </c:pt>
                <c:pt idx="25">
                  <c:v>0.22116950000054203</c:v>
                </c:pt>
                <c:pt idx="29">
                  <c:v>0.23421149999921909</c:v>
                </c:pt>
                <c:pt idx="31">
                  <c:v>0.24089549999916926</c:v>
                </c:pt>
                <c:pt idx="33">
                  <c:v>0.25884750000113854</c:v>
                </c:pt>
                <c:pt idx="34">
                  <c:v>0.26071250000677537</c:v>
                </c:pt>
                <c:pt idx="35">
                  <c:v>0.25264350000361446</c:v>
                </c:pt>
                <c:pt idx="36">
                  <c:v>0.25917350000236183</c:v>
                </c:pt>
                <c:pt idx="37">
                  <c:v>0.28040200000395998</c:v>
                </c:pt>
                <c:pt idx="38">
                  <c:v>0.28772549999848707</c:v>
                </c:pt>
                <c:pt idx="39">
                  <c:v>0.28948450000461889</c:v>
                </c:pt>
                <c:pt idx="40">
                  <c:v>0.29016099999716971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6E-48C1-9989-0C2E1EE286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18432</c:v>
                </c:pt>
                <c:pt idx="20">
                  <c:v>18433</c:v>
                </c:pt>
                <c:pt idx="21">
                  <c:v>18633</c:v>
                </c:pt>
                <c:pt idx="22">
                  <c:v>18723</c:v>
                </c:pt>
                <c:pt idx="23">
                  <c:v>18730.5</c:v>
                </c:pt>
                <c:pt idx="24">
                  <c:v>18734</c:v>
                </c:pt>
                <c:pt idx="25">
                  <c:v>19154.5</c:v>
                </c:pt>
                <c:pt idx="26">
                  <c:v>19191</c:v>
                </c:pt>
                <c:pt idx="27">
                  <c:v>19340</c:v>
                </c:pt>
                <c:pt idx="28">
                  <c:v>19666.5</c:v>
                </c:pt>
                <c:pt idx="29">
                  <c:v>19666.5</c:v>
                </c:pt>
                <c:pt idx="30">
                  <c:v>20008</c:v>
                </c:pt>
                <c:pt idx="31">
                  <c:v>20030.5</c:v>
                </c:pt>
                <c:pt idx="32">
                  <c:v>20030.5</c:v>
                </c:pt>
                <c:pt idx="33">
                  <c:v>21122.5</c:v>
                </c:pt>
                <c:pt idx="34">
                  <c:v>21137.5</c:v>
                </c:pt>
                <c:pt idx="35">
                  <c:v>21138.5</c:v>
                </c:pt>
                <c:pt idx="36">
                  <c:v>21168.5</c:v>
                </c:pt>
                <c:pt idx="37">
                  <c:v>22342</c:v>
                </c:pt>
                <c:pt idx="38">
                  <c:v>22760.5</c:v>
                </c:pt>
                <c:pt idx="39">
                  <c:v>23049.5</c:v>
                </c:pt>
                <c:pt idx="40">
                  <c:v>23131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6E-48C1-9989-0C2E1EE286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18432</c:v>
                </c:pt>
                <c:pt idx="20">
                  <c:v>18433</c:v>
                </c:pt>
                <c:pt idx="21">
                  <c:v>18633</c:v>
                </c:pt>
                <c:pt idx="22">
                  <c:v>18723</c:v>
                </c:pt>
                <c:pt idx="23">
                  <c:v>18730.5</c:v>
                </c:pt>
                <c:pt idx="24">
                  <c:v>18734</c:v>
                </c:pt>
                <c:pt idx="25">
                  <c:v>19154.5</c:v>
                </c:pt>
                <c:pt idx="26">
                  <c:v>19191</c:v>
                </c:pt>
                <c:pt idx="27">
                  <c:v>19340</c:v>
                </c:pt>
                <c:pt idx="28">
                  <c:v>19666.5</c:v>
                </c:pt>
                <c:pt idx="29">
                  <c:v>19666.5</c:v>
                </c:pt>
                <c:pt idx="30">
                  <c:v>20008</c:v>
                </c:pt>
                <c:pt idx="31">
                  <c:v>20030.5</c:v>
                </c:pt>
                <c:pt idx="32">
                  <c:v>20030.5</c:v>
                </c:pt>
                <c:pt idx="33">
                  <c:v>21122.5</c:v>
                </c:pt>
                <c:pt idx="34">
                  <c:v>21137.5</c:v>
                </c:pt>
                <c:pt idx="35">
                  <c:v>21138.5</c:v>
                </c:pt>
                <c:pt idx="36">
                  <c:v>21168.5</c:v>
                </c:pt>
                <c:pt idx="37">
                  <c:v>22342</c:v>
                </c:pt>
                <c:pt idx="38">
                  <c:v>22760.5</c:v>
                </c:pt>
                <c:pt idx="39">
                  <c:v>23049.5</c:v>
                </c:pt>
                <c:pt idx="40">
                  <c:v>23131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6E-48C1-9989-0C2E1EE286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3.5000000000000001E-3</c:v>
                  </c:pt>
                  <c:pt idx="19">
                    <c:v>5.0000000000000001E-4</c:v>
                  </c:pt>
                  <c:pt idx="20">
                    <c:v>1.9E-3</c:v>
                  </c:pt>
                  <c:pt idx="21">
                    <c:v>1.2E-4</c:v>
                  </c:pt>
                  <c:pt idx="22">
                    <c:v>3.0000000000000001E-3</c:v>
                  </c:pt>
                  <c:pt idx="23">
                    <c:v>4.7999999999999996E-3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2.9999999999999997E-4</c:v>
                  </c:pt>
                  <c:pt idx="28">
                    <c:v>1.8E-3</c:v>
                  </c:pt>
                  <c:pt idx="29">
                    <c:v>3.5000000000000001E-3</c:v>
                  </c:pt>
                  <c:pt idx="30">
                    <c:v>2.0999999999999999E-3</c:v>
                  </c:pt>
                  <c:pt idx="31">
                    <c:v>3.5000000000000001E-3</c:v>
                  </c:pt>
                  <c:pt idx="32">
                    <c:v>6.9999999999999999E-4</c:v>
                  </c:pt>
                  <c:pt idx="33">
                    <c:v>8.0000000000000004E-4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18432</c:v>
                </c:pt>
                <c:pt idx="20">
                  <c:v>18433</c:v>
                </c:pt>
                <c:pt idx="21">
                  <c:v>18633</c:v>
                </c:pt>
                <c:pt idx="22">
                  <c:v>18723</c:v>
                </c:pt>
                <c:pt idx="23">
                  <c:v>18730.5</c:v>
                </c:pt>
                <c:pt idx="24">
                  <c:v>18734</c:v>
                </c:pt>
                <c:pt idx="25">
                  <c:v>19154.5</c:v>
                </c:pt>
                <c:pt idx="26">
                  <c:v>19191</c:v>
                </c:pt>
                <c:pt idx="27">
                  <c:v>19340</c:v>
                </c:pt>
                <c:pt idx="28">
                  <c:v>19666.5</c:v>
                </c:pt>
                <c:pt idx="29">
                  <c:v>19666.5</c:v>
                </c:pt>
                <c:pt idx="30">
                  <c:v>20008</c:v>
                </c:pt>
                <c:pt idx="31">
                  <c:v>20030.5</c:v>
                </c:pt>
                <c:pt idx="32">
                  <c:v>20030.5</c:v>
                </c:pt>
                <c:pt idx="33">
                  <c:v>21122.5</c:v>
                </c:pt>
                <c:pt idx="34">
                  <c:v>21137.5</c:v>
                </c:pt>
                <c:pt idx="35">
                  <c:v>21138.5</c:v>
                </c:pt>
                <c:pt idx="36">
                  <c:v>21168.5</c:v>
                </c:pt>
                <c:pt idx="37">
                  <c:v>22342</c:v>
                </c:pt>
                <c:pt idx="38">
                  <c:v>22760.5</c:v>
                </c:pt>
                <c:pt idx="39">
                  <c:v>23049.5</c:v>
                </c:pt>
                <c:pt idx="40">
                  <c:v>23131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6E-48C1-9989-0C2E1EE286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18432</c:v>
                </c:pt>
                <c:pt idx="20">
                  <c:v>18433</c:v>
                </c:pt>
                <c:pt idx="21">
                  <c:v>18633</c:v>
                </c:pt>
                <c:pt idx="22">
                  <c:v>18723</c:v>
                </c:pt>
                <c:pt idx="23">
                  <c:v>18730.5</c:v>
                </c:pt>
                <c:pt idx="24">
                  <c:v>18734</c:v>
                </c:pt>
                <c:pt idx="25">
                  <c:v>19154.5</c:v>
                </c:pt>
                <c:pt idx="26">
                  <c:v>19191</c:v>
                </c:pt>
                <c:pt idx="27">
                  <c:v>19340</c:v>
                </c:pt>
                <c:pt idx="28">
                  <c:v>19666.5</c:v>
                </c:pt>
                <c:pt idx="29">
                  <c:v>19666.5</c:v>
                </c:pt>
                <c:pt idx="30">
                  <c:v>20008</c:v>
                </c:pt>
                <c:pt idx="31">
                  <c:v>20030.5</c:v>
                </c:pt>
                <c:pt idx="32">
                  <c:v>20030.5</c:v>
                </c:pt>
                <c:pt idx="33">
                  <c:v>21122.5</c:v>
                </c:pt>
                <c:pt idx="34">
                  <c:v>21137.5</c:v>
                </c:pt>
                <c:pt idx="35">
                  <c:v>21138.5</c:v>
                </c:pt>
                <c:pt idx="36">
                  <c:v>21168.5</c:v>
                </c:pt>
                <c:pt idx="37">
                  <c:v>22342</c:v>
                </c:pt>
                <c:pt idx="38">
                  <c:v>22760.5</c:v>
                </c:pt>
                <c:pt idx="39">
                  <c:v>23049.5</c:v>
                </c:pt>
                <c:pt idx="40">
                  <c:v>23131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-0.14627819775539475</c:v>
                </c:pt>
                <c:pt idx="1">
                  <c:v>0.10854156733462916</c:v>
                </c:pt>
                <c:pt idx="2">
                  <c:v>0.10866592565530531</c:v>
                </c:pt>
                <c:pt idx="3">
                  <c:v>0.12926157676420313</c:v>
                </c:pt>
                <c:pt idx="4">
                  <c:v>0.13094519710566438</c:v>
                </c:pt>
                <c:pt idx="5">
                  <c:v>0.13766054642217451</c:v>
                </c:pt>
                <c:pt idx="6">
                  <c:v>0.13877020528359213</c:v>
                </c:pt>
                <c:pt idx="7">
                  <c:v>0.13877020528359213</c:v>
                </c:pt>
                <c:pt idx="8">
                  <c:v>0.16809963691382013</c:v>
                </c:pt>
                <c:pt idx="9">
                  <c:v>0.18147293939883602</c:v>
                </c:pt>
                <c:pt idx="10">
                  <c:v>0.18204690087887965</c:v>
                </c:pt>
                <c:pt idx="11">
                  <c:v>0.19907442478683979</c:v>
                </c:pt>
                <c:pt idx="12">
                  <c:v>0.20458445499525835</c:v>
                </c:pt>
                <c:pt idx="13">
                  <c:v>0.20525407672197588</c:v>
                </c:pt>
                <c:pt idx="14">
                  <c:v>0.20535930299331723</c:v>
                </c:pt>
                <c:pt idx="15">
                  <c:v>0.20550279336332811</c:v>
                </c:pt>
                <c:pt idx="16">
                  <c:v>0.20550279336332811</c:v>
                </c:pt>
                <c:pt idx="17">
                  <c:v>0.20595239652269559</c:v>
                </c:pt>
                <c:pt idx="18">
                  <c:v>0.20636373558339349</c:v>
                </c:pt>
                <c:pt idx="19">
                  <c:v>0.20636373558339349</c:v>
                </c:pt>
                <c:pt idx="20">
                  <c:v>0.20638286763272828</c:v>
                </c:pt>
                <c:pt idx="21">
                  <c:v>0.21020927749968565</c:v>
                </c:pt>
                <c:pt idx="22">
                  <c:v>0.21193116193981643</c:v>
                </c:pt>
                <c:pt idx="23">
                  <c:v>0.21207465230982736</c:v>
                </c:pt>
                <c:pt idx="24">
                  <c:v>0.21214161448249907</c:v>
                </c:pt>
                <c:pt idx="25">
                  <c:v>0.22018664122777687</c:v>
                </c:pt>
                <c:pt idx="26">
                  <c:v>0.22088496102849658</c:v>
                </c:pt>
                <c:pt idx="27">
                  <c:v>0.22373563637937982</c:v>
                </c:pt>
                <c:pt idx="28">
                  <c:v>0.22998225048718768</c:v>
                </c:pt>
                <c:pt idx="29">
                  <c:v>0.22998225048718768</c:v>
                </c:pt>
                <c:pt idx="30">
                  <c:v>0.23651584533501735</c:v>
                </c:pt>
                <c:pt idx="31">
                  <c:v>0.23694631644505004</c:v>
                </c:pt>
                <c:pt idx="32">
                  <c:v>0.23694631644505004</c:v>
                </c:pt>
                <c:pt idx="33">
                  <c:v>0.25783851431863708</c:v>
                </c:pt>
                <c:pt idx="34">
                  <c:v>0.25812549505865889</c:v>
                </c:pt>
                <c:pt idx="35">
                  <c:v>0.25814462710799368</c:v>
                </c:pt>
                <c:pt idx="36">
                  <c:v>0.25871858858803726</c:v>
                </c:pt>
                <c:pt idx="37">
                  <c:v>0.28117004848240945</c:v>
                </c:pt>
                <c:pt idx="38">
                  <c:v>0.28917681112901766</c:v>
                </c:pt>
                <c:pt idx="39">
                  <c:v>0.29470597338677107</c:v>
                </c:pt>
                <c:pt idx="40">
                  <c:v>0.29626523540755617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6E-48C1-9989-0C2E1EE2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8760"/>
        <c:axId val="1"/>
      </c:scatterChart>
      <c:valAx>
        <c:axId val="6062887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8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097264437689974"/>
          <c:w val="0.6741935483870968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V412 Lyr - O-C Diagr.</a:t>
            </a:r>
          </a:p>
        </c:rich>
      </c:tx>
      <c:layout>
        <c:manualLayout>
          <c:xMode val="edge"/>
          <c:yMode val="edge"/>
          <c:x val="0.3683363650626062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75-4911-851D-E18B719E6F6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-0.14662066409073304</c:v>
                </c:pt>
                <c:pt idx="2">
                  <c:v>-0.1470946399422246</c:v>
                </c:pt>
                <c:pt idx="3">
                  <c:v>-0.15235387073335005</c:v>
                </c:pt>
                <c:pt idx="4">
                  <c:v>-0.14794094709213823</c:v>
                </c:pt>
                <c:pt idx="5">
                  <c:v>-0.14794094709213823</c:v>
                </c:pt>
                <c:pt idx="6">
                  <c:v>-0.15521094318683026</c:v>
                </c:pt>
                <c:pt idx="8">
                  <c:v>-0.15688454212067882</c:v>
                </c:pt>
                <c:pt idx="9">
                  <c:v>-0.14920662652730243</c:v>
                </c:pt>
                <c:pt idx="11">
                  <c:v>-0.15168293759052176</c:v>
                </c:pt>
                <c:pt idx="12">
                  <c:v>-0.14844521741179051</c:v>
                </c:pt>
                <c:pt idx="13">
                  <c:v>-0.14632036085822619</c:v>
                </c:pt>
                <c:pt idx="14">
                  <c:v>-0.14767799565015594</c:v>
                </c:pt>
                <c:pt idx="15">
                  <c:v>-0.14721535353601212</c:v>
                </c:pt>
                <c:pt idx="16">
                  <c:v>-0.14767763336567441</c:v>
                </c:pt>
                <c:pt idx="17">
                  <c:v>-0.14418669728183886</c:v>
                </c:pt>
                <c:pt idx="19">
                  <c:v>-0.14974161458667368</c:v>
                </c:pt>
                <c:pt idx="21">
                  <c:v>-0.15203015544102527</c:v>
                </c:pt>
                <c:pt idx="22">
                  <c:v>-0.14568596344179241</c:v>
                </c:pt>
                <c:pt idx="23">
                  <c:v>-0.14577280291996431</c:v>
                </c:pt>
                <c:pt idx="24">
                  <c:v>-0.14397280292178039</c:v>
                </c:pt>
                <c:pt idx="25">
                  <c:v>-0.14890074535651365</c:v>
                </c:pt>
                <c:pt idx="26">
                  <c:v>-0.14732530499168206</c:v>
                </c:pt>
                <c:pt idx="27">
                  <c:v>-0.1554136089689564</c:v>
                </c:pt>
                <c:pt idx="28">
                  <c:v>-0.14946272827364737</c:v>
                </c:pt>
                <c:pt idx="29">
                  <c:v>-0.15088744478998706</c:v>
                </c:pt>
                <c:pt idx="30">
                  <c:v>-0.1516426589951152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75-4911-851D-E18B719E6F6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7">
                  <c:v>-0.1557454228241113</c:v>
                </c:pt>
                <c:pt idx="10">
                  <c:v>-0.14837726571568055</c:v>
                </c:pt>
                <c:pt idx="18">
                  <c:v>-0.14858851943426998</c:v>
                </c:pt>
                <c:pt idx="20">
                  <c:v>-0.15047890708956402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75-4911-851D-E18B719E6F6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75-4911-851D-E18B719E6F6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75-4911-851D-E18B719E6F6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75-4911-851D-E18B719E6F6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75-4911-851D-E18B719E6F6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-0.14927520827616361</c:v>
                </c:pt>
                <c:pt idx="1">
                  <c:v>-0.14932866644388748</c:v>
                </c:pt>
                <c:pt idx="2">
                  <c:v>-0.14932869253278983</c:v>
                </c:pt>
                <c:pt idx="3">
                  <c:v>-0.14933301325638429</c:v>
                </c:pt>
                <c:pt idx="4">
                  <c:v>-0.14933500805399363</c:v>
                </c:pt>
                <c:pt idx="5">
                  <c:v>-0.14933500805399363</c:v>
                </c:pt>
                <c:pt idx="6">
                  <c:v>-0.14934116102126749</c:v>
                </c:pt>
                <c:pt idx="7">
                  <c:v>-0.14934396658168786</c:v>
                </c:pt>
                <c:pt idx="8">
                  <c:v>-0.14934408699200635</c:v>
                </c:pt>
                <c:pt idx="9">
                  <c:v>-0.14934881510384498</c:v>
                </c:pt>
                <c:pt idx="10">
                  <c:v>-0.14934895558254985</c:v>
                </c:pt>
                <c:pt idx="11">
                  <c:v>-0.14934897765777491</c:v>
                </c:pt>
                <c:pt idx="12">
                  <c:v>-0.14934900776035454</c:v>
                </c:pt>
                <c:pt idx="13">
                  <c:v>-0.14934910208177066</c:v>
                </c:pt>
                <c:pt idx="14">
                  <c:v>-0.149349995124966</c:v>
                </c:pt>
                <c:pt idx="15">
                  <c:v>-0.14935035635592139</c:v>
                </c:pt>
                <c:pt idx="16">
                  <c:v>-0.14935038645850102</c:v>
                </c:pt>
                <c:pt idx="17">
                  <c:v>-0.14935040050637149</c:v>
                </c:pt>
                <c:pt idx="18">
                  <c:v>-0.14935208825766874</c:v>
                </c:pt>
                <c:pt idx="19">
                  <c:v>-0.14935223475688955</c:v>
                </c:pt>
                <c:pt idx="20">
                  <c:v>-0.14935283279480463</c:v>
                </c:pt>
                <c:pt idx="21">
                  <c:v>-0.14935414326043731</c:v>
                </c:pt>
                <c:pt idx="22">
                  <c:v>-0.14935551393122926</c:v>
                </c:pt>
                <c:pt idx="23">
                  <c:v>-0.1493556042389681</c:v>
                </c:pt>
                <c:pt idx="24">
                  <c:v>-0.1493556042389681</c:v>
                </c:pt>
                <c:pt idx="25">
                  <c:v>-0.14935998717456045</c:v>
                </c:pt>
                <c:pt idx="26">
                  <c:v>-0.14936004737971967</c:v>
                </c:pt>
                <c:pt idx="27">
                  <c:v>-0.14936005139339695</c:v>
                </c:pt>
                <c:pt idx="28">
                  <c:v>-0.14936017180371544</c:v>
                </c:pt>
                <c:pt idx="29">
                  <c:v>-0.14936488185400629</c:v>
                </c:pt>
                <c:pt idx="30">
                  <c:v>-0.14936656157794898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75-4911-851D-E18B719E6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5480"/>
        <c:axId val="1"/>
      </c:scatterChart>
      <c:valAx>
        <c:axId val="606285480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70614699010764"/>
          <c:y val="0.92073298764483702"/>
          <c:w val="0.7463656138297737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V412 Lyr - O-C Diagr.</a:t>
            </a:r>
          </a:p>
        </c:rich>
      </c:tx>
      <c:layout>
        <c:manualLayout>
          <c:xMode val="edge"/>
          <c:yMode val="edge"/>
          <c:x val="0.3677419354838709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B-416F-BDD8-A1948217A21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-0.14662066409073304</c:v>
                </c:pt>
                <c:pt idx="2">
                  <c:v>-0.1470946399422246</c:v>
                </c:pt>
                <c:pt idx="3">
                  <c:v>-0.15235387073335005</c:v>
                </c:pt>
                <c:pt idx="4">
                  <c:v>-0.14794094709213823</c:v>
                </c:pt>
                <c:pt idx="5">
                  <c:v>-0.14794094709213823</c:v>
                </c:pt>
                <c:pt idx="6">
                  <c:v>-0.15521094318683026</c:v>
                </c:pt>
                <c:pt idx="8">
                  <c:v>-0.15688454212067882</c:v>
                </c:pt>
                <c:pt idx="9">
                  <c:v>-0.14920662652730243</c:v>
                </c:pt>
                <c:pt idx="11">
                  <c:v>-0.15168293759052176</c:v>
                </c:pt>
                <c:pt idx="12">
                  <c:v>-0.14844521741179051</c:v>
                </c:pt>
                <c:pt idx="13">
                  <c:v>-0.14632036085822619</c:v>
                </c:pt>
                <c:pt idx="14">
                  <c:v>-0.14767799565015594</c:v>
                </c:pt>
                <c:pt idx="15">
                  <c:v>-0.14721535353601212</c:v>
                </c:pt>
                <c:pt idx="16">
                  <c:v>-0.14767763336567441</c:v>
                </c:pt>
                <c:pt idx="17">
                  <c:v>-0.14418669728183886</c:v>
                </c:pt>
                <c:pt idx="19">
                  <c:v>-0.14974161458667368</c:v>
                </c:pt>
                <c:pt idx="21">
                  <c:v>-0.15203015544102527</c:v>
                </c:pt>
                <c:pt idx="22">
                  <c:v>-0.14568596344179241</c:v>
                </c:pt>
                <c:pt idx="23">
                  <c:v>-0.14577280291996431</c:v>
                </c:pt>
                <c:pt idx="24">
                  <c:v>-0.14397280292178039</c:v>
                </c:pt>
                <c:pt idx="25">
                  <c:v>-0.14890074535651365</c:v>
                </c:pt>
                <c:pt idx="26">
                  <c:v>-0.14732530499168206</c:v>
                </c:pt>
                <c:pt idx="27">
                  <c:v>-0.1554136089689564</c:v>
                </c:pt>
                <c:pt idx="28">
                  <c:v>-0.14946272827364737</c:v>
                </c:pt>
                <c:pt idx="29">
                  <c:v>-0.15088744478998706</c:v>
                </c:pt>
                <c:pt idx="30">
                  <c:v>-0.1516426589951152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B-416F-BDD8-A1948217A21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7">
                  <c:v>-0.1557454228241113</c:v>
                </c:pt>
                <c:pt idx="10">
                  <c:v>-0.14837726571568055</c:v>
                </c:pt>
                <c:pt idx="18">
                  <c:v>-0.14858851943426998</c:v>
                </c:pt>
                <c:pt idx="20">
                  <c:v>-0.15047890708956402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B-416F-BDD8-A1948217A21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B-416F-BDD8-A1948217A21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B-416F-BDD8-A1948217A21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0B-416F-BDD8-A1948217A21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0B-416F-BDD8-A1948217A21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-0.14927520827616361</c:v>
                </c:pt>
                <c:pt idx="1">
                  <c:v>-0.14932866644388748</c:v>
                </c:pt>
                <c:pt idx="2">
                  <c:v>-0.14932869253278983</c:v>
                </c:pt>
                <c:pt idx="3">
                  <c:v>-0.14933301325638429</c:v>
                </c:pt>
                <c:pt idx="4">
                  <c:v>-0.14933500805399363</c:v>
                </c:pt>
                <c:pt idx="5">
                  <c:v>-0.14933500805399363</c:v>
                </c:pt>
                <c:pt idx="6">
                  <c:v>-0.14934116102126749</c:v>
                </c:pt>
                <c:pt idx="7">
                  <c:v>-0.14934396658168786</c:v>
                </c:pt>
                <c:pt idx="8">
                  <c:v>-0.14934408699200635</c:v>
                </c:pt>
                <c:pt idx="9">
                  <c:v>-0.14934881510384498</c:v>
                </c:pt>
                <c:pt idx="10">
                  <c:v>-0.14934895558254985</c:v>
                </c:pt>
                <c:pt idx="11">
                  <c:v>-0.14934897765777491</c:v>
                </c:pt>
                <c:pt idx="12">
                  <c:v>-0.14934900776035454</c:v>
                </c:pt>
                <c:pt idx="13">
                  <c:v>-0.14934910208177066</c:v>
                </c:pt>
                <c:pt idx="14">
                  <c:v>-0.149349995124966</c:v>
                </c:pt>
                <c:pt idx="15">
                  <c:v>-0.14935035635592139</c:v>
                </c:pt>
                <c:pt idx="16">
                  <c:v>-0.14935038645850102</c:v>
                </c:pt>
                <c:pt idx="17">
                  <c:v>-0.14935040050637149</c:v>
                </c:pt>
                <c:pt idx="18">
                  <c:v>-0.14935208825766874</c:v>
                </c:pt>
                <c:pt idx="19">
                  <c:v>-0.14935223475688955</c:v>
                </c:pt>
                <c:pt idx="20">
                  <c:v>-0.14935283279480463</c:v>
                </c:pt>
                <c:pt idx="21">
                  <c:v>-0.14935414326043731</c:v>
                </c:pt>
                <c:pt idx="22">
                  <c:v>-0.14935551393122926</c:v>
                </c:pt>
                <c:pt idx="23">
                  <c:v>-0.1493556042389681</c:v>
                </c:pt>
                <c:pt idx="24">
                  <c:v>-0.1493556042389681</c:v>
                </c:pt>
                <c:pt idx="25">
                  <c:v>-0.14935998717456045</c:v>
                </c:pt>
                <c:pt idx="26">
                  <c:v>-0.14936004737971967</c:v>
                </c:pt>
                <c:pt idx="27">
                  <c:v>-0.14936005139339695</c:v>
                </c:pt>
                <c:pt idx="28">
                  <c:v>-0.14936017180371544</c:v>
                </c:pt>
                <c:pt idx="29">
                  <c:v>-0.14936488185400629</c:v>
                </c:pt>
                <c:pt idx="30">
                  <c:v>-0.14936656157794898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0B-416F-BDD8-A1948217A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96960"/>
        <c:axId val="1"/>
      </c:scatterChart>
      <c:valAx>
        <c:axId val="606296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96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2097264437689974"/>
          <c:w val="0.7451612903225806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304800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45DC338-2C59-97D5-B553-5A554C991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0</xdr:row>
      <xdr:rowOff>0</xdr:rowOff>
    </xdr:from>
    <xdr:to>
      <xdr:col>25</xdr:col>
      <xdr:colOff>495300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734EFE8-FE69-E883-4B2E-5CDF75E97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219075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F807573A-4F48-1F19-4B20-5CE5453EE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9BADC2AA-E38D-4216-9592-883E09758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www.bav-astro.de/sfs/BAVM_link.php?BAVMnr=215" TargetMode="External"/><Relationship Id="rId18" Type="http://schemas.openxmlformats.org/officeDocument/2006/relationships/hyperlink" Target="http://www.bav-astro.de/sfs/BAVM_link.php?BAVMnr=220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5287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234" TargetMode="External"/><Relationship Id="rId17" Type="http://schemas.openxmlformats.org/officeDocument/2006/relationships/hyperlink" Target="http://www.konkoly.hu/cgi-bin/IBVS?6007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745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5745" TargetMode="External"/><Relationship Id="rId6" Type="http://schemas.openxmlformats.org/officeDocument/2006/relationships/hyperlink" Target="http://var.astro.cz/oejv/issues/oejv0107.pdf" TargetMode="External"/><Relationship Id="rId11" Type="http://schemas.openxmlformats.org/officeDocument/2006/relationships/hyperlink" Target="http://www.bav-astro.de/sfs/BAVM_link.php?BAVMnr=234" TargetMode="External"/><Relationship Id="rId2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5713" TargetMode="External"/><Relationship Id="rId15" Type="http://schemas.openxmlformats.org/officeDocument/2006/relationships/hyperlink" Target="http://www.bav-astro.de/sfs/BAVM_link.php?BAVMnr=215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bav-astro.de/sfs/BAVM_link.php?BAVMnr=234" TargetMode="External"/><Relationship Id="rId22" Type="http://schemas.openxmlformats.org/officeDocument/2006/relationships/hyperlink" Target="http://www.bav-astro.de/sfs/BAVM_link.php?BAVMnr=23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8"/>
  <sheetViews>
    <sheetView tabSelected="1" workbookViewId="0">
      <pane xSplit="14" ySplit="22" topLeftCell="O3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style="13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210</v>
      </c>
    </row>
    <row r="2" spans="1:7" s="66" customFormat="1" ht="12.95" customHeight="1" x14ac:dyDescent="0.2">
      <c r="A2" s="66" t="s">
        <v>25</v>
      </c>
      <c r="B2" s="66" t="s">
        <v>31</v>
      </c>
      <c r="G2" s="67"/>
    </row>
    <row r="3" spans="1:7" s="66" customFormat="1" ht="12.95" customHeight="1" thickBot="1" x14ac:dyDescent="0.25">
      <c r="G3" s="67"/>
    </row>
    <row r="4" spans="1:7" s="66" customFormat="1" ht="12.95" customHeight="1" thickTop="1" thickBot="1" x14ac:dyDescent="0.25">
      <c r="A4" s="68" t="s">
        <v>1</v>
      </c>
      <c r="C4" s="69">
        <v>38260.392999999996</v>
      </c>
      <c r="D4" s="70">
        <v>0.93146899999999999</v>
      </c>
      <c r="G4" s="67"/>
    </row>
    <row r="5" spans="1:7" s="66" customFormat="1" ht="12.95" customHeight="1" thickTop="1" x14ac:dyDescent="0.2">
      <c r="A5" s="71" t="s">
        <v>37</v>
      </c>
      <c r="C5" s="72">
        <v>-9.5</v>
      </c>
      <c r="D5" s="66" t="s">
        <v>38</v>
      </c>
      <c r="G5" s="67"/>
    </row>
    <row r="6" spans="1:7" s="66" customFormat="1" ht="12.95" customHeight="1" x14ac:dyDescent="0.2">
      <c r="A6" s="68" t="s">
        <v>2</v>
      </c>
      <c r="G6" s="67"/>
    </row>
    <row r="7" spans="1:7" s="66" customFormat="1" ht="12.95" customHeight="1" x14ac:dyDescent="0.2">
      <c r="A7" s="66" t="s">
        <v>3</v>
      </c>
      <c r="C7" s="66">
        <f>+C4</f>
        <v>38260.392999999996</v>
      </c>
      <c r="G7" s="67"/>
    </row>
    <row r="8" spans="1:7" s="66" customFormat="1" ht="12.95" customHeight="1" x14ac:dyDescent="0.2">
      <c r="A8" s="66" t="s">
        <v>4</v>
      </c>
      <c r="C8" s="66">
        <f>+D4</f>
        <v>0.93146899999999999</v>
      </c>
      <c r="G8" s="67"/>
    </row>
    <row r="9" spans="1:7" s="66" customFormat="1" ht="12.95" customHeight="1" x14ac:dyDescent="0.2">
      <c r="A9" s="73" t="s">
        <v>46</v>
      </c>
      <c r="B9" s="74">
        <v>21</v>
      </c>
      <c r="C9" s="75" t="str">
        <f>"F"&amp;B9</f>
        <v>F21</v>
      </c>
      <c r="D9" s="75" t="str">
        <f>"G"&amp;B9</f>
        <v>G21</v>
      </c>
      <c r="G9" s="67"/>
    </row>
    <row r="10" spans="1:7" s="66" customFormat="1" ht="12.95" customHeight="1" thickBot="1" x14ac:dyDescent="0.25">
      <c r="C10" s="76" t="s">
        <v>21</v>
      </c>
      <c r="D10" s="76" t="s">
        <v>22</v>
      </c>
      <c r="G10" s="67"/>
    </row>
    <row r="11" spans="1:7" s="66" customFormat="1" ht="12.95" customHeight="1" x14ac:dyDescent="0.2">
      <c r="A11" s="66" t="s">
        <v>17</v>
      </c>
      <c r="C11" s="77">
        <f ca="1">INTERCEPT(INDIRECT($D$9):G990,INDIRECT($C$9):F990)</f>
        <v>-0.14627819775539475</v>
      </c>
      <c r="D11" s="78"/>
      <c r="G11" s="67"/>
    </row>
    <row r="12" spans="1:7" s="66" customFormat="1" ht="12.95" customHeight="1" x14ac:dyDescent="0.2">
      <c r="A12" s="66" t="s">
        <v>18</v>
      </c>
      <c r="C12" s="77">
        <f ca="1">SLOPE(INDIRECT($D$9):G990,INDIRECT($C$9):F990)</f>
        <v>1.9132049334786689E-5</v>
      </c>
      <c r="D12" s="78"/>
      <c r="E12" s="112" t="s">
        <v>216</v>
      </c>
      <c r="F12" s="113" t="s">
        <v>215</v>
      </c>
      <c r="G12" s="67"/>
    </row>
    <row r="13" spans="1:7" s="66" customFormat="1" ht="12.95" customHeight="1" x14ac:dyDescent="0.2">
      <c r="A13" s="66" t="s">
        <v>20</v>
      </c>
      <c r="C13" s="78" t="s">
        <v>15</v>
      </c>
      <c r="E13" s="110" t="s">
        <v>50</v>
      </c>
      <c r="F13" s="114">
        <v>1</v>
      </c>
      <c r="G13" s="67"/>
    </row>
    <row r="14" spans="1:7" s="66" customFormat="1" ht="12.95" customHeight="1" x14ac:dyDescent="0.2">
      <c r="E14" s="110" t="s">
        <v>39</v>
      </c>
      <c r="F14" s="115">
        <f ca="1">NOW()+15018.5+$C$5/24</f>
        <v>60547.765283101849</v>
      </c>
      <c r="G14" s="67"/>
    </row>
    <row r="15" spans="1:7" s="66" customFormat="1" ht="12.95" customHeight="1" x14ac:dyDescent="0.2">
      <c r="A15" s="79" t="s">
        <v>19</v>
      </c>
      <c r="C15" s="80">
        <f ca="1">(C7+C11)+(C8+C12)*INT(MAX(F21:F3531))</f>
        <v>59806.498704235404</v>
      </c>
      <c r="E15" s="110" t="s">
        <v>51</v>
      </c>
      <c r="F15" s="115">
        <f ca="1">ROUND(2*($F$14-$C$7)/$C$8,0)/2+$F$13</f>
        <v>23928</v>
      </c>
      <c r="G15" s="67"/>
    </row>
    <row r="16" spans="1:7" s="66" customFormat="1" ht="12.95" customHeight="1" x14ac:dyDescent="0.2">
      <c r="A16" s="68" t="s">
        <v>5</v>
      </c>
      <c r="C16" s="82">
        <f ca="1">+C8+C12</f>
        <v>0.93148813204933478</v>
      </c>
      <c r="E16" s="110" t="s">
        <v>40</v>
      </c>
      <c r="F16" s="115">
        <f ca="1">ROUND(2*($F$14-$C$15)/$C$16,0)/2+$F$13</f>
        <v>797</v>
      </c>
      <c r="G16" s="67"/>
    </row>
    <row r="17" spans="1:17" s="66" customFormat="1" ht="12.95" customHeight="1" thickBot="1" x14ac:dyDescent="0.25">
      <c r="A17" s="81" t="s">
        <v>35</v>
      </c>
      <c r="C17" s="66">
        <f>COUNT(C21:C2189)</f>
        <v>41</v>
      </c>
      <c r="E17" s="110" t="s">
        <v>213</v>
      </c>
      <c r="F17" s="116">
        <f ca="1">+$C$15+$C$16*$F$16-15018.5-$C$5/24</f>
        <v>45530.790578812062</v>
      </c>
      <c r="G17" s="67"/>
    </row>
    <row r="18" spans="1:17" s="66" customFormat="1" ht="12.95" customHeight="1" thickTop="1" thickBot="1" x14ac:dyDescent="0.25">
      <c r="A18" s="68" t="s">
        <v>6</v>
      </c>
      <c r="C18" s="69">
        <f ca="1">+C15</f>
        <v>59806.498704235404</v>
      </c>
      <c r="D18" s="70">
        <f ca="1">+C16</f>
        <v>0.93148813204933478</v>
      </c>
      <c r="E18" s="111" t="s">
        <v>214</v>
      </c>
      <c r="F18" s="117">
        <f ca="1">+($C$15+$C$16*$F$16)-($C$16/2)-15018.5-$C$5/24</f>
        <v>45530.324834746039</v>
      </c>
      <c r="G18" s="67"/>
    </row>
    <row r="19" spans="1:17" s="66" customFormat="1" ht="12.95" customHeight="1" thickTop="1" x14ac:dyDescent="0.2">
      <c r="E19" s="81"/>
      <c r="F19" s="83"/>
      <c r="G19" s="67"/>
    </row>
    <row r="20" spans="1:17" s="66" customFormat="1" ht="12.95" customHeight="1" thickBot="1" x14ac:dyDescent="0.25">
      <c r="A20" s="76" t="s">
        <v>7</v>
      </c>
      <c r="B20" s="76" t="s">
        <v>8</v>
      </c>
      <c r="C20" s="76" t="s">
        <v>9</v>
      </c>
      <c r="D20" s="76" t="s">
        <v>14</v>
      </c>
      <c r="E20" s="76" t="s">
        <v>10</v>
      </c>
      <c r="F20" s="76" t="s">
        <v>11</v>
      </c>
      <c r="G20" s="84" t="s">
        <v>12</v>
      </c>
      <c r="H20" s="85" t="s">
        <v>69</v>
      </c>
      <c r="I20" s="85" t="s">
        <v>72</v>
      </c>
      <c r="J20" s="85" t="s">
        <v>66</v>
      </c>
      <c r="K20" s="85" t="s">
        <v>64</v>
      </c>
      <c r="L20" s="85" t="s">
        <v>27</v>
      </c>
      <c r="M20" s="85" t="s">
        <v>28</v>
      </c>
      <c r="N20" s="85" t="s">
        <v>29</v>
      </c>
      <c r="O20" s="85" t="s">
        <v>24</v>
      </c>
      <c r="P20" s="86" t="s">
        <v>23</v>
      </c>
      <c r="Q20" s="76" t="s">
        <v>16</v>
      </c>
    </row>
    <row r="21" spans="1:17" s="66" customFormat="1" ht="12.95" customHeight="1" x14ac:dyDescent="0.2">
      <c r="A21" s="66" t="s">
        <v>13</v>
      </c>
      <c r="C21" s="67">
        <v>38260.392999999996</v>
      </c>
      <c r="D21" s="67" t="s">
        <v>15</v>
      </c>
      <c r="E21" s="66">
        <f>+(C21-C$7)/C$8</f>
        <v>0</v>
      </c>
      <c r="F21" s="66">
        <f>ROUND(2*E21,0)/2</f>
        <v>0</v>
      </c>
      <c r="G21" s="67"/>
      <c r="H21" s="77">
        <v>0</v>
      </c>
      <c r="O21" s="66">
        <f ca="1">+C$11+C$12*$F21</f>
        <v>-0.14627819775539475</v>
      </c>
      <c r="Q21" s="87">
        <f>+C21-15018.5</f>
        <v>23241.892999999996</v>
      </c>
    </row>
    <row r="22" spans="1:17" s="66" customFormat="1" ht="12.95" customHeight="1" x14ac:dyDescent="0.2">
      <c r="A22" s="88" t="s">
        <v>43</v>
      </c>
      <c r="B22" s="78" t="s">
        <v>33</v>
      </c>
      <c r="C22" s="89">
        <v>50666.739099999999</v>
      </c>
      <c r="D22" s="67">
        <v>1E-4</v>
      </c>
      <c r="E22" s="66">
        <f>+(C22-C$7)/C$8</f>
        <v>13319.118618010909</v>
      </c>
      <c r="F22" s="66">
        <f>ROUND(2*E22,0)/2</f>
        <v>13319</v>
      </c>
      <c r="G22" s="67">
        <f>+C22-(C$7+F22*C$8)</f>
        <v>0.11048900000605499</v>
      </c>
      <c r="K22" s="66">
        <f>+G22</f>
        <v>0.11048900000605499</v>
      </c>
      <c r="O22" s="66">
        <f ca="1">+C$11+C$12*$F22</f>
        <v>0.10854156733462916</v>
      </c>
      <c r="Q22" s="87">
        <f>+C22-15018.5</f>
        <v>35648.239099999999</v>
      </c>
    </row>
    <row r="23" spans="1:17" s="66" customFormat="1" ht="12.95" customHeight="1" x14ac:dyDescent="0.2">
      <c r="A23" s="88" t="s">
        <v>43</v>
      </c>
      <c r="B23" s="78" t="s">
        <v>44</v>
      </c>
      <c r="C23" s="89">
        <v>50672.793299999998</v>
      </c>
      <c r="D23" s="67">
        <v>1E-3</v>
      </c>
      <c r="E23" s="66">
        <f>+(C23-C$7)/C$8</f>
        <v>13325.618243870704</v>
      </c>
      <c r="F23" s="66">
        <f>ROUND(2*E23,0)/2</f>
        <v>13325.5</v>
      </c>
      <c r="G23" s="67">
        <f>+C23-(C$7+F23*C$8)</f>
        <v>0.11014050000085263</v>
      </c>
      <c r="K23" s="66">
        <f>+G23</f>
        <v>0.11014050000085263</v>
      </c>
      <c r="O23" s="66">
        <f ca="1">+C$11+C$12*$F23</f>
        <v>0.10866592565530531</v>
      </c>
      <c r="Q23" s="87">
        <f>+C23-15018.5</f>
        <v>35654.293299999998</v>
      </c>
    </row>
    <row r="24" spans="1:17" s="66" customFormat="1" ht="12.95" customHeight="1" x14ac:dyDescent="0.2">
      <c r="A24" s="9" t="s">
        <v>32</v>
      </c>
      <c r="B24" s="10" t="s">
        <v>33</v>
      </c>
      <c r="C24" s="14">
        <v>51675.535199999998</v>
      </c>
      <c r="D24" s="14">
        <v>1.9E-3</v>
      </c>
      <c r="E24" s="66">
        <f>+(C24-C$7)/C$8</f>
        <v>14402.134907334546</v>
      </c>
      <c r="F24" s="66">
        <f>ROUND(2*E24,0)/2</f>
        <v>14402</v>
      </c>
      <c r="G24" s="67">
        <f>+C24-(C$7+F24*C$8)</f>
        <v>0.12566200000583194</v>
      </c>
      <c r="K24" s="66">
        <f>+G24</f>
        <v>0.12566200000583194</v>
      </c>
      <c r="O24" s="66">
        <f ca="1">+C$11+C$12*$F24</f>
        <v>0.12926157676420313</v>
      </c>
      <c r="Q24" s="87">
        <f>+C24-15018.5</f>
        <v>36657.035199999998</v>
      </c>
    </row>
    <row r="25" spans="1:17" s="66" customFormat="1" ht="12.95" customHeight="1" x14ac:dyDescent="0.2">
      <c r="A25" s="90" t="s">
        <v>93</v>
      </c>
      <c r="B25" s="91" t="s">
        <v>33</v>
      </c>
      <c r="C25" s="92">
        <v>51757.504999999997</v>
      </c>
      <c r="D25" s="67"/>
      <c r="E25" s="66">
        <f>+(C25-C$7)/C$8</f>
        <v>14490.135474181106</v>
      </c>
      <c r="F25" s="66">
        <f>ROUND(2*E25,0)/2</f>
        <v>14490</v>
      </c>
      <c r="G25" s="67">
        <f>+C25-(C$7+F25*C$8)</f>
        <v>0.12619000000267988</v>
      </c>
      <c r="K25" s="66">
        <f>+G25</f>
        <v>0.12619000000267988</v>
      </c>
      <c r="O25" s="66">
        <f ca="1">+C$11+C$12*$F25</f>
        <v>0.13094519710566438</v>
      </c>
      <c r="Q25" s="87">
        <f>+C25-15018.5</f>
        <v>36739.004999999997</v>
      </c>
    </row>
    <row r="26" spans="1:17" s="66" customFormat="1" ht="12.95" customHeight="1" x14ac:dyDescent="0.2">
      <c r="A26" s="90" t="s">
        <v>97</v>
      </c>
      <c r="B26" s="91" t="s">
        <v>33</v>
      </c>
      <c r="C26" s="92">
        <v>52084.462399999997</v>
      </c>
      <c r="D26" s="67"/>
      <c r="E26" s="66">
        <f>+(C26-C$7)/C$8</f>
        <v>14841.148121945014</v>
      </c>
      <c r="F26" s="66">
        <f>ROUND(2*E26,0)/2</f>
        <v>14841</v>
      </c>
      <c r="G26" s="67">
        <f>+C26-(C$7+F26*C$8)</f>
        <v>0.13797099999646889</v>
      </c>
      <c r="K26" s="66">
        <f>+G26</f>
        <v>0.13797099999646889</v>
      </c>
      <c r="O26" s="66">
        <f ca="1">+C$11+C$12*$F26</f>
        <v>0.13766054642217451</v>
      </c>
      <c r="Q26" s="87">
        <f>+C26-15018.5</f>
        <v>37065.962399999997</v>
      </c>
    </row>
    <row r="27" spans="1:17" s="66" customFormat="1" ht="12.95" customHeight="1" x14ac:dyDescent="0.2">
      <c r="A27" s="12" t="s">
        <v>34</v>
      </c>
      <c r="B27" s="10" t="s">
        <v>33</v>
      </c>
      <c r="C27" s="14">
        <v>52138.489300000001</v>
      </c>
      <c r="D27" s="14">
        <v>4.5999999999999999E-3</v>
      </c>
      <c r="E27" s="66">
        <f>+(C27-C$7)/C$8</f>
        <v>14899.14994487203</v>
      </c>
      <c r="F27" s="66">
        <f>ROUND(2*E27,0)/2</f>
        <v>14899</v>
      </c>
      <c r="G27" s="67">
        <f>+C27-(C$7+F27*C$8)</f>
        <v>0.13966900000377791</v>
      </c>
      <c r="K27" s="66">
        <f>+G27</f>
        <v>0.13966900000377791</v>
      </c>
      <c r="O27" s="66">
        <f ca="1">+C$11+C$12*$F27</f>
        <v>0.13877020528359213</v>
      </c>
      <c r="Q27" s="87">
        <f>+C27-15018.5</f>
        <v>37119.989300000001</v>
      </c>
    </row>
    <row r="28" spans="1:17" s="66" customFormat="1" ht="12.95" customHeight="1" x14ac:dyDescent="0.2">
      <c r="A28" s="32" t="s">
        <v>34</v>
      </c>
      <c r="B28" s="10" t="s">
        <v>33</v>
      </c>
      <c r="C28" s="14">
        <v>52138.489300000001</v>
      </c>
      <c r="D28" s="14">
        <v>4.5999999999999999E-3</v>
      </c>
      <c r="E28" s="66">
        <f>+(C28-C$7)/C$8</f>
        <v>14899.14994487203</v>
      </c>
      <c r="F28" s="66">
        <f>ROUND(2*E28,0)/2</f>
        <v>14899</v>
      </c>
      <c r="G28" s="67">
        <f>+C28-(C$7+F28*C$8)</f>
        <v>0.13966900000377791</v>
      </c>
      <c r="K28" s="66">
        <f>+G28</f>
        <v>0.13966900000377791</v>
      </c>
      <c r="O28" s="66">
        <f ca="1">+C$11+C$12*$F28</f>
        <v>0.13877020528359213</v>
      </c>
      <c r="Q28" s="87">
        <f>+C28-15018.5</f>
        <v>37119.989300000001</v>
      </c>
    </row>
    <row r="29" spans="1:17" s="66" customFormat="1" ht="12.95" customHeight="1" x14ac:dyDescent="0.2">
      <c r="A29" s="93" t="s">
        <v>36</v>
      </c>
      <c r="B29" s="41" t="s">
        <v>33</v>
      </c>
      <c r="C29" s="40">
        <v>53566.453600000001</v>
      </c>
      <c r="D29" s="40">
        <v>1.6000000000000001E-3</v>
      </c>
      <c r="E29" s="66">
        <f>+(C29-C$7)/C$8</f>
        <v>16432.173910242858</v>
      </c>
      <c r="F29" s="66">
        <f>ROUND(2*E29,0)/2</f>
        <v>16432</v>
      </c>
      <c r="G29" s="67">
        <f>+C29-(C$7+F29*C$8)</f>
        <v>0.16199200000119163</v>
      </c>
      <c r="J29" s="66">
        <f>+G29</f>
        <v>0.16199200000119163</v>
      </c>
      <c r="O29" s="66">
        <f ca="1">+C$11+C$12*$F29</f>
        <v>0.16809963691382013</v>
      </c>
      <c r="Q29" s="87">
        <f>+C29-15018.5</f>
        <v>38547.953600000001</v>
      </c>
    </row>
    <row r="30" spans="1:17" s="66" customFormat="1" ht="12.95" customHeight="1" x14ac:dyDescent="0.2">
      <c r="A30" s="93" t="s">
        <v>47</v>
      </c>
      <c r="B30" s="41" t="s">
        <v>33</v>
      </c>
      <c r="C30" s="40">
        <v>54217.563390000003</v>
      </c>
      <c r="D30" s="40">
        <v>2.0000000000000001E-4</v>
      </c>
      <c r="E30" s="66">
        <f>+(C30-C$7)/C$8</f>
        <v>17131.187822675802</v>
      </c>
      <c r="F30" s="66">
        <f>ROUND(2*E30,0)/2</f>
        <v>17131</v>
      </c>
      <c r="G30" s="67">
        <f>+C30-(C$7+F30*C$8)</f>
        <v>0.17495100000815</v>
      </c>
      <c r="K30" s="66">
        <f>+G30</f>
        <v>0.17495100000815</v>
      </c>
      <c r="O30" s="66">
        <f ca="1">+C$11+C$12*$F30</f>
        <v>0.18147293939883602</v>
      </c>
      <c r="Q30" s="87">
        <f>+C30-15018.5</f>
        <v>39199.063390000003</v>
      </c>
    </row>
    <row r="31" spans="1:17" s="66" customFormat="1" ht="12.95" customHeight="1" x14ac:dyDescent="0.2">
      <c r="A31" s="40" t="s">
        <v>45</v>
      </c>
      <c r="B31" s="94"/>
      <c r="C31" s="40">
        <v>54245.5069</v>
      </c>
      <c r="D31" s="40">
        <v>6.9999999999999999E-4</v>
      </c>
      <c r="E31" s="66">
        <f>+(C31-C$7)/C$8</f>
        <v>17161.187221474902</v>
      </c>
      <c r="F31" s="66">
        <f>ROUND(2*E31,0)/2</f>
        <v>17161</v>
      </c>
      <c r="G31" s="67">
        <f>+C31-(C$7+F31*C$8)</f>
        <v>0.17439100000046892</v>
      </c>
      <c r="J31" s="66">
        <f>+G31</f>
        <v>0.17439100000046892</v>
      </c>
      <c r="O31" s="66">
        <f ca="1">+C$11+C$12*$F31</f>
        <v>0.18204690087887965</v>
      </c>
      <c r="Q31" s="87">
        <f>+C31-15018.5</f>
        <v>39227.0069</v>
      </c>
    </row>
    <row r="32" spans="1:17" s="66" customFormat="1" ht="12.95" customHeight="1" x14ac:dyDescent="0.2">
      <c r="A32" s="90" t="s">
        <v>124</v>
      </c>
      <c r="B32" s="91" t="s">
        <v>33</v>
      </c>
      <c r="C32" s="92">
        <v>55074.538099999998</v>
      </c>
      <c r="D32" s="67"/>
      <c r="E32" s="66">
        <f>+(C32-C$7)/C$8</f>
        <v>18051.212761777366</v>
      </c>
      <c r="F32" s="66">
        <f>ROUND(2*E32,0)/2</f>
        <v>18051</v>
      </c>
      <c r="G32" s="67">
        <f>+C32-(C$7+F32*C$8)</f>
        <v>0.19818100000702543</v>
      </c>
      <c r="K32" s="66">
        <f>+G32</f>
        <v>0.19818100000702543</v>
      </c>
      <c r="O32" s="66">
        <f ca="1">+C$11+C$12*$F32</f>
        <v>0.19907442478683979</v>
      </c>
      <c r="Q32" s="87">
        <f>+C32-15018.5</f>
        <v>40056.038099999998</v>
      </c>
    </row>
    <row r="33" spans="1:17" s="66" customFormat="1" ht="12.95" customHeight="1" x14ac:dyDescent="0.2">
      <c r="A33" s="40" t="s">
        <v>49</v>
      </c>
      <c r="B33" s="41" t="s">
        <v>33</v>
      </c>
      <c r="C33" s="40">
        <v>55342.807800000002</v>
      </c>
      <c r="D33" s="40">
        <v>2.9999999999999997E-4</v>
      </c>
      <c r="E33" s="66">
        <f>+(C33-C$7)/C$8</f>
        <v>18339.219877419437</v>
      </c>
      <c r="F33" s="66">
        <f>ROUND(2*E33,0)/2</f>
        <v>18339</v>
      </c>
      <c r="G33" s="67">
        <f>+C33-(C$7+F33*C$8)</f>
        <v>0.20480900000984548</v>
      </c>
      <c r="K33" s="66">
        <f>+G33</f>
        <v>0.20480900000984548</v>
      </c>
      <c r="O33" s="66">
        <f ca="1">+C$11+C$12*$F33</f>
        <v>0.20458445499525835</v>
      </c>
      <c r="Q33" s="87">
        <f>+C33-15018.5</f>
        <v>40324.307800000002</v>
      </c>
    </row>
    <row r="34" spans="1:17" s="66" customFormat="1" ht="12.95" customHeight="1" x14ac:dyDescent="0.2">
      <c r="A34" s="93" t="s">
        <v>52</v>
      </c>
      <c r="B34" s="41" t="s">
        <v>33</v>
      </c>
      <c r="C34" s="40">
        <v>55375.41072</v>
      </c>
      <c r="D34" s="40">
        <v>2.9999999999999997E-4</v>
      </c>
      <c r="E34" s="66">
        <f>+(C34-C$7)/C$8</f>
        <v>18374.221493146852</v>
      </c>
      <c r="F34" s="66">
        <f>ROUND(2*E34,0)/2</f>
        <v>18374</v>
      </c>
      <c r="G34" s="67">
        <f>+C34-(C$7+F34*C$8)</f>
        <v>0.2063140000027488</v>
      </c>
      <c r="K34" s="66">
        <f>+G34</f>
        <v>0.2063140000027488</v>
      </c>
      <c r="O34" s="66">
        <f ca="1">+C$11+C$12*$F34</f>
        <v>0.20525407672197588</v>
      </c>
      <c r="Q34" s="87">
        <f>+C34-15018.5</f>
        <v>40356.91072</v>
      </c>
    </row>
    <row r="35" spans="1:17" s="66" customFormat="1" ht="12.95" customHeight="1" x14ac:dyDescent="0.2">
      <c r="A35" s="95" t="s">
        <v>57</v>
      </c>
      <c r="B35" s="94" t="s">
        <v>33</v>
      </c>
      <c r="C35" s="40">
        <v>55380.530599999998</v>
      </c>
      <c r="D35" s="12">
        <v>2.3999999999999998E-3</v>
      </c>
      <c r="E35" s="66">
        <f>+(C35-C$7)/C$8</f>
        <v>18379.718058249928</v>
      </c>
      <c r="F35" s="66">
        <f>ROUND(2*E35,0)/2</f>
        <v>18379.5</v>
      </c>
      <c r="G35" s="67">
        <f>+C35-(C$7+F35*C$8)</f>
        <v>0.20311450000735931</v>
      </c>
      <c r="J35" s="66">
        <f>+G35</f>
        <v>0.20311450000735931</v>
      </c>
      <c r="O35" s="66">
        <f ca="1">+C$11+C$12*$F35</f>
        <v>0.20535930299331723</v>
      </c>
      <c r="Q35" s="87">
        <f>+C35-15018.5</f>
        <v>40362.030599999998</v>
      </c>
    </row>
    <row r="36" spans="1:17" s="66" customFormat="1" ht="12.95" customHeight="1" x14ac:dyDescent="0.2">
      <c r="A36" s="95" t="s">
        <v>57</v>
      </c>
      <c r="B36" s="94" t="s">
        <v>33</v>
      </c>
      <c r="C36" s="40">
        <v>55387.519999999997</v>
      </c>
      <c r="D36" s="12">
        <v>8.9999999999999998E-4</v>
      </c>
      <c r="E36" s="66">
        <f>+(C36-C$7)/C$8</f>
        <v>18387.221689610713</v>
      </c>
      <c r="F36" s="66">
        <f>ROUND(2*E36,0)/2</f>
        <v>18387</v>
      </c>
      <c r="G36" s="67">
        <f>+C36-(C$7+F36*C$8)</f>
        <v>0.20649699999921722</v>
      </c>
      <c r="J36" s="66">
        <f>+G36</f>
        <v>0.20649699999921722</v>
      </c>
      <c r="O36" s="66">
        <f ca="1">+C$11+C$12*$F36</f>
        <v>0.20550279336332811</v>
      </c>
      <c r="Q36" s="87">
        <f>+C36-15018.5</f>
        <v>40369.019999999997</v>
      </c>
    </row>
    <row r="37" spans="1:17" s="66" customFormat="1" ht="12.95" customHeight="1" x14ac:dyDescent="0.2">
      <c r="A37" s="96" t="s">
        <v>59</v>
      </c>
      <c r="B37" s="96"/>
      <c r="C37" s="97">
        <v>55387.5213</v>
      </c>
      <c r="D37" s="97">
        <v>2E-3</v>
      </c>
      <c r="E37" s="66">
        <f>+(C37-C$7)/C$8</f>
        <v>18387.22308525566</v>
      </c>
      <c r="F37" s="66">
        <f>ROUND(2*E37,0)/2</f>
        <v>18387</v>
      </c>
      <c r="G37" s="67">
        <f>+C37-(C$7+F37*C$8)</f>
        <v>0.20779700000275625</v>
      </c>
      <c r="J37" s="66">
        <f>+G37</f>
        <v>0.20779700000275625</v>
      </c>
      <c r="O37" s="66">
        <f ca="1">+C$11+C$12*$F37</f>
        <v>0.20550279336332811</v>
      </c>
      <c r="Q37" s="87">
        <f>+C37-15018.5</f>
        <v>40369.0213</v>
      </c>
    </row>
    <row r="38" spans="1:17" s="66" customFormat="1" ht="12.95" customHeight="1" x14ac:dyDescent="0.2">
      <c r="A38" s="95" t="s">
        <v>57</v>
      </c>
      <c r="B38" s="94" t="s">
        <v>33</v>
      </c>
      <c r="C38" s="40">
        <v>55409.412100000001</v>
      </c>
      <c r="D38" s="12">
        <v>1.1999999999999999E-3</v>
      </c>
      <c r="E38" s="66">
        <f>+(C38-C$7)/C$8</f>
        <v>18410.724457818786</v>
      </c>
      <c r="F38" s="66">
        <f>ROUND(2*E38,0)/2</f>
        <v>18410.5</v>
      </c>
      <c r="G38" s="67">
        <f>+C38-(C$7+F38*C$8)</f>
        <v>0.20907550000993069</v>
      </c>
      <c r="J38" s="66">
        <f>+G38</f>
        <v>0.20907550000993069</v>
      </c>
      <c r="O38" s="66">
        <f ca="1">+C$11+C$12*$F38</f>
        <v>0.20595239652269559</v>
      </c>
      <c r="Q38" s="87">
        <f>+C38-15018.5</f>
        <v>40390.912100000001</v>
      </c>
    </row>
    <row r="39" spans="1:17" s="66" customFormat="1" ht="12.95" customHeight="1" x14ac:dyDescent="0.2">
      <c r="A39" s="106" t="s">
        <v>212</v>
      </c>
      <c r="B39" s="109" t="s">
        <v>33</v>
      </c>
      <c r="C39" s="106">
        <v>55429.438099999999</v>
      </c>
      <c r="D39" s="106">
        <v>3.5000000000000001E-3</v>
      </c>
      <c r="E39" s="66">
        <f>+(C39-C$7)/C$8</f>
        <v>18432.223831388917</v>
      </c>
      <c r="F39" s="66">
        <f>ROUND(2*E39,0)/2</f>
        <v>18432</v>
      </c>
      <c r="G39" s="67">
        <f>+C39-(C$7+F39*C$8)</f>
        <v>0.20849200000520796</v>
      </c>
      <c r="K39" s="66">
        <f>+G39</f>
        <v>0.20849200000520796</v>
      </c>
      <c r="O39" s="66">
        <f ca="1">+C$11+C$12*$F39</f>
        <v>0.20636373558339349</v>
      </c>
      <c r="Q39" s="87">
        <f>+C39-15018.5</f>
        <v>40410.938099999999</v>
      </c>
    </row>
    <row r="40" spans="1:17" s="66" customFormat="1" ht="12.95" customHeight="1" x14ac:dyDescent="0.2">
      <c r="A40" s="96" t="s">
        <v>59</v>
      </c>
      <c r="B40" s="96"/>
      <c r="C40" s="97">
        <v>55429.438499999997</v>
      </c>
      <c r="D40" s="97">
        <v>5.0000000000000001E-4</v>
      </c>
      <c r="E40" s="66">
        <f>+(C40-C$7)/C$8</f>
        <v>18432.224260818126</v>
      </c>
      <c r="F40" s="66">
        <f>ROUND(2*E40,0)/2</f>
        <v>18432</v>
      </c>
      <c r="G40" s="67">
        <f>+C40-(C$7+F40*C$8)</f>
        <v>0.20889200000237906</v>
      </c>
      <c r="J40" s="66">
        <f>+G40</f>
        <v>0.20889200000237906</v>
      </c>
      <c r="O40" s="66">
        <f ca="1">+C$11+C$12*$F40</f>
        <v>0.20636373558339349</v>
      </c>
      <c r="Q40" s="87">
        <f>+C40-15018.5</f>
        <v>40410.938499999997</v>
      </c>
    </row>
    <row r="41" spans="1:17" s="66" customFormat="1" ht="12.95" customHeight="1" x14ac:dyDescent="0.2">
      <c r="A41" s="96" t="s">
        <v>59</v>
      </c>
      <c r="B41" s="96"/>
      <c r="C41" s="97">
        <v>55430.369599999998</v>
      </c>
      <c r="D41" s="97">
        <v>1.9E-3</v>
      </c>
      <c r="E41" s="66">
        <f>+(C41-C$7)/C$8</f>
        <v>18433.223864669679</v>
      </c>
      <c r="F41" s="66">
        <f>ROUND(2*E41,0)/2</f>
        <v>18433</v>
      </c>
      <c r="G41" s="67">
        <f>+C41-(C$7+F41*C$8)</f>
        <v>0.20852300000115065</v>
      </c>
      <c r="J41" s="66">
        <f>+G41</f>
        <v>0.20852300000115065</v>
      </c>
      <c r="O41" s="66">
        <f ca="1">+C$11+C$12*$F41</f>
        <v>0.20638286763272828</v>
      </c>
      <c r="Q41" s="87">
        <f>+C41-15018.5</f>
        <v>40411.869599999998</v>
      </c>
    </row>
    <row r="42" spans="1:17" s="66" customFormat="1" ht="12.95" customHeight="1" x14ac:dyDescent="0.2">
      <c r="A42" s="40" t="s">
        <v>54</v>
      </c>
      <c r="B42" s="41" t="s">
        <v>33</v>
      </c>
      <c r="C42" s="40">
        <v>55616.66689</v>
      </c>
      <c r="D42" s="40">
        <v>1.2E-4</v>
      </c>
      <c r="E42" s="66">
        <f>+(C42-C$7)/C$8</f>
        <v>18633.227611439568</v>
      </c>
      <c r="F42" s="66">
        <f>ROUND(2*E42,0)/2</f>
        <v>18633</v>
      </c>
      <c r="G42" s="67">
        <f>+C42-(C$7+F42*C$8)</f>
        <v>0.2120130000039353</v>
      </c>
      <c r="K42" s="66">
        <f>+G42</f>
        <v>0.2120130000039353</v>
      </c>
      <c r="O42" s="66">
        <f ca="1">+C$11+C$12*$F42</f>
        <v>0.21020927749968565</v>
      </c>
      <c r="Q42" s="87">
        <f>+C42-15018.5</f>
        <v>40598.16689</v>
      </c>
    </row>
    <row r="43" spans="1:17" s="66" customFormat="1" ht="12.95" customHeight="1" x14ac:dyDescent="0.2">
      <c r="A43" s="40" t="s">
        <v>55</v>
      </c>
      <c r="B43" s="41" t="s">
        <v>33</v>
      </c>
      <c r="C43" s="40">
        <v>55700.501300000004</v>
      </c>
      <c r="D43" s="40">
        <v>3.0000000000000001E-3</v>
      </c>
      <c r="E43" s="66">
        <f>+(C43-C$7)/C$8</f>
        <v>18723.229973300247</v>
      </c>
      <c r="F43" s="66">
        <f>ROUND(2*E43,0)/2</f>
        <v>18723</v>
      </c>
      <c r="G43" s="67">
        <f>+C43-(C$7+F43*C$8)</f>
        <v>0.21421300000656629</v>
      </c>
      <c r="J43" s="66">
        <f>+G43</f>
        <v>0.21421300000656629</v>
      </c>
      <c r="O43" s="66">
        <f ca="1">+C$11+C$12*$F43</f>
        <v>0.21193116193981643</v>
      </c>
      <c r="Q43" s="87">
        <f>+C43-15018.5</f>
        <v>40682.001300000004</v>
      </c>
    </row>
    <row r="44" spans="1:17" s="66" customFormat="1" ht="12.95" customHeight="1" x14ac:dyDescent="0.2">
      <c r="A44" s="40" t="s">
        <v>55</v>
      </c>
      <c r="B44" s="41" t="s">
        <v>44</v>
      </c>
      <c r="C44" s="40">
        <v>55707.487000000001</v>
      </c>
      <c r="D44" s="40">
        <v>4.7999999999999996E-3</v>
      </c>
      <c r="E44" s="66">
        <f>+(C44-C$7)/C$8</f>
        <v>18730.729632440805</v>
      </c>
      <c r="F44" s="66">
        <f>ROUND(2*E44,0)/2</f>
        <v>18730.5</v>
      </c>
      <c r="G44" s="67">
        <f>+C44-(C$7+F44*C$8)</f>
        <v>0.21389550000458257</v>
      </c>
      <c r="J44" s="66">
        <f>+G44</f>
        <v>0.21389550000458257</v>
      </c>
      <c r="O44" s="66">
        <f ca="1">+C$11+C$12*$F44</f>
        <v>0.21207465230982736</v>
      </c>
      <c r="Q44" s="87">
        <f>+C44-15018.5</f>
        <v>40688.987000000001</v>
      </c>
    </row>
    <row r="45" spans="1:17" s="66" customFormat="1" ht="12.95" customHeight="1" x14ac:dyDescent="0.2">
      <c r="A45" s="40" t="s">
        <v>53</v>
      </c>
      <c r="B45" s="41" t="s">
        <v>33</v>
      </c>
      <c r="C45" s="40">
        <v>55710.750699999997</v>
      </c>
      <c r="D45" s="40">
        <v>8.9999999999999998E-4</v>
      </c>
      <c r="E45" s="66">
        <f>+(C45-C$7)/C$8</f>
        <v>18734.233452750443</v>
      </c>
      <c r="F45" s="66">
        <f>ROUND(2*E45,0)/2</f>
        <v>18734</v>
      </c>
      <c r="G45" s="67">
        <f>+C45-(C$7+F45*C$8)</f>
        <v>0.21745400000509107</v>
      </c>
      <c r="K45" s="66">
        <f>+G45</f>
        <v>0.21745400000509107</v>
      </c>
      <c r="O45" s="66">
        <f ca="1">+C$11+C$12*$F45</f>
        <v>0.21214161448249907</v>
      </c>
      <c r="Q45" s="87">
        <f>+C45-15018.5</f>
        <v>40692.250699999997</v>
      </c>
    </row>
    <row r="46" spans="1:17" s="66" customFormat="1" ht="12.95" customHeight="1" x14ac:dyDescent="0.2">
      <c r="A46" s="93" t="s">
        <v>56</v>
      </c>
      <c r="B46" s="41" t="s">
        <v>44</v>
      </c>
      <c r="C46" s="40">
        <v>56102.437129999998</v>
      </c>
      <c r="D46" s="40">
        <v>4.0000000000000002E-4</v>
      </c>
      <c r="E46" s="66">
        <f>+(C46-C$7)/C$8</f>
        <v>19154.737441611051</v>
      </c>
      <c r="F46" s="66">
        <f>ROUND(2*E46,0)/2</f>
        <v>19154.5</v>
      </c>
      <c r="G46" s="67">
        <f>+C46-(C$7+F46*C$8)</f>
        <v>0.22116950000054203</v>
      </c>
      <c r="K46" s="66">
        <f>+G46</f>
        <v>0.22116950000054203</v>
      </c>
      <c r="O46" s="66">
        <f ca="1">+C$11+C$12*$F46</f>
        <v>0.22018664122777687</v>
      </c>
      <c r="Q46" s="87">
        <f>+C46-15018.5</f>
        <v>41083.937129999998</v>
      </c>
    </row>
    <row r="47" spans="1:17" s="66" customFormat="1" ht="12.95" customHeight="1" x14ac:dyDescent="0.2">
      <c r="A47" s="95" t="s">
        <v>57</v>
      </c>
      <c r="B47" s="94" t="s">
        <v>33</v>
      </c>
      <c r="C47" s="40">
        <v>56136.435299999997</v>
      </c>
      <c r="D47" s="12">
        <v>1.8E-3</v>
      </c>
      <c r="E47" s="66">
        <f>+(C47-C$7)/C$8</f>
        <v>19191.236960113543</v>
      </c>
      <c r="F47" s="66">
        <f>ROUND(2*E47,0)/2</f>
        <v>19191</v>
      </c>
      <c r="G47" s="67">
        <f>+C47-(C$7+F47*C$8)</f>
        <v>0.22072100000514183</v>
      </c>
      <c r="J47" s="66">
        <f>+G47</f>
        <v>0.22072100000514183</v>
      </c>
      <c r="O47" s="66">
        <f ca="1">+C$11+C$12*$F47</f>
        <v>0.22088496102849658</v>
      </c>
      <c r="Q47" s="87">
        <f>+C47-15018.5</f>
        <v>41117.935299999997</v>
      </c>
    </row>
    <row r="48" spans="1:17" s="66" customFormat="1" ht="12.95" customHeight="1" x14ac:dyDescent="0.2">
      <c r="A48" s="93" t="s">
        <v>56</v>
      </c>
      <c r="B48" s="41" t="s">
        <v>33</v>
      </c>
      <c r="C48" s="40">
        <v>56275.226320000002</v>
      </c>
      <c r="D48" s="40">
        <v>2.9999999999999997E-4</v>
      </c>
      <c r="E48" s="66">
        <f>+(C48-C$7)/C$8</f>
        <v>19340.239256486264</v>
      </c>
      <c r="F48" s="66">
        <f>ROUND(2*E48,0)/2</f>
        <v>19340</v>
      </c>
      <c r="G48" s="67">
        <f>+C48-(C$7+F48*C$8)</f>
        <v>0.22286000000895001</v>
      </c>
      <c r="O48" s="66">
        <f ca="1">+C$11+C$12*$F48</f>
        <v>0.22373563637937982</v>
      </c>
      <c r="Q48" s="87">
        <f>+C48-15018.5</f>
        <v>41256.726320000002</v>
      </c>
    </row>
    <row r="49" spans="1:17" s="66" customFormat="1" ht="12.95" customHeight="1" x14ac:dyDescent="0.2">
      <c r="A49" s="95" t="s">
        <v>57</v>
      </c>
      <c r="B49" s="94" t="s">
        <v>33</v>
      </c>
      <c r="C49" s="40">
        <v>56579.3557</v>
      </c>
      <c r="D49" s="12">
        <v>1.8E-3</v>
      </c>
      <c r="E49" s="66">
        <f>+(C49-C$7)/C$8</f>
        <v>19666.744357568532</v>
      </c>
      <c r="F49" s="66">
        <f>ROUND(2*E49,0)/2</f>
        <v>19666.5</v>
      </c>
      <c r="G49" s="67">
        <f>+C49-(C$7+F49*C$8)</f>
        <v>0.22761149999860208</v>
      </c>
      <c r="J49" s="66">
        <f>+G49</f>
        <v>0.22761149999860208</v>
      </c>
      <c r="O49" s="66">
        <f ca="1">+C$11+C$12*$F49</f>
        <v>0.22998225048718768</v>
      </c>
      <c r="Q49" s="87">
        <f>+C49-15018.5</f>
        <v>41560.8557</v>
      </c>
    </row>
    <row r="50" spans="1:17" s="66" customFormat="1" ht="12.95" customHeight="1" x14ac:dyDescent="0.2">
      <c r="A50" s="63" t="s">
        <v>211</v>
      </c>
      <c r="B50" s="64" t="s">
        <v>44</v>
      </c>
      <c r="C50" s="105">
        <v>56579.362300000001</v>
      </c>
      <c r="D50" s="106">
        <v>3.5000000000000001E-3</v>
      </c>
      <c r="E50" s="66">
        <f>+(C50-C$7)/C$8</f>
        <v>19666.751443150555</v>
      </c>
      <c r="F50" s="96">
        <f>ROUND(2*E50,0)/2-0.5</f>
        <v>19666.5</v>
      </c>
      <c r="G50" s="67">
        <f>+C50-(C$7+F50*C$8)</f>
        <v>0.23421149999921909</v>
      </c>
      <c r="K50" s="66">
        <f>+G50</f>
        <v>0.23421149999921909</v>
      </c>
      <c r="O50" s="66">
        <f ca="1">+C$11+C$12*$F50</f>
        <v>0.22998225048718768</v>
      </c>
      <c r="Q50" s="87">
        <f>+C50-15018.5</f>
        <v>41560.862300000001</v>
      </c>
    </row>
    <row r="51" spans="1:17" s="66" customFormat="1" ht="12.95" customHeight="1" x14ac:dyDescent="0.2">
      <c r="A51" s="98" t="s">
        <v>60</v>
      </c>
      <c r="B51" s="99" t="s">
        <v>33</v>
      </c>
      <c r="C51" s="98">
        <v>56897.465300000003</v>
      </c>
      <c r="D51" s="98">
        <v>2.0999999999999999E-3</v>
      </c>
      <c r="E51" s="66">
        <f>+(C51-C$7)/C$8</f>
        <v>20008.258245846086</v>
      </c>
      <c r="F51" s="100">
        <f>ROUND(2*E51,0)/2-0.5</f>
        <v>20008</v>
      </c>
      <c r="G51" s="67">
        <f>+C51-(C$7+F51*C$8)</f>
        <v>0.24054800000885734</v>
      </c>
      <c r="J51" s="66">
        <f>+G51</f>
        <v>0.24054800000885734</v>
      </c>
      <c r="O51" s="66">
        <f ca="1">+C$11+C$12*$F51</f>
        <v>0.23651584533501735</v>
      </c>
      <c r="Q51" s="87">
        <f>+C51-15018.5</f>
        <v>41878.965300000003</v>
      </c>
    </row>
    <row r="52" spans="1:17" s="66" customFormat="1" ht="12.95" customHeight="1" x14ac:dyDescent="0.2">
      <c r="A52" s="63" t="s">
        <v>209</v>
      </c>
      <c r="B52" s="64" t="s">
        <v>44</v>
      </c>
      <c r="C52" s="107">
        <v>56918.423699999999</v>
      </c>
      <c r="D52" s="106">
        <v>3.5000000000000001E-3</v>
      </c>
      <c r="E52" s="66">
        <f>+(C52-C$7)/C$8</f>
        <v>20030.758618912711</v>
      </c>
      <c r="F52" s="100">
        <f>ROUND(2*E52,0)/2-0.5</f>
        <v>20030.5</v>
      </c>
      <c r="G52" s="67">
        <f>+C52-(C$7+F52*C$8)</f>
        <v>0.24089549999916926</v>
      </c>
      <c r="K52" s="66">
        <f>+G52</f>
        <v>0.24089549999916926</v>
      </c>
      <c r="O52" s="66">
        <f ca="1">+C$11+C$12*$F52</f>
        <v>0.23694631644505004</v>
      </c>
      <c r="Q52" s="87">
        <f>+C52-15018.5</f>
        <v>41899.923699999999</v>
      </c>
    </row>
    <row r="53" spans="1:17" s="66" customFormat="1" ht="12.95" customHeight="1" x14ac:dyDescent="0.2">
      <c r="A53" s="98" t="s">
        <v>61</v>
      </c>
      <c r="B53" s="101"/>
      <c r="C53" s="98">
        <v>56918.425499999998</v>
      </c>
      <c r="D53" s="98">
        <v>6.9999999999999999E-4</v>
      </c>
      <c r="E53" s="66">
        <f>+(C53-C$7)/C$8</f>
        <v>20030.760551344167</v>
      </c>
      <c r="F53" s="100">
        <f>ROUND(2*E53,0)/2-0.5</f>
        <v>20030.5</v>
      </c>
      <c r="G53" s="67">
        <f>+C53-(C$7+F53*C$8)</f>
        <v>0.24269549999735318</v>
      </c>
      <c r="J53" s="66">
        <f>+G53</f>
        <v>0.24269549999735318</v>
      </c>
      <c r="O53" s="66">
        <f ca="1">+C$11+C$12*$F53</f>
        <v>0.23694631644505004</v>
      </c>
      <c r="Q53" s="87">
        <f>+C53-15018.5</f>
        <v>41899.925499999998</v>
      </c>
    </row>
    <row r="54" spans="1:17" s="66" customFormat="1" ht="12.95" customHeight="1" x14ac:dyDescent="0.2">
      <c r="A54" s="102" t="s">
        <v>0</v>
      </c>
      <c r="B54" s="103" t="s">
        <v>33</v>
      </c>
      <c r="C54" s="104">
        <v>57935.605799999998</v>
      </c>
      <c r="D54" s="104">
        <v>8.0000000000000004E-4</v>
      </c>
      <c r="E54" s="66">
        <f>+(C54-C$7)/C$8</f>
        <v>21122.777891695805</v>
      </c>
      <c r="F54" s="100">
        <f>ROUND(2*E54,0)/2-0.5</f>
        <v>21122.5</v>
      </c>
      <c r="G54" s="67">
        <f>+C54-(C$7+F54*C$8)</f>
        <v>0.25884750000113854</v>
      </c>
      <c r="K54" s="66">
        <f>+G54</f>
        <v>0.25884750000113854</v>
      </c>
      <c r="O54" s="66">
        <f ca="1">+C$11+C$12*$F54</f>
        <v>0.25783851431863708</v>
      </c>
      <c r="Q54" s="87">
        <f>+C54-15018.5</f>
        <v>42917.105799999998</v>
      </c>
    </row>
    <row r="55" spans="1:17" s="66" customFormat="1" ht="12.95" customHeight="1" x14ac:dyDescent="0.2">
      <c r="A55" s="102" t="s">
        <v>0</v>
      </c>
      <c r="B55" s="103" t="s">
        <v>33</v>
      </c>
      <c r="C55" s="104">
        <v>57949.579700000002</v>
      </c>
      <c r="D55" s="104">
        <v>8.0000000000000004E-4</v>
      </c>
      <c r="E55" s="66">
        <f>+(C55-C$7)/C$8</f>
        <v>21137.779893909519</v>
      </c>
      <c r="F55" s="100">
        <f>ROUND(2*E55,0)/2-0.5</f>
        <v>21137.5</v>
      </c>
      <c r="G55" s="67">
        <f>+C55-(C$7+F55*C$8)</f>
        <v>0.26071250000677537</v>
      </c>
      <c r="K55" s="66">
        <f>+G55</f>
        <v>0.26071250000677537</v>
      </c>
      <c r="O55" s="66">
        <f ca="1">+C$11+C$12*$F55</f>
        <v>0.25812549505865889</v>
      </c>
      <c r="Q55" s="87">
        <f>+C55-15018.5</f>
        <v>42931.079700000002</v>
      </c>
    </row>
    <row r="56" spans="1:17" s="66" customFormat="1" ht="12.95" customHeight="1" x14ac:dyDescent="0.2">
      <c r="A56" s="102" t="s">
        <v>0</v>
      </c>
      <c r="B56" s="103" t="s">
        <v>33</v>
      </c>
      <c r="C56" s="104">
        <v>57950.503100000002</v>
      </c>
      <c r="D56" s="104">
        <v>8.9999999999999998E-4</v>
      </c>
      <c r="E56" s="66">
        <f>+(C56-C$7)/C$8</f>
        <v>21138.771231248709</v>
      </c>
      <c r="F56" s="100">
        <f>ROUND(2*E56,0)/2-0.5</f>
        <v>21138.5</v>
      </c>
      <c r="G56" s="67">
        <f>+C56-(C$7+F56*C$8)</f>
        <v>0.25264350000361446</v>
      </c>
      <c r="K56" s="66">
        <f>+G56</f>
        <v>0.25264350000361446</v>
      </c>
      <c r="O56" s="66">
        <f ca="1">+C$11+C$12*$F56</f>
        <v>0.25814462710799368</v>
      </c>
      <c r="Q56" s="87">
        <f>+C56-15018.5</f>
        <v>42932.003100000002</v>
      </c>
    </row>
    <row r="57" spans="1:17" s="66" customFormat="1" ht="12.95" customHeight="1" x14ac:dyDescent="0.2">
      <c r="A57" s="102" t="s">
        <v>0</v>
      </c>
      <c r="B57" s="103" t="s">
        <v>33</v>
      </c>
      <c r="C57" s="104">
        <v>57978.453699999998</v>
      </c>
      <c r="D57" s="104">
        <v>8.0000000000000004E-4</v>
      </c>
      <c r="E57" s="66">
        <f>+(C57-C$7)/C$8</f>
        <v>21168.778241680615</v>
      </c>
      <c r="F57" s="100">
        <f>ROUND(2*E57,0)/2-0.5</f>
        <v>21168.5</v>
      </c>
      <c r="G57" s="67">
        <f>+C57-(C$7+F57*C$8)</f>
        <v>0.25917350000236183</v>
      </c>
      <c r="K57" s="66">
        <f>+G57</f>
        <v>0.25917350000236183</v>
      </c>
      <c r="O57" s="66">
        <f ca="1">+C$11+C$12*$F57</f>
        <v>0.25871858858803726</v>
      </c>
      <c r="Q57" s="87">
        <f>+C57-15018.5</f>
        <v>42959.953699999998</v>
      </c>
    </row>
    <row r="58" spans="1:17" s="66" customFormat="1" ht="12.95" customHeight="1" x14ac:dyDescent="0.2">
      <c r="A58" s="63" t="s">
        <v>209</v>
      </c>
      <c r="B58" s="64" t="s">
        <v>33</v>
      </c>
      <c r="C58" s="107">
        <v>59071.553800000002</v>
      </c>
      <c r="D58" s="106">
        <v>3.5000000000000001E-3</v>
      </c>
      <c r="E58" s="66">
        <f>+(C58-C$7)/C$8</f>
        <v>22342.301032025764</v>
      </c>
      <c r="F58" s="100">
        <f>ROUND(2*E58,0)/2-0.5</f>
        <v>22342</v>
      </c>
      <c r="G58" s="67">
        <f>+C58-(C$7+F58*C$8)</f>
        <v>0.28040200000395998</v>
      </c>
      <c r="K58" s="66">
        <f>+G58</f>
        <v>0.28040200000395998</v>
      </c>
      <c r="O58" s="66">
        <f ca="1">+C$11+C$12*$F58</f>
        <v>0.28117004848240945</v>
      </c>
      <c r="Q58" s="87">
        <f>+C58-15018.5</f>
        <v>44053.053800000002</v>
      </c>
    </row>
    <row r="59" spans="1:17" s="66" customFormat="1" ht="12.95" customHeight="1" x14ac:dyDescent="0.2">
      <c r="A59" s="63" t="s">
        <v>209</v>
      </c>
      <c r="B59" s="64" t="s">
        <v>44</v>
      </c>
      <c r="C59" s="107">
        <v>59461.380899999996</v>
      </c>
      <c r="D59" s="106">
        <v>3.5000000000000001E-3</v>
      </c>
      <c r="E59" s="66">
        <f>+(C59-C$7)/C$8</f>
        <v>22760.808894337868</v>
      </c>
      <c r="F59" s="100">
        <f>ROUND(2*E59,0)/2-0.5</f>
        <v>22760.5</v>
      </c>
      <c r="G59" s="67">
        <f>+C59-(C$7+F59*C$8)</f>
        <v>0.28772549999848707</v>
      </c>
      <c r="K59" s="66">
        <f>+G59</f>
        <v>0.28772549999848707</v>
      </c>
      <c r="O59" s="66">
        <f ca="1">+C$11+C$12*$F59</f>
        <v>0.28917681112901766</v>
      </c>
      <c r="Q59" s="87">
        <f>+C59-15018.5</f>
        <v>44442.880899999996</v>
      </c>
    </row>
    <row r="60" spans="1:17" s="66" customFormat="1" ht="12.95" customHeight="1" x14ac:dyDescent="0.2">
      <c r="A60" s="63" t="s">
        <v>211</v>
      </c>
      <c r="B60" s="64" t="s">
        <v>33</v>
      </c>
      <c r="C60" s="105">
        <v>59730.5772</v>
      </c>
      <c r="D60" s="106">
        <v>3.5000000000000001E-3</v>
      </c>
      <c r="E60" s="66">
        <f>+(C60-C$7)/C$8</f>
        <v>23049.810782752837</v>
      </c>
      <c r="F60" s="108">
        <f>ROUND(2*E60,0)/2-0.5</f>
        <v>23049.5</v>
      </c>
      <c r="G60" s="67">
        <f>+C60-(C$7+F60*C$8)</f>
        <v>0.28948450000461889</v>
      </c>
      <c r="K60" s="66">
        <f>+G60</f>
        <v>0.28948450000461889</v>
      </c>
      <c r="O60" s="66">
        <f ca="1">+C$11+C$12*$F60</f>
        <v>0.29470597338677107</v>
      </c>
      <c r="Q60" s="87">
        <f>+C60-15018.5</f>
        <v>44712.0772</v>
      </c>
    </row>
    <row r="61" spans="1:17" s="66" customFormat="1" ht="12.95" customHeight="1" x14ac:dyDescent="0.2">
      <c r="A61" s="63" t="s">
        <v>211</v>
      </c>
      <c r="B61" s="64" t="s">
        <v>33</v>
      </c>
      <c r="C61" s="105">
        <v>59806.492599999998</v>
      </c>
      <c r="D61" s="106">
        <v>3.5000000000000001E-3</v>
      </c>
      <c r="E61" s="66">
        <f>+(C61-C$7)/C$8</f>
        <v>23131.311509024992</v>
      </c>
      <c r="F61" s="108">
        <f>ROUND(2*E61,0)/2-0.5</f>
        <v>23131</v>
      </c>
      <c r="G61" s="67">
        <f>+C61-(C$7+F61*C$8)</f>
        <v>0.29016099999716971</v>
      </c>
      <c r="K61" s="66">
        <f>+G61</f>
        <v>0.29016099999716971</v>
      </c>
      <c r="O61" s="66">
        <f ca="1">+C$11+C$12*$F61</f>
        <v>0.29626523540755617</v>
      </c>
      <c r="Q61" s="87">
        <f>+C61-15018.5</f>
        <v>44787.992599999998</v>
      </c>
    </row>
    <row r="62" spans="1:17" s="66" customFormat="1" ht="12.95" customHeight="1" x14ac:dyDescent="0.2">
      <c r="C62" s="67"/>
      <c r="D62" s="67"/>
      <c r="G62" s="67"/>
    </row>
    <row r="63" spans="1:17" s="66" customFormat="1" ht="12.95" customHeight="1" x14ac:dyDescent="0.2">
      <c r="C63" s="67"/>
      <c r="D63" s="67"/>
      <c r="G63" s="67"/>
    </row>
    <row r="64" spans="1:17" s="66" customFormat="1" ht="12.95" customHeight="1" x14ac:dyDescent="0.2">
      <c r="C64" s="67"/>
      <c r="D64" s="67"/>
      <c r="G64" s="67"/>
    </row>
    <row r="65" spans="3:7" s="66" customFormat="1" ht="12.95" customHeight="1" x14ac:dyDescent="0.2">
      <c r="C65" s="67"/>
      <c r="D65" s="67"/>
      <c r="G65" s="67"/>
    </row>
    <row r="66" spans="3:7" s="66" customFormat="1" ht="12.95" customHeight="1" x14ac:dyDescent="0.2">
      <c r="C66" s="67"/>
      <c r="D66" s="67"/>
      <c r="G66" s="67"/>
    </row>
    <row r="67" spans="3:7" s="66" customFormat="1" ht="12.95" customHeight="1" x14ac:dyDescent="0.2">
      <c r="C67" s="67"/>
      <c r="D67" s="67"/>
      <c r="G67" s="67"/>
    </row>
    <row r="68" spans="3:7" s="66" customFormat="1" ht="12.95" customHeight="1" x14ac:dyDescent="0.2">
      <c r="C68" s="67"/>
      <c r="D68" s="67"/>
      <c r="G68" s="67"/>
    </row>
    <row r="69" spans="3:7" s="66" customFormat="1" ht="12.95" customHeight="1" x14ac:dyDescent="0.2">
      <c r="C69" s="67"/>
      <c r="D69" s="67"/>
      <c r="G69" s="67"/>
    </row>
    <row r="70" spans="3:7" s="66" customFormat="1" ht="12.95" customHeight="1" x14ac:dyDescent="0.2">
      <c r="C70" s="67"/>
      <c r="D70" s="67"/>
      <c r="G70" s="67"/>
    </row>
    <row r="71" spans="3:7" s="66" customFormat="1" ht="12.95" customHeight="1" x14ac:dyDescent="0.2">
      <c r="C71" s="67"/>
      <c r="D71" s="67"/>
      <c r="G71" s="67"/>
    </row>
    <row r="72" spans="3:7" s="66" customFormat="1" ht="12.95" customHeight="1" x14ac:dyDescent="0.2">
      <c r="C72" s="67"/>
      <c r="D72" s="67"/>
      <c r="G72" s="67"/>
    </row>
    <row r="73" spans="3:7" s="66" customFormat="1" ht="12.95" customHeight="1" x14ac:dyDescent="0.2">
      <c r="C73" s="67"/>
      <c r="D73" s="67"/>
      <c r="G73" s="67"/>
    </row>
    <row r="74" spans="3:7" s="66" customFormat="1" ht="12.95" customHeight="1" x14ac:dyDescent="0.2">
      <c r="C74" s="67"/>
      <c r="D74" s="67"/>
      <c r="G74" s="67"/>
    </row>
    <row r="75" spans="3:7" s="66" customFormat="1" ht="12.95" customHeight="1" x14ac:dyDescent="0.2">
      <c r="C75" s="67"/>
      <c r="D75" s="67"/>
      <c r="G75" s="67"/>
    </row>
    <row r="76" spans="3:7" s="66" customFormat="1" ht="12.95" customHeight="1" x14ac:dyDescent="0.2">
      <c r="C76" s="67"/>
      <c r="D76" s="67"/>
      <c r="G76" s="67"/>
    </row>
    <row r="77" spans="3:7" s="66" customFormat="1" ht="12.95" customHeight="1" x14ac:dyDescent="0.2">
      <c r="C77" s="67"/>
      <c r="D77" s="67"/>
      <c r="G77" s="67"/>
    </row>
    <row r="78" spans="3:7" s="66" customFormat="1" ht="12.95" customHeight="1" x14ac:dyDescent="0.2">
      <c r="C78" s="67"/>
      <c r="D78" s="67"/>
      <c r="G78" s="67"/>
    </row>
    <row r="79" spans="3:7" s="66" customFormat="1" ht="12.95" customHeight="1" x14ac:dyDescent="0.2">
      <c r="C79" s="67"/>
      <c r="D79" s="67"/>
      <c r="G79" s="67"/>
    </row>
    <row r="80" spans="3:7" s="66" customFormat="1" ht="12.95" customHeight="1" x14ac:dyDescent="0.2">
      <c r="C80" s="67"/>
      <c r="D80" s="67"/>
      <c r="G80" s="67"/>
    </row>
    <row r="81" spans="3:7" s="66" customFormat="1" ht="12.95" customHeight="1" x14ac:dyDescent="0.2">
      <c r="C81" s="67"/>
      <c r="D81" s="67"/>
      <c r="G81" s="67"/>
    </row>
    <row r="82" spans="3:7" s="66" customFormat="1" ht="12.95" customHeight="1" x14ac:dyDescent="0.2">
      <c r="C82" s="67"/>
      <c r="D82" s="67"/>
      <c r="G82" s="67"/>
    </row>
    <row r="83" spans="3:7" s="66" customFormat="1" ht="12.95" customHeight="1" x14ac:dyDescent="0.2">
      <c r="C83" s="67"/>
      <c r="D83" s="67"/>
      <c r="G83" s="67"/>
    </row>
    <row r="84" spans="3:7" s="66" customFormat="1" ht="12.95" customHeight="1" x14ac:dyDescent="0.2">
      <c r="C84" s="67"/>
      <c r="D84" s="67"/>
      <c r="G84" s="67"/>
    </row>
    <row r="85" spans="3:7" s="66" customFormat="1" ht="12.95" customHeight="1" x14ac:dyDescent="0.2">
      <c r="C85" s="67"/>
      <c r="D85" s="67"/>
      <c r="G85" s="67"/>
    </row>
    <row r="86" spans="3:7" s="66" customFormat="1" ht="12.95" customHeight="1" x14ac:dyDescent="0.2">
      <c r="C86" s="67"/>
      <c r="D86" s="67"/>
      <c r="G86" s="67"/>
    </row>
    <row r="87" spans="3:7" s="66" customFormat="1" ht="12.95" customHeight="1" x14ac:dyDescent="0.2">
      <c r="C87" s="67"/>
      <c r="D87" s="67"/>
      <c r="G87" s="67"/>
    </row>
    <row r="88" spans="3:7" s="66" customFormat="1" ht="12.95" customHeight="1" x14ac:dyDescent="0.2">
      <c r="C88" s="67"/>
      <c r="D88" s="67"/>
      <c r="G88" s="67"/>
    </row>
    <row r="89" spans="3:7" s="66" customFormat="1" ht="12.95" customHeight="1" x14ac:dyDescent="0.2">
      <c r="C89" s="67"/>
      <c r="D89" s="67"/>
      <c r="G89" s="67"/>
    </row>
    <row r="90" spans="3:7" s="66" customFormat="1" ht="12.95" customHeight="1" x14ac:dyDescent="0.2">
      <c r="C90" s="67"/>
      <c r="D90" s="67"/>
      <c r="G90" s="67"/>
    </row>
    <row r="91" spans="3:7" s="66" customFormat="1" ht="12.95" customHeight="1" x14ac:dyDescent="0.2">
      <c r="C91" s="67"/>
      <c r="D91" s="67"/>
      <c r="G91" s="67"/>
    </row>
    <row r="92" spans="3:7" s="66" customFormat="1" ht="12.95" customHeight="1" x14ac:dyDescent="0.2">
      <c r="C92" s="67"/>
      <c r="D92" s="67"/>
      <c r="G92" s="67"/>
    </row>
    <row r="93" spans="3:7" s="66" customFormat="1" ht="12.95" customHeight="1" x14ac:dyDescent="0.2">
      <c r="C93" s="67"/>
      <c r="D93" s="67"/>
      <c r="G93" s="67"/>
    </row>
    <row r="94" spans="3:7" s="66" customFormat="1" ht="12.95" customHeight="1" x14ac:dyDescent="0.2">
      <c r="C94" s="67"/>
      <c r="D94" s="67"/>
      <c r="G94" s="67"/>
    </row>
    <row r="95" spans="3:7" s="66" customFormat="1" ht="12.95" customHeight="1" x14ac:dyDescent="0.2">
      <c r="C95" s="67"/>
      <c r="D95" s="67"/>
      <c r="G95" s="67"/>
    </row>
    <row r="96" spans="3:7" s="66" customFormat="1" ht="12.95" customHeight="1" x14ac:dyDescent="0.2">
      <c r="C96" s="67"/>
      <c r="D96" s="67"/>
      <c r="G96" s="67"/>
    </row>
    <row r="97" spans="3:7" s="66" customFormat="1" ht="12.95" customHeight="1" x14ac:dyDescent="0.2">
      <c r="C97" s="67"/>
      <c r="D97" s="67"/>
      <c r="G97" s="67"/>
    </row>
    <row r="98" spans="3:7" s="66" customFormat="1" ht="12.95" customHeight="1" x14ac:dyDescent="0.2">
      <c r="C98" s="67"/>
      <c r="D98" s="67"/>
      <c r="G98" s="67"/>
    </row>
    <row r="99" spans="3:7" s="66" customFormat="1" ht="12.95" customHeight="1" x14ac:dyDescent="0.2">
      <c r="C99" s="67"/>
      <c r="D99" s="67"/>
      <c r="G99" s="67"/>
    </row>
    <row r="100" spans="3:7" s="66" customFormat="1" ht="12.95" customHeight="1" x14ac:dyDescent="0.2">
      <c r="C100" s="67"/>
      <c r="D100" s="67"/>
      <c r="G100" s="67"/>
    </row>
    <row r="101" spans="3:7" s="66" customFormat="1" ht="12.95" customHeight="1" x14ac:dyDescent="0.2">
      <c r="C101" s="67"/>
      <c r="D101" s="67"/>
      <c r="G101" s="67"/>
    </row>
    <row r="102" spans="3:7" s="66" customFormat="1" ht="12.95" customHeight="1" x14ac:dyDescent="0.2">
      <c r="C102" s="67"/>
      <c r="D102" s="67"/>
      <c r="G102" s="67"/>
    </row>
    <row r="103" spans="3:7" s="66" customFormat="1" ht="12.95" customHeight="1" x14ac:dyDescent="0.2">
      <c r="C103" s="67"/>
      <c r="D103" s="67"/>
      <c r="G103" s="67"/>
    </row>
    <row r="104" spans="3:7" s="66" customFormat="1" ht="12.95" customHeight="1" x14ac:dyDescent="0.2">
      <c r="C104" s="67"/>
      <c r="D104" s="67"/>
      <c r="G104" s="67"/>
    </row>
    <row r="105" spans="3:7" s="66" customFormat="1" ht="12.95" customHeight="1" x14ac:dyDescent="0.2">
      <c r="C105" s="67"/>
      <c r="D105" s="67"/>
      <c r="G105" s="67"/>
    </row>
    <row r="106" spans="3:7" s="66" customFormat="1" ht="12.95" customHeight="1" x14ac:dyDescent="0.2">
      <c r="C106" s="67"/>
      <c r="D106" s="67"/>
      <c r="G106" s="67"/>
    </row>
    <row r="107" spans="3:7" s="66" customFormat="1" ht="12.95" customHeight="1" x14ac:dyDescent="0.2">
      <c r="C107" s="67"/>
      <c r="D107" s="67"/>
      <c r="G107" s="67"/>
    </row>
    <row r="108" spans="3:7" s="66" customFormat="1" ht="12.95" customHeight="1" x14ac:dyDescent="0.2">
      <c r="C108" s="67"/>
      <c r="D108" s="67"/>
      <c r="G108" s="67"/>
    </row>
    <row r="109" spans="3:7" s="66" customFormat="1" ht="12.95" customHeight="1" x14ac:dyDescent="0.2">
      <c r="C109" s="67"/>
      <c r="D109" s="67"/>
      <c r="G109" s="67"/>
    </row>
    <row r="110" spans="3:7" s="66" customFormat="1" ht="12.95" customHeight="1" x14ac:dyDescent="0.2">
      <c r="C110" s="67"/>
      <c r="D110" s="67"/>
      <c r="G110" s="67"/>
    </row>
    <row r="111" spans="3:7" s="66" customFormat="1" ht="12.95" customHeight="1" x14ac:dyDescent="0.2">
      <c r="C111" s="67"/>
      <c r="D111" s="67"/>
      <c r="G111" s="67"/>
    </row>
    <row r="112" spans="3:7" s="66" customFormat="1" ht="12.95" customHeight="1" x14ac:dyDescent="0.2">
      <c r="C112" s="67"/>
      <c r="D112" s="67"/>
      <c r="G112" s="67"/>
    </row>
    <row r="113" spans="3:7" s="66" customFormat="1" ht="12.95" customHeight="1" x14ac:dyDescent="0.2">
      <c r="C113" s="67"/>
      <c r="D113" s="67"/>
      <c r="G113" s="67"/>
    </row>
    <row r="114" spans="3:7" s="66" customFormat="1" ht="12.95" customHeight="1" x14ac:dyDescent="0.2">
      <c r="C114" s="67"/>
      <c r="D114" s="67"/>
      <c r="G114" s="67"/>
    </row>
    <row r="115" spans="3:7" s="66" customFormat="1" ht="12.95" customHeight="1" x14ac:dyDescent="0.2">
      <c r="C115" s="67"/>
      <c r="D115" s="67"/>
      <c r="G115" s="67"/>
    </row>
    <row r="116" spans="3:7" s="66" customFormat="1" ht="12.95" customHeight="1" x14ac:dyDescent="0.2">
      <c r="C116" s="67"/>
      <c r="D116" s="67"/>
      <c r="G116" s="67"/>
    </row>
    <row r="117" spans="3:7" s="66" customFormat="1" ht="12.95" customHeight="1" x14ac:dyDescent="0.2">
      <c r="C117" s="67"/>
      <c r="D117" s="67"/>
      <c r="G117" s="67"/>
    </row>
    <row r="118" spans="3:7" s="66" customFormat="1" ht="12.95" customHeight="1" x14ac:dyDescent="0.2">
      <c r="C118" s="67"/>
      <c r="D118" s="67"/>
      <c r="G118" s="67"/>
    </row>
    <row r="119" spans="3:7" s="66" customFormat="1" ht="12.95" customHeight="1" x14ac:dyDescent="0.2">
      <c r="C119" s="67"/>
      <c r="D119" s="67"/>
      <c r="G119" s="67"/>
    </row>
    <row r="120" spans="3:7" s="66" customFormat="1" ht="12.95" customHeight="1" x14ac:dyDescent="0.2">
      <c r="C120" s="67"/>
      <c r="D120" s="67"/>
      <c r="G120" s="67"/>
    </row>
    <row r="121" spans="3:7" s="66" customFormat="1" ht="12.95" customHeight="1" x14ac:dyDescent="0.2">
      <c r="C121" s="67"/>
      <c r="D121" s="67"/>
      <c r="G121" s="67"/>
    </row>
    <row r="122" spans="3:7" s="66" customFormat="1" ht="12.95" customHeight="1" x14ac:dyDescent="0.2">
      <c r="C122" s="67"/>
      <c r="D122" s="67"/>
      <c r="G122" s="67"/>
    </row>
    <row r="123" spans="3:7" s="66" customFormat="1" ht="12.95" customHeight="1" x14ac:dyDescent="0.2">
      <c r="C123" s="67"/>
      <c r="D123" s="67"/>
      <c r="G123" s="67"/>
    </row>
    <row r="124" spans="3:7" s="66" customFormat="1" ht="12.95" customHeight="1" x14ac:dyDescent="0.2">
      <c r="C124" s="67"/>
      <c r="D124" s="67"/>
      <c r="G124" s="67"/>
    </row>
    <row r="125" spans="3:7" s="66" customFormat="1" ht="12.95" customHeight="1" x14ac:dyDescent="0.2">
      <c r="C125" s="67"/>
      <c r="D125" s="67"/>
      <c r="G125" s="67"/>
    </row>
    <row r="126" spans="3:7" s="66" customFormat="1" ht="12.95" customHeight="1" x14ac:dyDescent="0.2">
      <c r="C126" s="67"/>
      <c r="D126" s="67"/>
      <c r="G126" s="67"/>
    </row>
    <row r="127" spans="3:7" s="66" customFormat="1" ht="12.95" customHeight="1" x14ac:dyDescent="0.2">
      <c r="C127" s="67"/>
      <c r="D127" s="67"/>
      <c r="G127" s="67"/>
    </row>
    <row r="128" spans="3:7" s="66" customFormat="1" ht="12.95" customHeight="1" x14ac:dyDescent="0.2">
      <c r="C128" s="67"/>
      <c r="D128" s="67"/>
      <c r="G128" s="67"/>
    </row>
    <row r="129" spans="3:7" s="66" customFormat="1" ht="12.95" customHeight="1" x14ac:dyDescent="0.2">
      <c r="C129" s="67"/>
      <c r="D129" s="67"/>
      <c r="G129" s="67"/>
    </row>
    <row r="130" spans="3:7" s="66" customFormat="1" ht="12.95" customHeight="1" x14ac:dyDescent="0.2">
      <c r="C130" s="67"/>
      <c r="D130" s="67"/>
      <c r="G130" s="67"/>
    </row>
    <row r="131" spans="3:7" s="66" customFormat="1" ht="12.95" customHeight="1" x14ac:dyDescent="0.2">
      <c r="C131" s="67"/>
      <c r="D131" s="67"/>
      <c r="G131" s="67"/>
    </row>
    <row r="132" spans="3:7" s="66" customFormat="1" ht="12.95" customHeight="1" x14ac:dyDescent="0.2">
      <c r="C132" s="67"/>
      <c r="D132" s="67"/>
      <c r="G132" s="67"/>
    </row>
    <row r="133" spans="3:7" s="66" customFormat="1" ht="12.95" customHeight="1" x14ac:dyDescent="0.2">
      <c r="C133" s="67"/>
      <c r="D133" s="67"/>
      <c r="G133" s="67"/>
    </row>
    <row r="134" spans="3:7" s="66" customFormat="1" ht="12.95" customHeight="1" x14ac:dyDescent="0.2">
      <c r="C134" s="67"/>
      <c r="D134" s="67"/>
      <c r="G134" s="67"/>
    </row>
    <row r="135" spans="3:7" s="66" customFormat="1" ht="12.95" customHeight="1" x14ac:dyDescent="0.2">
      <c r="C135" s="67"/>
      <c r="D135" s="67"/>
      <c r="G135" s="67"/>
    </row>
    <row r="136" spans="3:7" s="66" customFormat="1" ht="12.95" customHeight="1" x14ac:dyDescent="0.2">
      <c r="C136" s="67"/>
      <c r="D136" s="67"/>
      <c r="G136" s="67"/>
    </row>
    <row r="137" spans="3:7" s="66" customFormat="1" ht="12.95" customHeight="1" x14ac:dyDescent="0.2">
      <c r="C137" s="67"/>
      <c r="D137" s="67"/>
      <c r="G137" s="67"/>
    </row>
    <row r="138" spans="3:7" s="66" customFormat="1" ht="12.95" customHeight="1" x14ac:dyDescent="0.2">
      <c r="C138" s="67"/>
      <c r="D138" s="67"/>
      <c r="G138" s="67"/>
    </row>
    <row r="139" spans="3:7" s="66" customFormat="1" ht="12.95" customHeight="1" x14ac:dyDescent="0.2">
      <c r="C139" s="67"/>
      <c r="D139" s="67"/>
      <c r="G139" s="67"/>
    </row>
    <row r="140" spans="3:7" s="66" customFormat="1" ht="12.95" customHeight="1" x14ac:dyDescent="0.2">
      <c r="C140" s="67"/>
      <c r="D140" s="67"/>
      <c r="G140" s="67"/>
    </row>
    <row r="141" spans="3:7" s="66" customFormat="1" ht="12.95" customHeight="1" x14ac:dyDescent="0.2">
      <c r="C141" s="67"/>
      <c r="D141" s="67"/>
      <c r="G141" s="67"/>
    </row>
    <row r="142" spans="3:7" s="66" customFormat="1" ht="12.95" customHeight="1" x14ac:dyDescent="0.2">
      <c r="C142" s="67"/>
      <c r="D142" s="67"/>
      <c r="G142" s="67"/>
    </row>
    <row r="143" spans="3:7" s="66" customFormat="1" ht="12.95" customHeight="1" x14ac:dyDescent="0.2">
      <c r="C143" s="67"/>
      <c r="D143" s="67"/>
      <c r="G143" s="67"/>
    </row>
    <row r="144" spans="3:7" s="66" customFormat="1" ht="12.95" customHeight="1" x14ac:dyDescent="0.2">
      <c r="C144" s="67"/>
      <c r="D144" s="67"/>
      <c r="G144" s="67"/>
    </row>
    <row r="145" spans="3:7" s="66" customFormat="1" ht="12.95" customHeight="1" x14ac:dyDescent="0.2">
      <c r="C145" s="67"/>
      <c r="D145" s="67"/>
      <c r="G145" s="67"/>
    </row>
    <row r="146" spans="3:7" s="66" customFormat="1" ht="12.95" customHeight="1" x14ac:dyDescent="0.2">
      <c r="C146" s="67"/>
      <c r="D146" s="67"/>
      <c r="G146" s="67"/>
    </row>
    <row r="147" spans="3:7" s="66" customFormat="1" ht="12.95" customHeight="1" x14ac:dyDescent="0.2">
      <c r="C147" s="67"/>
      <c r="D147" s="67"/>
      <c r="G147" s="67"/>
    </row>
    <row r="148" spans="3:7" s="66" customFormat="1" ht="12.95" customHeight="1" x14ac:dyDescent="0.2">
      <c r="C148" s="67"/>
      <c r="D148" s="67"/>
      <c r="G148" s="67"/>
    </row>
    <row r="149" spans="3:7" s="66" customFormat="1" ht="12.95" customHeight="1" x14ac:dyDescent="0.2">
      <c r="C149" s="67"/>
      <c r="D149" s="67"/>
      <c r="G149" s="67"/>
    </row>
    <row r="150" spans="3:7" s="66" customFormat="1" ht="12.95" customHeight="1" x14ac:dyDescent="0.2">
      <c r="C150" s="67"/>
      <c r="D150" s="67"/>
      <c r="G150" s="67"/>
    </row>
    <row r="151" spans="3:7" s="66" customFormat="1" ht="12.95" customHeight="1" x14ac:dyDescent="0.2">
      <c r="C151" s="67"/>
      <c r="D151" s="67"/>
      <c r="G151" s="67"/>
    </row>
    <row r="152" spans="3:7" s="66" customFormat="1" ht="12.95" customHeight="1" x14ac:dyDescent="0.2">
      <c r="C152" s="67"/>
      <c r="D152" s="67"/>
      <c r="G152" s="67"/>
    </row>
    <row r="153" spans="3:7" s="66" customFormat="1" ht="12.95" customHeight="1" x14ac:dyDescent="0.2">
      <c r="C153" s="67"/>
      <c r="D153" s="67"/>
      <c r="G153" s="67"/>
    </row>
    <row r="154" spans="3:7" s="66" customFormat="1" ht="12.95" customHeight="1" x14ac:dyDescent="0.2">
      <c r="C154" s="67"/>
      <c r="D154" s="67"/>
      <c r="G154" s="67"/>
    </row>
    <row r="155" spans="3:7" s="66" customFormat="1" ht="12.95" customHeight="1" x14ac:dyDescent="0.2">
      <c r="C155" s="67"/>
      <c r="D155" s="67"/>
      <c r="G155" s="67"/>
    </row>
    <row r="156" spans="3:7" s="66" customFormat="1" ht="12.95" customHeight="1" x14ac:dyDescent="0.2">
      <c r="C156" s="67"/>
      <c r="D156" s="67"/>
      <c r="G156" s="67"/>
    </row>
    <row r="157" spans="3:7" s="66" customFormat="1" ht="12.95" customHeight="1" x14ac:dyDescent="0.2">
      <c r="C157" s="67"/>
      <c r="D157" s="67"/>
      <c r="G157" s="67"/>
    </row>
    <row r="158" spans="3:7" s="66" customFormat="1" ht="12.95" customHeight="1" x14ac:dyDescent="0.2">
      <c r="C158" s="67"/>
      <c r="D158" s="67"/>
      <c r="G158" s="67"/>
    </row>
    <row r="159" spans="3:7" s="66" customFormat="1" ht="12.95" customHeight="1" x14ac:dyDescent="0.2">
      <c r="C159" s="67"/>
      <c r="D159" s="67"/>
      <c r="G159" s="67"/>
    </row>
    <row r="160" spans="3:7" s="66" customFormat="1" ht="12.95" customHeight="1" x14ac:dyDescent="0.2">
      <c r="C160" s="67"/>
      <c r="D160" s="67"/>
      <c r="G160" s="67"/>
    </row>
    <row r="161" spans="3:7" s="66" customFormat="1" ht="12.95" customHeight="1" x14ac:dyDescent="0.2">
      <c r="C161" s="67"/>
      <c r="D161" s="67"/>
      <c r="G161" s="67"/>
    </row>
    <row r="162" spans="3:7" s="66" customFormat="1" ht="12.95" customHeight="1" x14ac:dyDescent="0.2">
      <c r="C162" s="67"/>
      <c r="D162" s="67"/>
      <c r="G162" s="67"/>
    </row>
    <row r="163" spans="3:7" s="66" customFormat="1" ht="12.95" customHeight="1" x14ac:dyDescent="0.2">
      <c r="C163" s="67"/>
      <c r="D163" s="67"/>
      <c r="G163" s="67"/>
    </row>
    <row r="164" spans="3:7" s="66" customFormat="1" ht="12.95" customHeight="1" x14ac:dyDescent="0.2">
      <c r="C164" s="67"/>
      <c r="D164" s="67"/>
      <c r="G164" s="67"/>
    </row>
    <row r="165" spans="3:7" s="66" customFormat="1" ht="12.95" customHeight="1" x14ac:dyDescent="0.2">
      <c r="C165" s="67"/>
      <c r="D165" s="67"/>
      <c r="G165" s="67"/>
    </row>
    <row r="166" spans="3:7" s="66" customFormat="1" ht="12.95" customHeight="1" x14ac:dyDescent="0.2">
      <c r="C166" s="67"/>
      <c r="D166" s="67"/>
      <c r="G166" s="67"/>
    </row>
    <row r="167" spans="3:7" s="66" customFormat="1" ht="12.95" customHeight="1" x14ac:dyDescent="0.2">
      <c r="C167" s="67"/>
      <c r="D167" s="67"/>
      <c r="G167" s="67"/>
    </row>
    <row r="168" spans="3:7" s="66" customFormat="1" ht="12.95" customHeight="1" x14ac:dyDescent="0.2">
      <c r="C168" s="67"/>
      <c r="D168" s="67"/>
      <c r="G168" s="67"/>
    </row>
    <row r="169" spans="3:7" s="66" customFormat="1" ht="12.95" customHeight="1" x14ac:dyDescent="0.2">
      <c r="C169" s="67"/>
      <c r="D169" s="67"/>
      <c r="G169" s="67"/>
    </row>
    <row r="170" spans="3:7" s="66" customFormat="1" ht="12.95" customHeight="1" x14ac:dyDescent="0.2">
      <c r="C170" s="67"/>
      <c r="D170" s="67"/>
      <c r="G170" s="67"/>
    </row>
    <row r="171" spans="3:7" s="66" customFormat="1" ht="12.95" customHeight="1" x14ac:dyDescent="0.2">
      <c r="C171" s="67"/>
      <c r="D171" s="67"/>
      <c r="G171" s="67"/>
    </row>
    <row r="172" spans="3:7" s="66" customFormat="1" ht="12.95" customHeight="1" x14ac:dyDescent="0.2">
      <c r="C172" s="67"/>
      <c r="D172" s="67"/>
      <c r="G172" s="67"/>
    </row>
    <row r="173" spans="3:7" s="66" customFormat="1" ht="12.95" customHeight="1" x14ac:dyDescent="0.2">
      <c r="C173" s="67"/>
      <c r="D173" s="67"/>
      <c r="G173" s="67"/>
    </row>
    <row r="174" spans="3:7" s="66" customFormat="1" ht="12.95" customHeight="1" x14ac:dyDescent="0.2">
      <c r="C174" s="67"/>
      <c r="D174" s="67"/>
      <c r="G174" s="67"/>
    </row>
    <row r="175" spans="3:7" s="66" customFormat="1" ht="12.95" customHeight="1" x14ac:dyDescent="0.2">
      <c r="C175" s="67"/>
      <c r="D175" s="67"/>
      <c r="G175" s="67"/>
    </row>
    <row r="176" spans="3:7" s="66" customFormat="1" ht="12.95" customHeight="1" x14ac:dyDescent="0.2">
      <c r="C176" s="67"/>
      <c r="D176" s="67"/>
      <c r="G176" s="67"/>
    </row>
    <row r="177" spans="3:7" s="66" customFormat="1" ht="12.95" customHeight="1" x14ac:dyDescent="0.2">
      <c r="C177" s="67"/>
      <c r="D177" s="67"/>
      <c r="G177" s="67"/>
    </row>
    <row r="178" spans="3:7" s="66" customFormat="1" ht="12.95" customHeight="1" x14ac:dyDescent="0.2">
      <c r="C178" s="67"/>
      <c r="D178" s="67"/>
      <c r="G178" s="67"/>
    </row>
    <row r="179" spans="3:7" s="66" customFormat="1" ht="12.95" customHeight="1" x14ac:dyDescent="0.2">
      <c r="C179" s="67"/>
      <c r="D179" s="67"/>
      <c r="G179" s="67"/>
    </row>
    <row r="180" spans="3:7" s="66" customFormat="1" ht="12.95" customHeight="1" x14ac:dyDescent="0.2">
      <c r="C180" s="67"/>
      <c r="D180" s="67"/>
      <c r="G180" s="67"/>
    </row>
    <row r="181" spans="3:7" s="66" customFormat="1" ht="12.95" customHeight="1" x14ac:dyDescent="0.2">
      <c r="C181" s="67"/>
      <c r="D181" s="67"/>
      <c r="G181" s="67"/>
    </row>
    <row r="182" spans="3:7" s="66" customFormat="1" ht="12.95" customHeight="1" x14ac:dyDescent="0.2">
      <c r="C182" s="67"/>
      <c r="D182" s="67"/>
      <c r="G182" s="67"/>
    </row>
    <row r="183" spans="3:7" s="66" customFormat="1" ht="12.95" customHeight="1" x14ac:dyDescent="0.2">
      <c r="C183" s="67"/>
      <c r="D183" s="67"/>
      <c r="G183" s="67"/>
    </row>
    <row r="184" spans="3:7" s="66" customFormat="1" ht="12.95" customHeight="1" x14ac:dyDescent="0.2">
      <c r="C184" s="67"/>
      <c r="D184" s="67"/>
      <c r="G184" s="67"/>
    </row>
    <row r="185" spans="3:7" s="66" customFormat="1" ht="12.95" customHeight="1" x14ac:dyDescent="0.2">
      <c r="C185" s="67"/>
      <c r="D185" s="67"/>
      <c r="G185" s="67"/>
    </row>
    <row r="186" spans="3:7" s="66" customFormat="1" ht="12.95" customHeight="1" x14ac:dyDescent="0.2">
      <c r="C186" s="67"/>
      <c r="D186" s="67"/>
      <c r="G186" s="67"/>
    </row>
    <row r="187" spans="3:7" s="66" customFormat="1" ht="12.95" customHeight="1" x14ac:dyDescent="0.2">
      <c r="C187" s="67"/>
      <c r="D187" s="67"/>
      <c r="G187" s="67"/>
    </row>
    <row r="188" spans="3:7" s="66" customFormat="1" ht="12.95" customHeight="1" x14ac:dyDescent="0.2">
      <c r="C188" s="67"/>
      <c r="D188" s="67"/>
      <c r="G188" s="67"/>
    </row>
    <row r="189" spans="3:7" s="66" customFormat="1" ht="12.95" customHeight="1" x14ac:dyDescent="0.2">
      <c r="C189" s="67"/>
      <c r="D189" s="67"/>
      <c r="G189" s="67"/>
    </row>
    <row r="190" spans="3:7" s="66" customFormat="1" ht="12.95" customHeight="1" x14ac:dyDescent="0.2">
      <c r="C190" s="67"/>
      <c r="D190" s="67"/>
      <c r="G190" s="67"/>
    </row>
    <row r="191" spans="3:7" s="66" customFormat="1" ht="12.95" customHeight="1" x14ac:dyDescent="0.2">
      <c r="C191" s="67"/>
      <c r="D191" s="67"/>
      <c r="G191" s="67"/>
    </row>
    <row r="192" spans="3:7" s="66" customFormat="1" ht="12.95" customHeight="1" x14ac:dyDescent="0.2">
      <c r="C192" s="67"/>
      <c r="D192" s="67"/>
      <c r="G192" s="67"/>
    </row>
    <row r="193" spans="3:7" s="66" customFormat="1" ht="12.95" customHeight="1" x14ac:dyDescent="0.2">
      <c r="C193" s="67"/>
      <c r="D193" s="67"/>
      <c r="G193" s="67"/>
    </row>
    <row r="194" spans="3:7" s="66" customFormat="1" ht="12.95" customHeight="1" x14ac:dyDescent="0.2">
      <c r="C194" s="67"/>
      <c r="D194" s="67"/>
      <c r="G194" s="67"/>
    </row>
    <row r="195" spans="3:7" s="66" customFormat="1" ht="12.95" customHeight="1" x14ac:dyDescent="0.2">
      <c r="C195" s="67"/>
      <c r="D195" s="67"/>
      <c r="G195" s="67"/>
    </row>
    <row r="196" spans="3:7" s="66" customFormat="1" ht="12.95" customHeight="1" x14ac:dyDescent="0.2">
      <c r="C196" s="67"/>
      <c r="D196" s="67"/>
      <c r="G196" s="67"/>
    </row>
    <row r="197" spans="3:7" s="66" customFormat="1" ht="12.95" customHeight="1" x14ac:dyDescent="0.2">
      <c r="C197" s="67"/>
      <c r="D197" s="67"/>
      <c r="G197" s="67"/>
    </row>
    <row r="198" spans="3:7" s="66" customFormat="1" ht="12.95" customHeight="1" x14ac:dyDescent="0.2">
      <c r="C198" s="67"/>
      <c r="D198" s="67"/>
      <c r="G198" s="67"/>
    </row>
    <row r="199" spans="3:7" s="66" customFormat="1" ht="12.95" customHeight="1" x14ac:dyDescent="0.2">
      <c r="C199" s="67"/>
      <c r="D199" s="67"/>
      <c r="G199" s="67"/>
    </row>
    <row r="200" spans="3:7" s="66" customFormat="1" ht="12.95" customHeight="1" x14ac:dyDescent="0.2">
      <c r="C200" s="67"/>
      <c r="D200" s="67"/>
      <c r="G200" s="67"/>
    </row>
    <row r="201" spans="3:7" s="66" customFormat="1" ht="12.95" customHeight="1" x14ac:dyDescent="0.2">
      <c r="C201" s="67"/>
      <c r="D201" s="67"/>
      <c r="G201" s="67"/>
    </row>
    <row r="202" spans="3:7" s="66" customFormat="1" ht="12.95" customHeight="1" x14ac:dyDescent="0.2">
      <c r="C202" s="67"/>
      <c r="D202" s="67"/>
      <c r="G202" s="67"/>
    </row>
    <row r="203" spans="3:7" s="66" customFormat="1" ht="12.95" customHeight="1" x14ac:dyDescent="0.2">
      <c r="C203" s="67"/>
      <c r="D203" s="67"/>
      <c r="G203" s="67"/>
    </row>
    <row r="204" spans="3:7" s="66" customFormat="1" ht="12.95" customHeight="1" x14ac:dyDescent="0.2">
      <c r="C204" s="67"/>
      <c r="D204" s="67"/>
      <c r="G204" s="67"/>
    </row>
    <row r="205" spans="3:7" s="66" customFormat="1" ht="12.95" customHeight="1" x14ac:dyDescent="0.2">
      <c r="C205" s="67"/>
      <c r="D205" s="67"/>
      <c r="G205" s="67"/>
    </row>
    <row r="206" spans="3:7" s="66" customFormat="1" ht="12.95" customHeight="1" x14ac:dyDescent="0.2">
      <c r="C206" s="67"/>
      <c r="D206" s="67"/>
      <c r="G206" s="67"/>
    </row>
    <row r="207" spans="3:7" s="66" customFormat="1" ht="12.95" customHeight="1" x14ac:dyDescent="0.2">
      <c r="C207" s="67"/>
      <c r="D207" s="67"/>
      <c r="G207" s="67"/>
    </row>
    <row r="208" spans="3:7" s="66" customFormat="1" ht="12.95" customHeight="1" x14ac:dyDescent="0.2">
      <c r="C208" s="67"/>
      <c r="D208" s="67"/>
      <c r="G208" s="67"/>
    </row>
    <row r="209" spans="3:7" s="66" customFormat="1" ht="12.95" customHeight="1" x14ac:dyDescent="0.2">
      <c r="C209" s="67"/>
      <c r="D209" s="67"/>
      <c r="G209" s="67"/>
    </row>
    <row r="210" spans="3:7" s="66" customFormat="1" ht="12.95" customHeight="1" x14ac:dyDescent="0.2">
      <c r="C210" s="67"/>
      <c r="D210" s="67"/>
      <c r="G210" s="67"/>
    </row>
    <row r="211" spans="3:7" s="66" customFormat="1" ht="12.95" customHeight="1" x14ac:dyDescent="0.2">
      <c r="C211" s="67"/>
      <c r="D211" s="67"/>
      <c r="G211" s="67"/>
    </row>
    <row r="212" spans="3:7" s="66" customFormat="1" ht="12.95" customHeight="1" x14ac:dyDescent="0.2">
      <c r="C212" s="67"/>
      <c r="D212" s="67"/>
      <c r="G212" s="67"/>
    </row>
    <row r="213" spans="3:7" s="66" customFormat="1" ht="12.95" customHeight="1" x14ac:dyDescent="0.2">
      <c r="C213" s="67"/>
      <c r="D213" s="67"/>
      <c r="G213" s="67"/>
    </row>
    <row r="214" spans="3:7" s="66" customFormat="1" ht="12.95" customHeight="1" x14ac:dyDescent="0.2">
      <c r="C214" s="67"/>
      <c r="D214" s="67"/>
      <c r="G214" s="67"/>
    </row>
    <row r="215" spans="3:7" s="66" customFormat="1" ht="12.95" customHeight="1" x14ac:dyDescent="0.2">
      <c r="C215" s="67"/>
      <c r="D215" s="67"/>
      <c r="G215" s="67"/>
    </row>
    <row r="216" spans="3:7" s="66" customFormat="1" ht="12.95" customHeight="1" x14ac:dyDescent="0.2">
      <c r="C216" s="67"/>
      <c r="D216" s="67"/>
      <c r="G216" s="67"/>
    </row>
    <row r="217" spans="3:7" s="66" customFormat="1" ht="12.95" customHeight="1" x14ac:dyDescent="0.2">
      <c r="C217" s="67"/>
      <c r="D217" s="67"/>
      <c r="G217" s="67"/>
    </row>
    <row r="218" spans="3:7" s="66" customFormat="1" ht="12.95" customHeight="1" x14ac:dyDescent="0.2">
      <c r="C218" s="67"/>
      <c r="D218" s="67"/>
      <c r="G218" s="67"/>
    </row>
    <row r="219" spans="3:7" s="66" customFormat="1" ht="12.95" customHeight="1" x14ac:dyDescent="0.2">
      <c r="C219" s="67"/>
      <c r="D219" s="67"/>
      <c r="G219" s="67"/>
    </row>
    <row r="220" spans="3:7" s="66" customFormat="1" ht="12.95" customHeight="1" x14ac:dyDescent="0.2">
      <c r="C220" s="67"/>
      <c r="D220" s="67"/>
      <c r="G220" s="67"/>
    </row>
    <row r="221" spans="3:7" s="66" customFormat="1" ht="12.95" customHeight="1" x14ac:dyDescent="0.2">
      <c r="C221" s="67"/>
      <c r="D221" s="67"/>
      <c r="G221" s="67"/>
    </row>
    <row r="222" spans="3:7" s="66" customFormat="1" ht="12.95" customHeight="1" x14ac:dyDescent="0.2">
      <c r="C222" s="67"/>
      <c r="D222" s="67"/>
      <c r="G222" s="67"/>
    </row>
    <row r="223" spans="3:7" s="66" customFormat="1" ht="12.95" customHeight="1" x14ac:dyDescent="0.2">
      <c r="C223" s="67"/>
      <c r="D223" s="67"/>
      <c r="G223" s="67"/>
    </row>
    <row r="224" spans="3:7" s="66" customFormat="1" ht="12.95" customHeight="1" x14ac:dyDescent="0.2">
      <c r="C224" s="67"/>
      <c r="D224" s="67"/>
      <c r="G224" s="67"/>
    </row>
    <row r="225" spans="3:7" s="66" customFormat="1" ht="12.95" customHeight="1" x14ac:dyDescent="0.2">
      <c r="C225" s="67"/>
      <c r="D225" s="67"/>
      <c r="G225" s="67"/>
    </row>
    <row r="226" spans="3:7" s="66" customFormat="1" ht="12.95" customHeight="1" x14ac:dyDescent="0.2">
      <c r="C226" s="67"/>
      <c r="D226" s="67"/>
      <c r="G226" s="67"/>
    </row>
    <row r="227" spans="3:7" s="66" customFormat="1" ht="12.95" customHeight="1" x14ac:dyDescent="0.2">
      <c r="C227" s="67"/>
      <c r="D227" s="67"/>
      <c r="G227" s="67"/>
    </row>
    <row r="228" spans="3:7" s="66" customFormat="1" ht="12.95" customHeight="1" x14ac:dyDescent="0.2">
      <c r="C228" s="67"/>
      <c r="D228" s="67"/>
      <c r="G228" s="67"/>
    </row>
    <row r="229" spans="3:7" s="66" customFormat="1" ht="12.95" customHeight="1" x14ac:dyDescent="0.2">
      <c r="C229" s="67"/>
      <c r="D229" s="67"/>
      <c r="G229" s="67"/>
    </row>
    <row r="230" spans="3:7" s="66" customFormat="1" ht="12.95" customHeight="1" x14ac:dyDescent="0.2">
      <c r="C230" s="67"/>
      <c r="D230" s="67"/>
      <c r="G230" s="67"/>
    </row>
    <row r="231" spans="3:7" s="66" customFormat="1" ht="12.95" customHeight="1" x14ac:dyDescent="0.2">
      <c r="C231" s="67"/>
      <c r="D231" s="67"/>
      <c r="G231" s="67"/>
    </row>
    <row r="232" spans="3:7" s="66" customFormat="1" ht="12.95" customHeight="1" x14ac:dyDescent="0.2">
      <c r="C232" s="67"/>
      <c r="D232" s="67"/>
      <c r="G232" s="67"/>
    </row>
    <row r="233" spans="3:7" s="66" customFormat="1" ht="12.95" customHeight="1" x14ac:dyDescent="0.2">
      <c r="C233" s="67"/>
      <c r="D233" s="67"/>
      <c r="G233" s="67"/>
    </row>
    <row r="234" spans="3:7" s="66" customFormat="1" ht="12.95" customHeight="1" x14ac:dyDescent="0.2">
      <c r="C234" s="67"/>
      <c r="D234" s="67"/>
      <c r="G234" s="67"/>
    </row>
    <row r="235" spans="3:7" s="66" customFormat="1" ht="12.95" customHeight="1" x14ac:dyDescent="0.2">
      <c r="C235" s="67"/>
      <c r="D235" s="67"/>
      <c r="G235" s="67"/>
    </row>
    <row r="236" spans="3:7" s="66" customFormat="1" ht="12.95" customHeight="1" x14ac:dyDescent="0.2">
      <c r="C236" s="67"/>
      <c r="D236" s="67"/>
      <c r="G236" s="67"/>
    </row>
    <row r="237" spans="3:7" s="66" customFormat="1" ht="12.95" customHeight="1" x14ac:dyDescent="0.2">
      <c r="C237" s="67"/>
      <c r="D237" s="67"/>
      <c r="G237" s="67"/>
    </row>
    <row r="238" spans="3:7" s="66" customFormat="1" ht="12.95" customHeight="1" x14ac:dyDescent="0.2">
      <c r="C238" s="67"/>
      <c r="D238" s="67"/>
      <c r="G238" s="67"/>
    </row>
    <row r="239" spans="3:7" x14ac:dyDescent="0.2">
      <c r="C239" s="13"/>
      <c r="D239" s="13"/>
    </row>
    <row r="240" spans="3:7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</sheetData>
  <sortState xmlns:xlrd2="http://schemas.microsoft.com/office/spreadsheetml/2017/richdata2" ref="A21:V62">
    <sortCondition ref="C21:C62"/>
  </sortState>
  <phoneticPr fontId="7" type="noConversion"/>
  <hyperlinks>
    <hyperlink ref="H63785" r:id="rId1" display="http://vsolj.cetus-net.org/bulletin.html" xr:uid="{00000000-0004-0000-0000-000000000000}"/>
    <hyperlink ref="H63778" r:id="rId2" display="https://www.aavso.org/ejaavso" xr:uid="{00000000-0004-0000-0000-000001000000}"/>
    <hyperlink ref="I63785" r:id="rId3" display="http://vsolj.cetus-net.org/bulletin.html" xr:uid="{00000000-0004-0000-0000-000002000000}"/>
    <hyperlink ref="AQ57436" r:id="rId4" display="http://cdsbib.u-strasbg.fr/cgi-bin/cdsbib?1990RMxAA..21..381G" xr:uid="{00000000-0004-0000-0000-000003000000}"/>
    <hyperlink ref="H63782" r:id="rId5" display="https://www.aavso.org/ejaavso" xr:uid="{00000000-0004-0000-0000-000004000000}"/>
    <hyperlink ref="AP4800" r:id="rId6" display="http://cdsbib.u-strasbg.fr/cgi-bin/cdsbib?1990RMxAA..21..381G" xr:uid="{00000000-0004-0000-0000-000005000000}"/>
    <hyperlink ref="AP4803" r:id="rId7" display="http://cdsbib.u-strasbg.fr/cgi-bin/cdsbib?1990RMxAA..21..381G" xr:uid="{00000000-0004-0000-0000-000006000000}"/>
    <hyperlink ref="AP4801" r:id="rId8" display="http://cdsbib.u-strasbg.fr/cgi-bin/cdsbib?1990RMxAA..21..381G" xr:uid="{00000000-0004-0000-0000-000007000000}"/>
    <hyperlink ref="AP4785" r:id="rId9" display="http://cdsbib.u-strasbg.fr/cgi-bin/cdsbib?1990RMxAA..21..381G" xr:uid="{00000000-0004-0000-0000-000008000000}"/>
    <hyperlink ref="AQ5014" r:id="rId10" display="http://cdsbib.u-strasbg.fr/cgi-bin/cdsbib?1990RMxAA..21..381G" xr:uid="{00000000-0004-0000-0000-000009000000}"/>
    <hyperlink ref="AQ5018" r:id="rId11" display="http://cdsbib.u-strasbg.fr/cgi-bin/cdsbib?1990RMxAA..21..381G" xr:uid="{00000000-0004-0000-0000-00000A000000}"/>
    <hyperlink ref="AQ64698" r:id="rId12" display="http://cdsbib.u-strasbg.fr/cgi-bin/cdsbib?1990RMxAA..21..381G" xr:uid="{00000000-0004-0000-0000-00000B000000}"/>
    <hyperlink ref="I1906" r:id="rId13" display="http://vsolj.cetus-net.org/bulletin.html" xr:uid="{00000000-0004-0000-0000-00000C000000}"/>
    <hyperlink ref="H1906" r:id="rId14" display="http://vsolj.cetus-net.org/bulletin.html" xr:uid="{00000000-0004-0000-0000-00000D000000}"/>
    <hyperlink ref="AQ65359" r:id="rId15" display="http://cdsbib.u-strasbg.fr/cgi-bin/cdsbib?1990RMxAA..21..381G" xr:uid="{00000000-0004-0000-0000-00000E000000}"/>
    <hyperlink ref="AQ65358" r:id="rId16" display="http://cdsbib.u-strasbg.fr/cgi-bin/cdsbib?1990RMxAA..21..381G" xr:uid="{00000000-0004-0000-0000-00000F000000}"/>
    <hyperlink ref="AP3076" r:id="rId17" display="http://cdsbib.u-strasbg.fr/cgi-bin/cdsbib?1990RMxAA..21..381G" xr:uid="{00000000-0004-0000-0000-000010000000}"/>
    <hyperlink ref="AP3094" r:id="rId18" display="http://cdsbib.u-strasbg.fr/cgi-bin/cdsbib?1990RMxAA..21..381G" xr:uid="{00000000-0004-0000-0000-000011000000}"/>
    <hyperlink ref="AP3095" r:id="rId19" display="http://cdsbib.u-strasbg.fr/cgi-bin/cdsbib?1990RMxAA..21..381G" xr:uid="{00000000-0004-0000-0000-000012000000}"/>
    <hyperlink ref="AP309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2"/>
  <sheetViews>
    <sheetView workbookViewId="0">
      <selection activeCell="A34" sqref="A34:C38"/>
    </sheetView>
  </sheetViews>
  <sheetFormatPr defaultRowHeight="12.75" x14ac:dyDescent="0.2"/>
  <cols>
    <col min="1" max="1" width="19.7109375" style="13" customWidth="1"/>
    <col min="2" max="2" width="4.42578125" style="19" customWidth="1"/>
    <col min="3" max="3" width="12.7109375" style="13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3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7" t="s">
        <v>62</v>
      </c>
      <c r="I1" s="48" t="s">
        <v>63</v>
      </c>
      <c r="J1" s="49" t="s">
        <v>64</v>
      </c>
    </row>
    <row r="2" spans="1:16" x14ac:dyDescent="0.2">
      <c r="I2" s="50" t="s">
        <v>65</v>
      </c>
      <c r="J2" s="51" t="s">
        <v>66</v>
      </c>
    </row>
    <row r="3" spans="1:16" x14ac:dyDescent="0.2">
      <c r="A3" s="52" t="s">
        <v>67</v>
      </c>
      <c r="I3" s="50" t="s">
        <v>68</v>
      </c>
      <c r="J3" s="51" t="s">
        <v>69</v>
      </c>
    </row>
    <row r="4" spans="1:16" x14ac:dyDescent="0.2">
      <c r="I4" s="50" t="s">
        <v>70</v>
      </c>
      <c r="J4" s="51" t="s">
        <v>69</v>
      </c>
    </row>
    <row r="5" spans="1:16" ht="13.5" thickBot="1" x14ac:dyDescent="0.25">
      <c r="I5" s="53" t="s">
        <v>71</v>
      </c>
      <c r="J5" s="54" t="s">
        <v>72</v>
      </c>
    </row>
    <row r="10" spans="1:16" ht="13.5" thickBot="1" x14ac:dyDescent="0.25"/>
    <row r="11" spans="1:16" ht="12.75" customHeight="1" thickBot="1" x14ac:dyDescent="0.25">
      <c r="A11" s="13" t="str">
        <f t="shared" ref="A11:A38" si="0">P11</f>
        <v>IBVS 5745 </v>
      </c>
      <c r="B11" s="21" t="str">
        <f t="shared" ref="B11:B38" si="1">IF(H11=INT(H11),"I","II")</f>
        <v>I</v>
      </c>
      <c r="C11" s="13">
        <f t="shared" ref="C11:C38" si="2">1*G11</f>
        <v>50666.739099999999</v>
      </c>
      <c r="D11" s="19" t="str">
        <f t="shared" ref="D11:D38" si="3">VLOOKUP(F11,I$1:J$5,2,FALSE)</f>
        <v>vis</v>
      </c>
      <c r="E11" s="55">
        <f>VLOOKUP(C11,Active!C$21:E$971,3,FALSE)</f>
        <v>13319.118618010909</v>
      </c>
      <c r="F11" s="21" t="s">
        <v>71</v>
      </c>
      <c r="G11" s="19" t="str">
        <f t="shared" ref="G11:G38" si="4">MID(I11,3,LEN(I11)-3)</f>
        <v>50666.7391</v>
      </c>
      <c r="H11" s="13">
        <f t="shared" ref="H11:H38" si="5">1*K11</f>
        <v>13319</v>
      </c>
      <c r="I11" s="56" t="s">
        <v>73</v>
      </c>
      <c r="J11" s="57" t="s">
        <v>74</v>
      </c>
      <c r="K11" s="56">
        <v>13319</v>
      </c>
      <c r="L11" s="56" t="s">
        <v>75</v>
      </c>
      <c r="M11" s="57" t="s">
        <v>76</v>
      </c>
      <c r="N11" s="57" t="s">
        <v>77</v>
      </c>
      <c r="O11" s="58" t="s">
        <v>78</v>
      </c>
      <c r="P11" s="59" t="s">
        <v>79</v>
      </c>
    </row>
    <row r="12" spans="1:16" ht="12.75" customHeight="1" thickBot="1" x14ac:dyDescent="0.25">
      <c r="A12" s="13" t="str">
        <f t="shared" si="0"/>
        <v>IBVS 5745 </v>
      </c>
      <c r="B12" s="21" t="str">
        <f t="shared" si="1"/>
        <v>II</v>
      </c>
      <c r="C12" s="13">
        <f t="shared" si="2"/>
        <v>50672.793299999998</v>
      </c>
      <c r="D12" s="19" t="str">
        <f t="shared" si="3"/>
        <v>vis</v>
      </c>
      <c r="E12" s="55">
        <f>VLOOKUP(C12,Active!C$21:E$971,3,FALSE)</f>
        <v>13325.618243870704</v>
      </c>
      <c r="F12" s="21" t="s">
        <v>71</v>
      </c>
      <c r="G12" s="19" t="str">
        <f t="shared" si="4"/>
        <v>50672.7933</v>
      </c>
      <c r="H12" s="13">
        <f t="shared" si="5"/>
        <v>13325.5</v>
      </c>
      <c r="I12" s="56" t="s">
        <v>80</v>
      </c>
      <c r="J12" s="57" t="s">
        <v>81</v>
      </c>
      <c r="K12" s="56">
        <v>13325.5</v>
      </c>
      <c r="L12" s="56" t="s">
        <v>82</v>
      </c>
      <c r="M12" s="57" t="s">
        <v>76</v>
      </c>
      <c r="N12" s="57" t="s">
        <v>77</v>
      </c>
      <c r="O12" s="58" t="s">
        <v>78</v>
      </c>
      <c r="P12" s="59" t="s">
        <v>79</v>
      </c>
    </row>
    <row r="13" spans="1:16" ht="12.75" customHeight="1" thickBot="1" x14ac:dyDescent="0.25">
      <c r="A13" s="13" t="str">
        <f t="shared" si="0"/>
        <v>IBVS 5287 </v>
      </c>
      <c r="B13" s="21" t="str">
        <f t="shared" si="1"/>
        <v>I</v>
      </c>
      <c r="C13" s="13">
        <f t="shared" si="2"/>
        <v>51675.535199999998</v>
      </c>
      <c r="D13" s="19" t="str">
        <f t="shared" si="3"/>
        <v>vis</v>
      </c>
      <c r="E13" s="55">
        <f>VLOOKUP(C13,Active!C$21:E$971,3,FALSE)</f>
        <v>14402.134907334546</v>
      </c>
      <c r="F13" s="21" t="s">
        <v>71</v>
      </c>
      <c r="G13" s="19" t="str">
        <f t="shared" si="4"/>
        <v>51675.5352</v>
      </c>
      <c r="H13" s="13">
        <f t="shared" si="5"/>
        <v>14402</v>
      </c>
      <c r="I13" s="56" t="s">
        <v>83</v>
      </c>
      <c r="J13" s="57" t="s">
        <v>84</v>
      </c>
      <c r="K13" s="56">
        <v>14402</v>
      </c>
      <c r="L13" s="56" t="s">
        <v>85</v>
      </c>
      <c r="M13" s="57" t="s">
        <v>76</v>
      </c>
      <c r="N13" s="57" t="s">
        <v>86</v>
      </c>
      <c r="O13" s="58" t="s">
        <v>87</v>
      </c>
      <c r="P13" s="59" t="s">
        <v>88</v>
      </c>
    </row>
    <row r="14" spans="1:16" ht="12.75" customHeight="1" thickBot="1" x14ac:dyDescent="0.25">
      <c r="A14" s="13" t="str">
        <f t="shared" si="0"/>
        <v>IBVS 5583 </v>
      </c>
      <c r="B14" s="21" t="str">
        <f t="shared" si="1"/>
        <v>I</v>
      </c>
      <c r="C14" s="13">
        <f t="shared" si="2"/>
        <v>52138.489300000001</v>
      </c>
      <c r="D14" s="19" t="str">
        <f t="shared" si="3"/>
        <v>vis</v>
      </c>
      <c r="E14" s="55">
        <f>VLOOKUP(C14,Active!C$21:E$971,3,FALSE)</f>
        <v>14899.14994487203</v>
      </c>
      <c r="F14" s="21" t="s">
        <v>71</v>
      </c>
      <c r="G14" s="19" t="str">
        <f t="shared" si="4"/>
        <v>52138.4893</v>
      </c>
      <c r="H14" s="13">
        <f t="shared" si="5"/>
        <v>14899</v>
      </c>
      <c r="I14" s="56" t="s">
        <v>98</v>
      </c>
      <c r="J14" s="57" t="s">
        <v>99</v>
      </c>
      <c r="K14" s="56">
        <v>14899</v>
      </c>
      <c r="L14" s="56" t="s">
        <v>100</v>
      </c>
      <c r="M14" s="57" t="s">
        <v>76</v>
      </c>
      <c r="N14" s="57" t="s">
        <v>77</v>
      </c>
      <c r="O14" s="58" t="s">
        <v>87</v>
      </c>
      <c r="P14" s="59" t="s">
        <v>101</v>
      </c>
    </row>
    <row r="15" spans="1:16" ht="12.75" customHeight="1" thickBot="1" x14ac:dyDescent="0.25">
      <c r="A15" s="13" t="str">
        <f t="shared" si="0"/>
        <v>IBVS 5713 </v>
      </c>
      <c r="B15" s="21" t="str">
        <f t="shared" si="1"/>
        <v>I</v>
      </c>
      <c r="C15" s="13">
        <f t="shared" si="2"/>
        <v>53566.453600000001</v>
      </c>
      <c r="D15" s="19" t="str">
        <f t="shared" si="3"/>
        <v>vis</v>
      </c>
      <c r="E15" s="55">
        <f>VLOOKUP(C15,Active!C$21:E$971,3,FALSE)</f>
        <v>16432.173910242858</v>
      </c>
      <c r="F15" s="21" t="s">
        <v>71</v>
      </c>
      <c r="G15" s="19" t="str">
        <f t="shared" si="4"/>
        <v>53566.4536</v>
      </c>
      <c r="H15" s="13">
        <f t="shared" si="5"/>
        <v>16432</v>
      </c>
      <c r="I15" s="56" t="s">
        <v>102</v>
      </c>
      <c r="J15" s="57" t="s">
        <v>103</v>
      </c>
      <c r="K15" s="56">
        <v>16432</v>
      </c>
      <c r="L15" s="56" t="s">
        <v>104</v>
      </c>
      <c r="M15" s="57" t="s">
        <v>76</v>
      </c>
      <c r="N15" s="57" t="s">
        <v>77</v>
      </c>
      <c r="O15" s="58" t="s">
        <v>105</v>
      </c>
      <c r="P15" s="59" t="s">
        <v>106</v>
      </c>
    </row>
    <row r="16" spans="1:16" ht="12.75" customHeight="1" thickBot="1" x14ac:dyDescent="0.25">
      <c r="A16" s="13" t="str">
        <f t="shared" si="0"/>
        <v>BAVM 186 </v>
      </c>
      <c r="B16" s="21" t="str">
        <f t="shared" si="1"/>
        <v>I</v>
      </c>
      <c r="C16" s="13">
        <f t="shared" si="2"/>
        <v>54245.5069</v>
      </c>
      <c r="D16" s="19" t="str">
        <f t="shared" si="3"/>
        <v>vis</v>
      </c>
      <c r="E16" s="55">
        <f>VLOOKUP(C16,Active!C$21:E$971,3,FALSE)</f>
        <v>17161.187221474902</v>
      </c>
      <c r="F16" s="21" t="s">
        <v>71</v>
      </c>
      <c r="G16" s="19" t="str">
        <f t="shared" si="4"/>
        <v>54245.5069</v>
      </c>
      <c r="H16" s="13">
        <f t="shared" si="5"/>
        <v>17161</v>
      </c>
      <c r="I16" s="56" t="s">
        <v>113</v>
      </c>
      <c r="J16" s="57" t="s">
        <v>114</v>
      </c>
      <c r="K16" s="56">
        <v>17161</v>
      </c>
      <c r="L16" s="56" t="s">
        <v>115</v>
      </c>
      <c r="M16" s="57" t="s">
        <v>110</v>
      </c>
      <c r="N16" s="57" t="s">
        <v>116</v>
      </c>
      <c r="O16" s="58" t="s">
        <v>117</v>
      </c>
      <c r="P16" s="59" t="s">
        <v>118</v>
      </c>
    </row>
    <row r="17" spans="1:16" ht="12.75" customHeight="1" thickBot="1" x14ac:dyDescent="0.25">
      <c r="A17" s="13" t="str">
        <f t="shared" si="0"/>
        <v>IBVS 5945 </v>
      </c>
      <c r="B17" s="21" t="str">
        <f t="shared" si="1"/>
        <v>I</v>
      </c>
      <c r="C17" s="13">
        <f t="shared" si="2"/>
        <v>55342.807800000002</v>
      </c>
      <c r="D17" s="19" t="str">
        <f t="shared" si="3"/>
        <v>vis</v>
      </c>
      <c r="E17" s="55">
        <f>VLOOKUP(C17,Active!C$21:E$971,3,FALSE)</f>
        <v>18339.219877419437</v>
      </c>
      <c r="F17" s="21" t="s">
        <v>71</v>
      </c>
      <c r="G17" s="19" t="str">
        <f t="shared" si="4"/>
        <v>55342.8078</v>
      </c>
      <c r="H17" s="13">
        <f t="shared" si="5"/>
        <v>18339</v>
      </c>
      <c r="I17" s="56" t="s">
        <v>125</v>
      </c>
      <c r="J17" s="57" t="s">
        <v>126</v>
      </c>
      <c r="K17" s="56" t="s">
        <v>127</v>
      </c>
      <c r="L17" s="56" t="s">
        <v>128</v>
      </c>
      <c r="M17" s="57" t="s">
        <v>110</v>
      </c>
      <c r="N17" s="57" t="s">
        <v>71</v>
      </c>
      <c r="O17" s="58" t="s">
        <v>92</v>
      </c>
      <c r="P17" s="59" t="s">
        <v>129</v>
      </c>
    </row>
    <row r="18" spans="1:16" ht="12.75" customHeight="1" thickBot="1" x14ac:dyDescent="0.25">
      <c r="A18" s="13" t="str">
        <f t="shared" si="0"/>
        <v>BAVM 234 </v>
      </c>
      <c r="B18" s="21" t="str">
        <f t="shared" si="1"/>
        <v>II</v>
      </c>
      <c r="C18" s="13">
        <f t="shared" si="2"/>
        <v>55380.530599999998</v>
      </c>
      <c r="D18" s="19" t="str">
        <f t="shared" si="3"/>
        <v>vis</v>
      </c>
      <c r="E18" s="55">
        <f>VLOOKUP(C18,Active!C$21:E$971,3,FALSE)</f>
        <v>18379.718058249928</v>
      </c>
      <c r="F18" s="21" t="s">
        <v>71</v>
      </c>
      <c r="G18" s="19" t="str">
        <f t="shared" si="4"/>
        <v>55380.5306</v>
      </c>
      <c r="H18" s="13">
        <f t="shared" si="5"/>
        <v>18379.5</v>
      </c>
      <c r="I18" s="56" t="s">
        <v>135</v>
      </c>
      <c r="J18" s="57" t="s">
        <v>136</v>
      </c>
      <c r="K18" s="56" t="s">
        <v>137</v>
      </c>
      <c r="L18" s="56" t="s">
        <v>138</v>
      </c>
      <c r="M18" s="57" t="s">
        <v>110</v>
      </c>
      <c r="N18" s="57" t="s">
        <v>116</v>
      </c>
      <c r="O18" s="58" t="s">
        <v>123</v>
      </c>
      <c r="P18" s="59" t="s">
        <v>139</v>
      </c>
    </row>
    <row r="19" spans="1:16" ht="12.75" customHeight="1" thickBot="1" x14ac:dyDescent="0.25">
      <c r="A19" s="13" t="str">
        <f t="shared" si="0"/>
        <v>BAVM 234 </v>
      </c>
      <c r="B19" s="21" t="str">
        <f t="shared" si="1"/>
        <v>I</v>
      </c>
      <c r="C19" s="13">
        <f t="shared" si="2"/>
        <v>55387.519999999997</v>
      </c>
      <c r="D19" s="19" t="str">
        <f t="shared" si="3"/>
        <v>vis</v>
      </c>
      <c r="E19" s="55">
        <f>VLOOKUP(C19,Active!C$21:E$971,3,FALSE)</f>
        <v>18387.221689610713</v>
      </c>
      <c r="F19" s="21" t="s">
        <v>71</v>
      </c>
      <c r="G19" s="19" t="str">
        <f t="shared" si="4"/>
        <v>55387.52</v>
      </c>
      <c r="H19" s="13">
        <f t="shared" si="5"/>
        <v>18387</v>
      </c>
      <c r="I19" s="56" t="s">
        <v>140</v>
      </c>
      <c r="J19" s="57" t="s">
        <v>141</v>
      </c>
      <c r="K19" s="56" t="s">
        <v>142</v>
      </c>
      <c r="L19" s="56" t="s">
        <v>143</v>
      </c>
      <c r="M19" s="57" t="s">
        <v>110</v>
      </c>
      <c r="N19" s="57" t="s">
        <v>116</v>
      </c>
      <c r="O19" s="58" t="s">
        <v>123</v>
      </c>
      <c r="P19" s="59" t="s">
        <v>139</v>
      </c>
    </row>
    <row r="20" spans="1:16" ht="12.75" customHeight="1" thickBot="1" x14ac:dyDescent="0.25">
      <c r="A20" s="13" t="str">
        <f t="shared" si="0"/>
        <v>BAVM 215 </v>
      </c>
      <c r="B20" s="21" t="str">
        <f t="shared" si="1"/>
        <v>I</v>
      </c>
      <c r="C20" s="13">
        <f t="shared" si="2"/>
        <v>55387.5213</v>
      </c>
      <c r="D20" s="19" t="str">
        <f t="shared" si="3"/>
        <v>vis</v>
      </c>
      <c r="E20" s="55">
        <f>VLOOKUP(C20,Active!C$21:E$971,3,FALSE)</f>
        <v>18387.22308525566</v>
      </c>
      <c r="F20" s="21" t="s">
        <v>71</v>
      </c>
      <c r="G20" s="19" t="str">
        <f t="shared" si="4"/>
        <v>55387.5213</v>
      </c>
      <c r="H20" s="13">
        <f t="shared" si="5"/>
        <v>18387</v>
      </c>
      <c r="I20" s="56" t="s">
        <v>144</v>
      </c>
      <c r="J20" s="57" t="s">
        <v>145</v>
      </c>
      <c r="K20" s="56" t="s">
        <v>142</v>
      </c>
      <c r="L20" s="56" t="s">
        <v>146</v>
      </c>
      <c r="M20" s="57" t="s">
        <v>110</v>
      </c>
      <c r="N20" s="57" t="s">
        <v>116</v>
      </c>
      <c r="O20" s="58" t="s">
        <v>117</v>
      </c>
      <c r="P20" s="59" t="s">
        <v>147</v>
      </c>
    </row>
    <row r="21" spans="1:16" ht="12.75" customHeight="1" thickBot="1" x14ac:dyDescent="0.25">
      <c r="A21" s="13" t="str">
        <f t="shared" si="0"/>
        <v>BAVM 234 </v>
      </c>
      <c r="B21" s="21" t="str">
        <f t="shared" si="1"/>
        <v>II</v>
      </c>
      <c r="C21" s="13">
        <f t="shared" si="2"/>
        <v>55409.412100000001</v>
      </c>
      <c r="D21" s="19" t="str">
        <f t="shared" si="3"/>
        <v>vis</v>
      </c>
      <c r="E21" s="55">
        <f>VLOOKUP(C21,Active!C$21:E$971,3,FALSE)</f>
        <v>18410.724457818786</v>
      </c>
      <c r="F21" s="21" t="s">
        <v>71</v>
      </c>
      <c r="G21" s="19" t="str">
        <f t="shared" si="4"/>
        <v>55409.4121</v>
      </c>
      <c r="H21" s="13">
        <f t="shared" si="5"/>
        <v>18410.5</v>
      </c>
      <c r="I21" s="56" t="s">
        <v>148</v>
      </c>
      <c r="J21" s="57" t="s">
        <v>149</v>
      </c>
      <c r="K21" s="56" t="s">
        <v>150</v>
      </c>
      <c r="L21" s="56" t="s">
        <v>151</v>
      </c>
      <c r="M21" s="57" t="s">
        <v>110</v>
      </c>
      <c r="N21" s="57" t="s">
        <v>116</v>
      </c>
      <c r="O21" s="58" t="s">
        <v>123</v>
      </c>
      <c r="P21" s="59" t="s">
        <v>139</v>
      </c>
    </row>
    <row r="22" spans="1:16" ht="12.75" customHeight="1" thickBot="1" x14ac:dyDescent="0.25">
      <c r="A22" s="13" t="str">
        <f t="shared" si="0"/>
        <v>BAVM 215 </v>
      </c>
      <c r="B22" s="21" t="str">
        <f t="shared" si="1"/>
        <v>I</v>
      </c>
      <c r="C22" s="13">
        <f t="shared" si="2"/>
        <v>55429.438499999997</v>
      </c>
      <c r="D22" s="19" t="str">
        <f t="shared" si="3"/>
        <v>vis</v>
      </c>
      <c r="E22" s="55">
        <f>VLOOKUP(C22,Active!C$21:E$971,3,FALSE)</f>
        <v>18432.224260818126</v>
      </c>
      <c r="F22" s="21" t="s">
        <v>71</v>
      </c>
      <c r="G22" s="19" t="str">
        <f t="shared" si="4"/>
        <v>55429.4385</v>
      </c>
      <c r="H22" s="13">
        <f t="shared" si="5"/>
        <v>18432</v>
      </c>
      <c r="I22" s="56" t="s">
        <v>152</v>
      </c>
      <c r="J22" s="57" t="s">
        <v>153</v>
      </c>
      <c r="K22" s="56" t="s">
        <v>154</v>
      </c>
      <c r="L22" s="56" t="s">
        <v>155</v>
      </c>
      <c r="M22" s="57" t="s">
        <v>110</v>
      </c>
      <c r="N22" s="57" t="s">
        <v>156</v>
      </c>
      <c r="O22" s="58" t="s">
        <v>123</v>
      </c>
      <c r="P22" s="59" t="s">
        <v>147</v>
      </c>
    </row>
    <row r="23" spans="1:16" ht="12.75" customHeight="1" thickBot="1" x14ac:dyDescent="0.25">
      <c r="A23" s="13" t="str">
        <f t="shared" si="0"/>
        <v>BAVM 215 </v>
      </c>
      <c r="B23" s="21" t="str">
        <f t="shared" si="1"/>
        <v>I</v>
      </c>
      <c r="C23" s="13">
        <f t="shared" si="2"/>
        <v>55430.369599999998</v>
      </c>
      <c r="D23" s="19" t="str">
        <f t="shared" si="3"/>
        <v>vis</v>
      </c>
      <c r="E23" s="55">
        <f>VLOOKUP(C23,Active!C$21:E$971,3,FALSE)</f>
        <v>18433.223864669679</v>
      </c>
      <c r="F23" s="21" t="s">
        <v>71</v>
      </c>
      <c r="G23" s="19" t="str">
        <f t="shared" si="4"/>
        <v>55430.3696</v>
      </c>
      <c r="H23" s="13">
        <f t="shared" si="5"/>
        <v>18433</v>
      </c>
      <c r="I23" s="56" t="s">
        <v>157</v>
      </c>
      <c r="J23" s="57" t="s">
        <v>158</v>
      </c>
      <c r="K23" s="56" t="s">
        <v>159</v>
      </c>
      <c r="L23" s="56" t="s">
        <v>160</v>
      </c>
      <c r="M23" s="57" t="s">
        <v>110</v>
      </c>
      <c r="N23" s="57" t="s">
        <v>116</v>
      </c>
      <c r="O23" s="58" t="s">
        <v>117</v>
      </c>
      <c r="P23" s="59" t="s">
        <v>147</v>
      </c>
    </row>
    <row r="24" spans="1:16" ht="12.75" customHeight="1" thickBot="1" x14ac:dyDescent="0.25">
      <c r="A24" s="13" t="str">
        <f t="shared" si="0"/>
        <v>IBVS 6007 </v>
      </c>
      <c r="B24" s="21" t="str">
        <f t="shared" si="1"/>
        <v>I</v>
      </c>
      <c r="C24" s="13">
        <f t="shared" si="2"/>
        <v>55616.66689</v>
      </c>
      <c r="D24" s="19" t="str">
        <f t="shared" si="3"/>
        <v>vis</v>
      </c>
      <c r="E24" s="55">
        <f>VLOOKUP(C24,Active!C$21:E$971,3,FALSE)</f>
        <v>18633.227611439568</v>
      </c>
      <c r="F24" s="21" t="s">
        <v>71</v>
      </c>
      <c r="G24" s="19" t="str">
        <f t="shared" si="4"/>
        <v>55616.66689</v>
      </c>
      <c r="H24" s="13">
        <f t="shared" si="5"/>
        <v>18633</v>
      </c>
      <c r="I24" s="56" t="s">
        <v>161</v>
      </c>
      <c r="J24" s="57" t="s">
        <v>162</v>
      </c>
      <c r="K24" s="56" t="s">
        <v>163</v>
      </c>
      <c r="L24" s="56" t="s">
        <v>164</v>
      </c>
      <c r="M24" s="57" t="s">
        <v>110</v>
      </c>
      <c r="N24" s="57" t="s">
        <v>86</v>
      </c>
      <c r="O24" s="58" t="s">
        <v>165</v>
      </c>
      <c r="P24" s="59" t="s">
        <v>166</v>
      </c>
    </row>
    <row r="25" spans="1:16" ht="12.75" customHeight="1" thickBot="1" x14ac:dyDescent="0.25">
      <c r="A25" s="13" t="str">
        <f t="shared" si="0"/>
        <v>BAVM 220 </v>
      </c>
      <c r="B25" s="21" t="str">
        <f t="shared" si="1"/>
        <v>I</v>
      </c>
      <c r="C25" s="13">
        <f t="shared" si="2"/>
        <v>55700.501300000004</v>
      </c>
      <c r="D25" s="19" t="str">
        <f t="shared" si="3"/>
        <v>vis</v>
      </c>
      <c r="E25" s="55">
        <f>VLOOKUP(C25,Active!C$21:E$971,3,FALSE)</f>
        <v>18723.229973300247</v>
      </c>
      <c r="F25" s="21" t="s">
        <v>71</v>
      </c>
      <c r="G25" s="19" t="str">
        <f t="shared" si="4"/>
        <v>55700.5013</v>
      </c>
      <c r="H25" s="13">
        <f t="shared" si="5"/>
        <v>18723</v>
      </c>
      <c r="I25" s="56" t="s">
        <v>167</v>
      </c>
      <c r="J25" s="57" t="s">
        <v>168</v>
      </c>
      <c r="K25" s="56" t="s">
        <v>169</v>
      </c>
      <c r="L25" s="56" t="s">
        <v>170</v>
      </c>
      <c r="M25" s="57" t="s">
        <v>110</v>
      </c>
      <c r="N25" s="57" t="s">
        <v>116</v>
      </c>
      <c r="O25" s="58" t="s">
        <v>117</v>
      </c>
      <c r="P25" s="59" t="s">
        <v>171</v>
      </c>
    </row>
    <row r="26" spans="1:16" ht="12.75" customHeight="1" thickBot="1" x14ac:dyDescent="0.25">
      <c r="A26" s="13" t="str">
        <f t="shared" si="0"/>
        <v>BAVM 220 </v>
      </c>
      <c r="B26" s="21" t="str">
        <f t="shared" si="1"/>
        <v>II</v>
      </c>
      <c r="C26" s="13">
        <f t="shared" si="2"/>
        <v>55707.487000000001</v>
      </c>
      <c r="D26" s="19" t="str">
        <f t="shared" si="3"/>
        <v>vis</v>
      </c>
      <c r="E26" s="55">
        <f>VLOOKUP(C26,Active!C$21:E$971,3,FALSE)</f>
        <v>18730.729632440805</v>
      </c>
      <c r="F26" s="21" t="s">
        <v>71</v>
      </c>
      <c r="G26" s="19" t="str">
        <f t="shared" si="4"/>
        <v>55707.4870</v>
      </c>
      <c r="H26" s="13">
        <f t="shared" si="5"/>
        <v>18730.5</v>
      </c>
      <c r="I26" s="56" t="s">
        <v>172</v>
      </c>
      <c r="J26" s="57" t="s">
        <v>173</v>
      </c>
      <c r="K26" s="56" t="s">
        <v>174</v>
      </c>
      <c r="L26" s="56" t="s">
        <v>175</v>
      </c>
      <c r="M26" s="57" t="s">
        <v>110</v>
      </c>
      <c r="N26" s="57" t="s">
        <v>116</v>
      </c>
      <c r="O26" s="58" t="s">
        <v>117</v>
      </c>
      <c r="P26" s="59" t="s">
        <v>171</v>
      </c>
    </row>
    <row r="27" spans="1:16" ht="12.75" customHeight="1" thickBot="1" x14ac:dyDescent="0.25">
      <c r="A27" s="13" t="str">
        <f t="shared" si="0"/>
        <v>IBVS 5992 </v>
      </c>
      <c r="B27" s="21" t="str">
        <f t="shared" si="1"/>
        <v>I</v>
      </c>
      <c r="C27" s="13">
        <f t="shared" si="2"/>
        <v>55710.750699999997</v>
      </c>
      <c r="D27" s="19" t="str">
        <f t="shared" si="3"/>
        <v>vis</v>
      </c>
      <c r="E27" s="55">
        <f>VLOOKUP(C27,Active!C$21:E$971,3,FALSE)</f>
        <v>18734.233452750443</v>
      </c>
      <c r="F27" s="21" t="s">
        <v>71</v>
      </c>
      <c r="G27" s="19" t="str">
        <f t="shared" si="4"/>
        <v>55710.7507</v>
      </c>
      <c r="H27" s="13">
        <f t="shared" si="5"/>
        <v>18734</v>
      </c>
      <c r="I27" s="56" t="s">
        <v>176</v>
      </c>
      <c r="J27" s="57" t="s">
        <v>177</v>
      </c>
      <c r="K27" s="56" t="s">
        <v>178</v>
      </c>
      <c r="L27" s="56" t="s">
        <v>179</v>
      </c>
      <c r="M27" s="57" t="s">
        <v>110</v>
      </c>
      <c r="N27" s="57" t="s">
        <v>71</v>
      </c>
      <c r="O27" s="58" t="s">
        <v>92</v>
      </c>
      <c r="P27" s="59" t="s">
        <v>180</v>
      </c>
    </row>
    <row r="28" spans="1:16" ht="12.75" customHeight="1" thickBot="1" x14ac:dyDescent="0.25">
      <c r="A28" s="13" t="str">
        <f t="shared" si="0"/>
        <v>OEJV 0160 </v>
      </c>
      <c r="B28" s="21" t="str">
        <f t="shared" si="1"/>
        <v>II</v>
      </c>
      <c r="C28" s="13">
        <f t="shared" si="2"/>
        <v>56102.437129999998</v>
      </c>
      <c r="D28" s="19" t="str">
        <f t="shared" si="3"/>
        <v>vis</v>
      </c>
      <c r="E28" s="55">
        <f>VLOOKUP(C28,Active!C$21:E$971,3,FALSE)</f>
        <v>19154.737441611051</v>
      </c>
      <c r="F28" s="21" t="s">
        <v>71</v>
      </c>
      <c r="G28" s="19" t="str">
        <f t="shared" si="4"/>
        <v>56102.43713</v>
      </c>
      <c r="H28" s="13">
        <f t="shared" si="5"/>
        <v>19154.5</v>
      </c>
      <c r="I28" s="56" t="s">
        <v>181</v>
      </c>
      <c r="J28" s="57" t="s">
        <v>182</v>
      </c>
      <c r="K28" s="56" t="s">
        <v>183</v>
      </c>
      <c r="L28" s="56" t="s">
        <v>184</v>
      </c>
      <c r="M28" s="57" t="s">
        <v>110</v>
      </c>
      <c r="N28" s="57" t="s">
        <v>63</v>
      </c>
      <c r="O28" s="58" t="s">
        <v>185</v>
      </c>
      <c r="P28" s="59" t="s">
        <v>186</v>
      </c>
    </row>
    <row r="29" spans="1:16" ht="12.75" customHeight="1" thickBot="1" x14ac:dyDescent="0.25">
      <c r="A29" s="13" t="str">
        <f t="shared" si="0"/>
        <v>BAVM 234 </v>
      </c>
      <c r="B29" s="21" t="str">
        <f t="shared" si="1"/>
        <v>I</v>
      </c>
      <c r="C29" s="13">
        <f t="shared" si="2"/>
        <v>56136.435299999997</v>
      </c>
      <c r="D29" s="19" t="str">
        <f t="shared" si="3"/>
        <v>vis</v>
      </c>
      <c r="E29" s="55">
        <f>VLOOKUP(C29,Active!C$21:E$971,3,FALSE)</f>
        <v>19191.236960113543</v>
      </c>
      <c r="F29" s="21" t="s">
        <v>71</v>
      </c>
      <c r="G29" s="19" t="str">
        <f t="shared" si="4"/>
        <v>56136.4353</v>
      </c>
      <c r="H29" s="13">
        <f t="shared" si="5"/>
        <v>19191</v>
      </c>
      <c r="I29" s="56" t="s">
        <v>187</v>
      </c>
      <c r="J29" s="57" t="s">
        <v>188</v>
      </c>
      <c r="K29" s="56" t="s">
        <v>189</v>
      </c>
      <c r="L29" s="56" t="s">
        <v>190</v>
      </c>
      <c r="M29" s="57" t="s">
        <v>110</v>
      </c>
      <c r="N29" s="57" t="s">
        <v>116</v>
      </c>
      <c r="O29" s="58" t="s">
        <v>123</v>
      </c>
      <c r="P29" s="59" t="s">
        <v>139</v>
      </c>
    </row>
    <row r="30" spans="1:16" ht="12.75" customHeight="1" thickBot="1" x14ac:dyDescent="0.25">
      <c r="A30" s="13" t="str">
        <f t="shared" si="0"/>
        <v>OEJV 0160 </v>
      </c>
      <c r="B30" s="21" t="str">
        <f t="shared" si="1"/>
        <v>I</v>
      </c>
      <c r="C30" s="13">
        <f t="shared" si="2"/>
        <v>56275.226320000002</v>
      </c>
      <c r="D30" s="19" t="str">
        <f t="shared" si="3"/>
        <v>vis</v>
      </c>
      <c r="E30" s="55">
        <f>VLOOKUP(C30,Active!C$21:E$971,3,FALSE)</f>
        <v>19340.239256486264</v>
      </c>
      <c r="F30" s="21" t="s">
        <v>71</v>
      </c>
      <c r="G30" s="19" t="str">
        <f t="shared" si="4"/>
        <v>56275.22632</v>
      </c>
      <c r="H30" s="13">
        <f t="shared" si="5"/>
        <v>19340</v>
      </c>
      <c r="I30" s="56" t="s">
        <v>191</v>
      </c>
      <c r="J30" s="57" t="s">
        <v>192</v>
      </c>
      <c r="K30" s="56" t="s">
        <v>193</v>
      </c>
      <c r="L30" s="56" t="s">
        <v>194</v>
      </c>
      <c r="M30" s="57" t="s">
        <v>110</v>
      </c>
      <c r="N30" s="57" t="s">
        <v>86</v>
      </c>
      <c r="O30" s="58" t="s">
        <v>185</v>
      </c>
      <c r="P30" s="59" t="s">
        <v>186</v>
      </c>
    </row>
    <row r="31" spans="1:16" ht="12.75" customHeight="1" thickBot="1" x14ac:dyDescent="0.25">
      <c r="A31" s="13" t="str">
        <f t="shared" si="0"/>
        <v>BAVM 234 </v>
      </c>
      <c r="B31" s="21" t="str">
        <f t="shared" si="1"/>
        <v>II</v>
      </c>
      <c r="C31" s="13">
        <f t="shared" si="2"/>
        <v>56579.3557</v>
      </c>
      <c r="D31" s="19" t="str">
        <f t="shared" si="3"/>
        <v>vis</v>
      </c>
      <c r="E31" s="55">
        <f>VLOOKUP(C31,Active!C$21:E$971,3,FALSE)</f>
        <v>19666.744357568532</v>
      </c>
      <c r="F31" s="21" t="s">
        <v>71</v>
      </c>
      <c r="G31" s="19" t="str">
        <f t="shared" si="4"/>
        <v>56579.3557</v>
      </c>
      <c r="H31" s="13">
        <f t="shared" si="5"/>
        <v>19666.5</v>
      </c>
      <c r="I31" s="56" t="s">
        <v>195</v>
      </c>
      <c r="J31" s="57" t="s">
        <v>196</v>
      </c>
      <c r="K31" s="56" t="s">
        <v>197</v>
      </c>
      <c r="L31" s="56" t="s">
        <v>198</v>
      </c>
      <c r="M31" s="57" t="s">
        <v>110</v>
      </c>
      <c r="N31" s="57" t="s">
        <v>116</v>
      </c>
      <c r="O31" s="58" t="s">
        <v>123</v>
      </c>
      <c r="P31" s="59" t="s">
        <v>139</v>
      </c>
    </row>
    <row r="32" spans="1:16" ht="12.75" customHeight="1" thickBot="1" x14ac:dyDescent="0.25">
      <c r="A32" s="13" t="str">
        <f t="shared" si="0"/>
        <v>BAVM 238 </v>
      </c>
      <c r="B32" s="21" t="str">
        <f t="shared" si="1"/>
        <v>I</v>
      </c>
      <c r="C32" s="13">
        <f t="shared" si="2"/>
        <v>56897.465300000003</v>
      </c>
      <c r="D32" s="19" t="str">
        <f t="shared" si="3"/>
        <v>vis</v>
      </c>
      <c r="E32" s="55">
        <f>VLOOKUP(C32,Active!C$21:E$971,3,FALSE)</f>
        <v>20008.258245846086</v>
      </c>
      <c r="F32" s="21" t="s">
        <v>71</v>
      </c>
      <c r="G32" s="19" t="str">
        <f t="shared" si="4"/>
        <v>56897.4653</v>
      </c>
      <c r="H32" s="13">
        <f t="shared" si="5"/>
        <v>20008</v>
      </c>
      <c r="I32" s="56" t="s">
        <v>199</v>
      </c>
      <c r="J32" s="57" t="s">
        <v>200</v>
      </c>
      <c r="K32" s="56" t="s">
        <v>201</v>
      </c>
      <c r="L32" s="56" t="s">
        <v>202</v>
      </c>
      <c r="M32" s="57" t="s">
        <v>110</v>
      </c>
      <c r="N32" s="57" t="s">
        <v>116</v>
      </c>
      <c r="O32" s="58" t="s">
        <v>117</v>
      </c>
      <c r="P32" s="59" t="s">
        <v>203</v>
      </c>
    </row>
    <row r="33" spans="1:16" ht="12.75" customHeight="1" thickBot="1" x14ac:dyDescent="0.25">
      <c r="A33" s="13" t="str">
        <f t="shared" si="0"/>
        <v>BAVM 239 </v>
      </c>
      <c r="B33" s="21" t="str">
        <f t="shared" si="1"/>
        <v>II</v>
      </c>
      <c r="C33" s="13">
        <f t="shared" si="2"/>
        <v>56918.425499999998</v>
      </c>
      <c r="D33" s="19" t="str">
        <f t="shared" si="3"/>
        <v>vis</v>
      </c>
      <c r="E33" s="55">
        <f>VLOOKUP(C33,Active!C$21:E$971,3,FALSE)</f>
        <v>20030.760551344167</v>
      </c>
      <c r="F33" s="21" t="s">
        <v>71</v>
      </c>
      <c r="G33" s="19" t="str">
        <f t="shared" si="4"/>
        <v>56918.4255</v>
      </c>
      <c r="H33" s="13">
        <f t="shared" si="5"/>
        <v>20030.5</v>
      </c>
      <c r="I33" s="56" t="s">
        <v>204</v>
      </c>
      <c r="J33" s="57" t="s">
        <v>205</v>
      </c>
      <c r="K33" s="56" t="s">
        <v>206</v>
      </c>
      <c r="L33" s="56" t="s">
        <v>207</v>
      </c>
      <c r="M33" s="57" t="s">
        <v>110</v>
      </c>
      <c r="N33" s="57" t="s">
        <v>116</v>
      </c>
      <c r="O33" s="58" t="s">
        <v>123</v>
      </c>
      <c r="P33" s="59" t="s">
        <v>208</v>
      </c>
    </row>
    <row r="34" spans="1:16" ht="12.75" customHeight="1" thickBot="1" x14ac:dyDescent="0.25">
      <c r="A34" s="13" t="str">
        <f t="shared" si="0"/>
        <v> BBS 123 </v>
      </c>
      <c r="B34" s="21" t="str">
        <f t="shared" si="1"/>
        <v>I</v>
      </c>
      <c r="C34" s="13">
        <f t="shared" si="2"/>
        <v>51757.504999999997</v>
      </c>
      <c r="D34" s="19" t="str">
        <f t="shared" si="3"/>
        <v>vis</v>
      </c>
      <c r="E34" s="55">
        <f>VLOOKUP(C34,Active!C$21:E$971,3,FALSE)</f>
        <v>14490.135474181106</v>
      </c>
      <c r="F34" s="21" t="s">
        <v>71</v>
      </c>
      <c r="G34" s="19" t="str">
        <f t="shared" si="4"/>
        <v>51757.505</v>
      </c>
      <c r="H34" s="13">
        <f t="shared" si="5"/>
        <v>14490</v>
      </c>
      <c r="I34" s="56" t="s">
        <v>89</v>
      </c>
      <c r="J34" s="57" t="s">
        <v>90</v>
      </c>
      <c r="K34" s="56">
        <v>14490</v>
      </c>
      <c r="L34" s="56" t="s">
        <v>91</v>
      </c>
      <c r="M34" s="57" t="s">
        <v>76</v>
      </c>
      <c r="N34" s="57" t="s">
        <v>77</v>
      </c>
      <c r="O34" s="58" t="s">
        <v>92</v>
      </c>
      <c r="P34" s="58" t="s">
        <v>93</v>
      </c>
    </row>
    <row r="35" spans="1:16" ht="12.75" customHeight="1" thickBot="1" x14ac:dyDescent="0.25">
      <c r="A35" s="13" t="str">
        <f t="shared" si="0"/>
        <v> BBS 125 </v>
      </c>
      <c r="B35" s="21" t="str">
        <f t="shared" si="1"/>
        <v>I</v>
      </c>
      <c r="C35" s="13">
        <f t="shared" si="2"/>
        <v>52084.462399999997</v>
      </c>
      <c r="D35" s="19" t="str">
        <f t="shared" si="3"/>
        <v>vis</v>
      </c>
      <c r="E35" s="55">
        <f>VLOOKUP(C35,Active!C$21:E$971,3,FALSE)</f>
        <v>14841.148121945014</v>
      </c>
      <c r="F35" s="21" t="s">
        <v>71</v>
      </c>
      <c r="G35" s="19" t="str">
        <f t="shared" si="4"/>
        <v>52084.4624</v>
      </c>
      <c r="H35" s="13">
        <f t="shared" si="5"/>
        <v>14841</v>
      </c>
      <c r="I35" s="56" t="s">
        <v>94</v>
      </c>
      <c r="J35" s="57" t="s">
        <v>95</v>
      </c>
      <c r="K35" s="56">
        <v>14841</v>
      </c>
      <c r="L35" s="56" t="s">
        <v>96</v>
      </c>
      <c r="M35" s="57" t="s">
        <v>76</v>
      </c>
      <c r="N35" s="57" t="s">
        <v>77</v>
      </c>
      <c r="O35" s="58" t="s">
        <v>92</v>
      </c>
      <c r="P35" s="58" t="s">
        <v>97</v>
      </c>
    </row>
    <row r="36" spans="1:16" ht="12.75" customHeight="1" thickBot="1" x14ac:dyDescent="0.25">
      <c r="A36" s="13" t="str">
        <f t="shared" si="0"/>
        <v>OEJV 0107 </v>
      </c>
      <c r="B36" s="21" t="str">
        <f t="shared" si="1"/>
        <v>I</v>
      </c>
      <c r="C36" s="13">
        <f t="shared" si="2"/>
        <v>54217.563300000002</v>
      </c>
      <c r="D36" s="19" t="str">
        <f t="shared" si="3"/>
        <v>vis</v>
      </c>
      <c r="E36" s="55" t="e">
        <f>VLOOKUP(C36,Active!C$21:E$971,3,FALSE)</f>
        <v>#N/A</v>
      </c>
      <c r="F36" s="21" t="s">
        <v>71</v>
      </c>
      <c r="G36" s="19" t="str">
        <f t="shared" si="4"/>
        <v>54217.5633</v>
      </c>
      <c r="H36" s="13">
        <f t="shared" si="5"/>
        <v>17131</v>
      </c>
      <c r="I36" s="56" t="s">
        <v>107</v>
      </c>
      <c r="J36" s="57" t="s">
        <v>108</v>
      </c>
      <c r="K36" s="56">
        <v>17131</v>
      </c>
      <c r="L36" s="56" t="s">
        <v>109</v>
      </c>
      <c r="M36" s="57" t="s">
        <v>110</v>
      </c>
      <c r="N36" s="57" t="s">
        <v>86</v>
      </c>
      <c r="O36" s="58" t="s">
        <v>111</v>
      </c>
      <c r="P36" s="59" t="s">
        <v>112</v>
      </c>
    </row>
    <row r="37" spans="1:16" ht="12.75" customHeight="1" thickBot="1" x14ac:dyDescent="0.25">
      <c r="A37" s="13" t="str">
        <f t="shared" si="0"/>
        <v>BAVM 212 </v>
      </c>
      <c r="B37" s="21" t="str">
        <f t="shared" si="1"/>
        <v>I</v>
      </c>
      <c r="C37" s="13">
        <f t="shared" si="2"/>
        <v>55074.538099999998</v>
      </c>
      <c r="D37" s="19" t="str">
        <f t="shared" si="3"/>
        <v>vis</v>
      </c>
      <c r="E37" s="55">
        <f>VLOOKUP(C37,Active!C$21:E$971,3,FALSE)</f>
        <v>18051.212761777366</v>
      </c>
      <c r="F37" s="21" t="s">
        <v>71</v>
      </c>
      <c r="G37" s="19" t="str">
        <f t="shared" si="4"/>
        <v>55074.5381</v>
      </c>
      <c r="H37" s="13">
        <f t="shared" si="5"/>
        <v>18051</v>
      </c>
      <c r="I37" s="56" t="s">
        <v>119</v>
      </c>
      <c r="J37" s="57" t="s">
        <v>120</v>
      </c>
      <c r="K37" s="56" t="s">
        <v>121</v>
      </c>
      <c r="L37" s="56" t="s">
        <v>122</v>
      </c>
      <c r="M37" s="57" t="s">
        <v>110</v>
      </c>
      <c r="N37" s="57" t="s">
        <v>116</v>
      </c>
      <c r="O37" s="58" t="s">
        <v>123</v>
      </c>
      <c r="P37" s="59" t="s">
        <v>124</v>
      </c>
    </row>
    <row r="38" spans="1:16" ht="12.75" customHeight="1" thickBot="1" x14ac:dyDescent="0.25">
      <c r="A38" s="13" t="str">
        <f t="shared" si="0"/>
        <v>OEJV 0137 </v>
      </c>
      <c r="B38" s="21" t="str">
        <f t="shared" si="1"/>
        <v>I</v>
      </c>
      <c r="C38" s="13">
        <f t="shared" si="2"/>
        <v>55375.4107</v>
      </c>
      <c r="D38" s="19" t="str">
        <f t="shared" si="3"/>
        <v>vis</v>
      </c>
      <c r="E38" s="55" t="e">
        <f>VLOOKUP(C38,Active!C$21:E$971,3,FALSE)</f>
        <v>#N/A</v>
      </c>
      <c r="F38" s="21" t="s">
        <v>71</v>
      </c>
      <c r="G38" s="19" t="str">
        <f t="shared" si="4"/>
        <v>55375.4107</v>
      </c>
      <c r="H38" s="13">
        <f t="shared" si="5"/>
        <v>18374</v>
      </c>
      <c r="I38" s="56" t="s">
        <v>130</v>
      </c>
      <c r="J38" s="57" t="s">
        <v>131</v>
      </c>
      <c r="K38" s="56" t="s">
        <v>132</v>
      </c>
      <c r="L38" s="56" t="s">
        <v>133</v>
      </c>
      <c r="M38" s="57" t="s">
        <v>110</v>
      </c>
      <c r="N38" s="57" t="s">
        <v>86</v>
      </c>
      <c r="O38" s="58" t="s">
        <v>111</v>
      </c>
      <c r="P38" s="59" t="s">
        <v>134</v>
      </c>
    </row>
    <row r="39" spans="1:16" x14ac:dyDescent="0.2">
      <c r="B39" s="21"/>
      <c r="E39" s="55"/>
      <c r="F39" s="21"/>
    </row>
    <row r="40" spans="1:16" x14ac:dyDescent="0.2">
      <c r="B40" s="21"/>
      <c r="E40" s="55"/>
      <c r="F40" s="21"/>
    </row>
    <row r="41" spans="1:16" x14ac:dyDescent="0.2">
      <c r="B41" s="21"/>
      <c r="E41" s="55"/>
      <c r="F41" s="21"/>
    </row>
    <row r="42" spans="1:16" x14ac:dyDescent="0.2">
      <c r="B42" s="21"/>
      <c r="E42" s="55"/>
      <c r="F42" s="21"/>
    </row>
    <row r="43" spans="1:16" x14ac:dyDescent="0.2">
      <c r="B43" s="21"/>
      <c r="E43" s="55"/>
      <c r="F43" s="21"/>
    </row>
    <row r="44" spans="1:16" x14ac:dyDescent="0.2">
      <c r="B44" s="21"/>
      <c r="E44" s="55"/>
      <c r="F44" s="21"/>
    </row>
    <row r="45" spans="1:16" x14ac:dyDescent="0.2">
      <c r="B45" s="21"/>
      <c r="E45" s="55"/>
      <c r="F45" s="21"/>
    </row>
    <row r="46" spans="1:16" x14ac:dyDescent="0.2">
      <c r="B46" s="21"/>
      <c r="E46" s="55"/>
      <c r="F46" s="21"/>
    </row>
    <row r="47" spans="1:16" x14ac:dyDescent="0.2">
      <c r="B47" s="21"/>
      <c r="E47" s="55"/>
      <c r="F47" s="21"/>
    </row>
    <row r="48" spans="1:16" x14ac:dyDescent="0.2">
      <c r="B48" s="21"/>
      <c r="E48" s="55"/>
      <c r="F48" s="21"/>
    </row>
    <row r="49" spans="2:6" x14ac:dyDescent="0.2">
      <c r="B49" s="21"/>
      <c r="E49" s="55"/>
      <c r="F49" s="21"/>
    </row>
    <row r="50" spans="2:6" x14ac:dyDescent="0.2">
      <c r="B50" s="21"/>
      <c r="E50" s="55"/>
      <c r="F50" s="21"/>
    </row>
    <row r="51" spans="2:6" x14ac:dyDescent="0.2">
      <c r="B51" s="21"/>
      <c r="E51" s="55"/>
      <c r="F51" s="21"/>
    </row>
    <row r="52" spans="2:6" x14ac:dyDescent="0.2">
      <c r="B52" s="21"/>
      <c r="E52" s="55"/>
      <c r="F52" s="21"/>
    </row>
    <row r="53" spans="2:6" x14ac:dyDescent="0.2">
      <c r="B53" s="21"/>
      <c r="E53" s="55"/>
      <c r="F53" s="21"/>
    </row>
    <row r="54" spans="2:6" x14ac:dyDescent="0.2">
      <c r="B54" s="21"/>
      <c r="E54" s="55"/>
      <c r="F54" s="21"/>
    </row>
    <row r="55" spans="2:6" x14ac:dyDescent="0.2">
      <c r="B55" s="21"/>
      <c r="F55" s="21"/>
    </row>
    <row r="56" spans="2:6" x14ac:dyDescent="0.2">
      <c r="B56" s="21"/>
      <c r="F56" s="21"/>
    </row>
    <row r="57" spans="2:6" x14ac:dyDescent="0.2">
      <c r="B57" s="21"/>
      <c r="F57" s="21"/>
    </row>
    <row r="58" spans="2:6" x14ac:dyDescent="0.2">
      <c r="B58" s="21"/>
      <c r="F58" s="21"/>
    </row>
    <row r="59" spans="2:6" x14ac:dyDescent="0.2">
      <c r="B59" s="21"/>
      <c r="F59" s="21"/>
    </row>
    <row r="60" spans="2:6" x14ac:dyDescent="0.2">
      <c r="B60" s="21"/>
      <c r="F60" s="21"/>
    </row>
    <row r="61" spans="2:6" x14ac:dyDescent="0.2">
      <c r="B61" s="21"/>
      <c r="F61" s="21"/>
    </row>
    <row r="62" spans="2:6" x14ac:dyDescent="0.2">
      <c r="B62" s="21"/>
      <c r="F62" s="21"/>
    </row>
    <row r="63" spans="2:6" x14ac:dyDescent="0.2">
      <c r="B63" s="21"/>
      <c r="F63" s="21"/>
    </row>
    <row r="64" spans="2:6" x14ac:dyDescent="0.2">
      <c r="B64" s="21"/>
      <c r="F64" s="21"/>
    </row>
    <row r="65" spans="2:6" x14ac:dyDescent="0.2">
      <c r="B65" s="21"/>
      <c r="F65" s="21"/>
    </row>
    <row r="66" spans="2:6" x14ac:dyDescent="0.2">
      <c r="B66" s="21"/>
      <c r="F66" s="21"/>
    </row>
    <row r="67" spans="2:6" x14ac:dyDescent="0.2">
      <c r="B67" s="21"/>
      <c r="F67" s="21"/>
    </row>
    <row r="68" spans="2:6" x14ac:dyDescent="0.2">
      <c r="B68" s="21"/>
      <c r="F68" s="21"/>
    </row>
    <row r="69" spans="2:6" x14ac:dyDescent="0.2">
      <c r="B69" s="21"/>
      <c r="F69" s="21"/>
    </row>
    <row r="70" spans="2:6" x14ac:dyDescent="0.2">
      <c r="B70" s="21"/>
      <c r="F70" s="21"/>
    </row>
    <row r="71" spans="2:6" x14ac:dyDescent="0.2">
      <c r="B71" s="21"/>
      <c r="F71" s="21"/>
    </row>
    <row r="72" spans="2:6" x14ac:dyDescent="0.2">
      <c r="B72" s="21"/>
      <c r="F72" s="21"/>
    </row>
    <row r="73" spans="2:6" x14ac:dyDescent="0.2">
      <c r="B73" s="21"/>
      <c r="F73" s="21"/>
    </row>
    <row r="74" spans="2:6" x14ac:dyDescent="0.2">
      <c r="B74" s="21"/>
      <c r="F74" s="21"/>
    </row>
    <row r="75" spans="2:6" x14ac:dyDescent="0.2">
      <c r="B75" s="21"/>
      <c r="F75" s="21"/>
    </row>
    <row r="76" spans="2:6" x14ac:dyDescent="0.2">
      <c r="B76" s="21"/>
      <c r="F76" s="21"/>
    </row>
    <row r="77" spans="2:6" x14ac:dyDescent="0.2">
      <c r="B77" s="21"/>
      <c r="F77" s="21"/>
    </row>
    <row r="78" spans="2:6" x14ac:dyDescent="0.2">
      <c r="B78" s="21"/>
      <c r="F78" s="21"/>
    </row>
    <row r="79" spans="2:6" x14ac:dyDescent="0.2">
      <c r="B79" s="21"/>
      <c r="F79" s="21"/>
    </row>
    <row r="80" spans="2:6" x14ac:dyDescent="0.2">
      <c r="B80" s="21"/>
      <c r="F80" s="21"/>
    </row>
    <row r="81" spans="2:6" x14ac:dyDescent="0.2">
      <c r="B81" s="21"/>
      <c r="F81" s="21"/>
    </row>
    <row r="82" spans="2:6" x14ac:dyDescent="0.2">
      <c r="B82" s="21"/>
      <c r="F82" s="21"/>
    </row>
    <row r="83" spans="2:6" x14ac:dyDescent="0.2">
      <c r="B83" s="21"/>
      <c r="F83" s="21"/>
    </row>
    <row r="84" spans="2:6" x14ac:dyDescent="0.2">
      <c r="B84" s="21"/>
      <c r="F84" s="21"/>
    </row>
    <row r="85" spans="2:6" x14ac:dyDescent="0.2">
      <c r="B85" s="21"/>
      <c r="F85" s="21"/>
    </row>
    <row r="86" spans="2:6" x14ac:dyDescent="0.2">
      <c r="B86" s="21"/>
      <c r="F86" s="21"/>
    </row>
    <row r="87" spans="2:6" x14ac:dyDescent="0.2">
      <c r="B87" s="21"/>
      <c r="F87" s="21"/>
    </row>
    <row r="88" spans="2:6" x14ac:dyDescent="0.2">
      <c r="B88" s="21"/>
      <c r="F88" s="21"/>
    </row>
    <row r="89" spans="2:6" x14ac:dyDescent="0.2">
      <c r="B89" s="21"/>
      <c r="F89" s="21"/>
    </row>
    <row r="90" spans="2:6" x14ac:dyDescent="0.2">
      <c r="B90" s="21"/>
      <c r="F90" s="21"/>
    </row>
    <row r="91" spans="2:6" x14ac:dyDescent="0.2">
      <c r="B91" s="21"/>
      <c r="F91" s="21"/>
    </row>
    <row r="92" spans="2:6" x14ac:dyDescent="0.2">
      <c r="B92" s="21"/>
      <c r="F92" s="21"/>
    </row>
    <row r="93" spans="2:6" x14ac:dyDescent="0.2">
      <c r="B93" s="21"/>
      <c r="F93" s="21"/>
    </row>
    <row r="94" spans="2:6" x14ac:dyDescent="0.2">
      <c r="B94" s="21"/>
      <c r="F94" s="21"/>
    </row>
    <row r="95" spans="2:6" x14ac:dyDescent="0.2">
      <c r="B95" s="21"/>
      <c r="F95" s="21"/>
    </row>
    <row r="96" spans="2:6" x14ac:dyDescent="0.2">
      <c r="B96" s="21"/>
      <c r="F96" s="21"/>
    </row>
    <row r="97" spans="2:6" x14ac:dyDescent="0.2">
      <c r="B97" s="21"/>
      <c r="F97" s="21"/>
    </row>
    <row r="98" spans="2:6" x14ac:dyDescent="0.2">
      <c r="B98" s="21"/>
      <c r="F98" s="21"/>
    </row>
    <row r="99" spans="2:6" x14ac:dyDescent="0.2">
      <c r="B99" s="21"/>
      <c r="F99" s="21"/>
    </row>
    <row r="100" spans="2:6" x14ac:dyDescent="0.2">
      <c r="B100" s="21"/>
      <c r="F100" s="21"/>
    </row>
    <row r="101" spans="2:6" x14ac:dyDescent="0.2">
      <c r="B101" s="21"/>
      <c r="F101" s="21"/>
    </row>
    <row r="102" spans="2:6" x14ac:dyDescent="0.2">
      <c r="B102" s="21"/>
      <c r="F102" s="21"/>
    </row>
    <row r="103" spans="2:6" x14ac:dyDescent="0.2">
      <c r="B103" s="21"/>
      <c r="F103" s="21"/>
    </row>
    <row r="104" spans="2:6" x14ac:dyDescent="0.2">
      <c r="B104" s="21"/>
      <c r="F104" s="21"/>
    </row>
    <row r="105" spans="2:6" x14ac:dyDescent="0.2">
      <c r="B105" s="21"/>
      <c r="F105" s="21"/>
    </row>
    <row r="106" spans="2:6" x14ac:dyDescent="0.2">
      <c r="B106" s="21"/>
      <c r="F106" s="21"/>
    </row>
    <row r="107" spans="2:6" x14ac:dyDescent="0.2">
      <c r="B107" s="21"/>
      <c r="F107" s="21"/>
    </row>
    <row r="108" spans="2:6" x14ac:dyDescent="0.2">
      <c r="B108" s="21"/>
      <c r="F108" s="21"/>
    </row>
    <row r="109" spans="2:6" x14ac:dyDescent="0.2">
      <c r="B109" s="21"/>
      <c r="F109" s="21"/>
    </row>
    <row r="110" spans="2:6" x14ac:dyDescent="0.2">
      <c r="B110" s="21"/>
      <c r="F110" s="21"/>
    </row>
    <row r="111" spans="2:6" x14ac:dyDescent="0.2">
      <c r="B111" s="21"/>
      <c r="F111" s="21"/>
    </row>
    <row r="112" spans="2:6" x14ac:dyDescent="0.2">
      <c r="B112" s="21"/>
      <c r="F112" s="21"/>
    </row>
    <row r="113" spans="2:6" x14ac:dyDescent="0.2">
      <c r="B113" s="21"/>
      <c r="F113" s="21"/>
    </row>
    <row r="114" spans="2:6" x14ac:dyDescent="0.2">
      <c r="B114" s="21"/>
      <c r="F114" s="21"/>
    </row>
    <row r="115" spans="2:6" x14ac:dyDescent="0.2">
      <c r="B115" s="21"/>
      <c r="F115" s="21"/>
    </row>
    <row r="116" spans="2:6" x14ac:dyDescent="0.2">
      <c r="B116" s="21"/>
      <c r="F116" s="21"/>
    </row>
    <row r="117" spans="2:6" x14ac:dyDescent="0.2">
      <c r="B117" s="21"/>
      <c r="F117" s="21"/>
    </row>
    <row r="118" spans="2:6" x14ac:dyDescent="0.2">
      <c r="B118" s="21"/>
      <c r="F118" s="21"/>
    </row>
    <row r="119" spans="2:6" x14ac:dyDescent="0.2">
      <c r="B119" s="21"/>
      <c r="F119" s="21"/>
    </row>
    <row r="120" spans="2:6" x14ac:dyDescent="0.2">
      <c r="B120" s="21"/>
      <c r="F120" s="21"/>
    </row>
    <row r="121" spans="2:6" x14ac:dyDescent="0.2">
      <c r="B121" s="21"/>
      <c r="F121" s="21"/>
    </row>
    <row r="122" spans="2:6" x14ac:dyDescent="0.2">
      <c r="B122" s="21"/>
      <c r="F122" s="21"/>
    </row>
    <row r="123" spans="2:6" x14ac:dyDescent="0.2">
      <c r="B123" s="21"/>
      <c r="F123" s="21"/>
    </row>
    <row r="124" spans="2:6" x14ac:dyDescent="0.2">
      <c r="B124" s="21"/>
      <c r="F124" s="21"/>
    </row>
    <row r="125" spans="2:6" x14ac:dyDescent="0.2">
      <c r="B125" s="21"/>
      <c r="F125" s="21"/>
    </row>
    <row r="126" spans="2:6" x14ac:dyDescent="0.2">
      <c r="B126" s="21"/>
      <c r="F126" s="21"/>
    </row>
    <row r="127" spans="2:6" x14ac:dyDescent="0.2">
      <c r="B127" s="21"/>
      <c r="F127" s="21"/>
    </row>
    <row r="128" spans="2:6" x14ac:dyDescent="0.2">
      <c r="B128" s="21"/>
      <c r="F128" s="21"/>
    </row>
    <row r="129" spans="2:6" x14ac:dyDescent="0.2">
      <c r="B129" s="21"/>
      <c r="F129" s="21"/>
    </row>
    <row r="130" spans="2:6" x14ac:dyDescent="0.2">
      <c r="B130" s="21"/>
      <c r="F130" s="21"/>
    </row>
    <row r="131" spans="2:6" x14ac:dyDescent="0.2">
      <c r="B131" s="21"/>
      <c r="F131" s="21"/>
    </row>
    <row r="132" spans="2:6" x14ac:dyDescent="0.2">
      <c r="B132" s="21"/>
      <c r="F132" s="21"/>
    </row>
    <row r="133" spans="2:6" x14ac:dyDescent="0.2">
      <c r="B133" s="21"/>
      <c r="F133" s="21"/>
    </row>
    <row r="134" spans="2:6" x14ac:dyDescent="0.2">
      <c r="B134" s="21"/>
      <c r="F134" s="21"/>
    </row>
    <row r="135" spans="2:6" x14ac:dyDescent="0.2">
      <c r="B135" s="21"/>
      <c r="F135" s="21"/>
    </row>
    <row r="136" spans="2:6" x14ac:dyDescent="0.2">
      <c r="B136" s="21"/>
      <c r="F136" s="21"/>
    </row>
    <row r="137" spans="2:6" x14ac:dyDescent="0.2">
      <c r="B137" s="21"/>
      <c r="F137" s="21"/>
    </row>
    <row r="138" spans="2:6" x14ac:dyDescent="0.2">
      <c r="B138" s="21"/>
      <c r="F138" s="21"/>
    </row>
    <row r="139" spans="2:6" x14ac:dyDescent="0.2">
      <c r="B139" s="21"/>
      <c r="F139" s="21"/>
    </row>
    <row r="140" spans="2:6" x14ac:dyDescent="0.2">
      <c r="B140" s="21"/>
      <c r="F140" s="21"/>
    </row>
    <row r="141" spans="2:6" x14ac:dyDescent="0.2">
      <c r="B141" s="21"/>
      <c r="F141" s="21"/>
    </row>
    <row r="142" spans="2:6" x14ac:dyDescent="0.2">
      <c r="B142" s="21"/>
      <c r="F142" s="21"/>
    </row>
    <row r="143" spans="2:6" x14ac:dyDescent="0.2">
      <c r="B143" s="21"/>
      <c r="F143" s="21"/>
    </row>
    <row r="144" spans="2:6" x14ac:dyDescent="0.2">
      <c r="B144" s="21"/>
      <c r="F144" s="21"/>
    </row>
    <row r="145" spans="2:6" x14ac:dyDescent="0.2">
      <c r="B145" s="21"/>
      <c r="F145" s="21"/>
    </row>
    <row r="146" spans="2:6" x14ac:dyDescent="0.2">
      <c r="B146" s="21"/>
      <c r="F146" s="21"/>
    </row>
    <row r="147" spans="2:6" x14ac:dyDescent="0.2">
      <c r="B147" s="21"/>
      <c r="F147" s="21"/>
    </row>
    <row r="148" spans="2:6" x14ac:dyDescent="0.2">
      <c r="B148" s="21"/>
      <c r="F148" s="21"/>
    </row>
    <row r="149" spans="2:6" x14ac:dyDescent="0.2">
      <c r="B149" s="21"/>
      <c r="F149" s="21"/>
    </row>
    <row r="150" spans="2:6" x14ac:dyDescent="0.2">
      <c r="B150" s="21"/>
      <c r="F150" s="21"/>
    </row>
    <row r="151" spans="2:6" x14ac:dyDescent="0.2">
      <c r="B151" s="21"/>
      <c r="F151" s="21"/>
    </row>
    <row r="152" spans="2:6" x14ac:dyDescent="0.2">
      <c r="B152" s="21"/>
      <c r="F152" s="21"/>
    </row>
    <row r="153" spans="2:6" x14ac:dyDescent="0.2">
      <c r="B153" s="21"/>
      <c r="F153" s="21"/>
    </row>
    <row r="154" spans="2:6" x14ac:dyDescent="0.2">
      <c r="B154" s="21"/>
      <c r="F154" s="21"/>
    </row>
    <row r="155" spans="2:6" x14ac:dyDescent="0.2">
      <c r="B155" s="21"/>
      <c r="F155" s="21"/>
    </row>
    <row r="156" spans="2:6" x14ac:dyDescent="0.2">
      <c r="B156" s="21"/>
      <c r="F156" s="21"/>
    </row>
    <row r="157" spans="2:6" x14ac:dyDescent="0.2">
      <c r="B157" s="21"/>
      <c r="F157" s="21"/>
    </row>
    <row r="158" spans="2:6" x14ac:dyDescent="0.2">
      <c r="B158" s="21"/>
      <c r="F158" s="21"/>
    </row>
    <row r="159" spans="2:6" x14ac:dyDescent="0.2">
      <c r="B159" s="21"/>
      <c r="F159" s="21"/>
    </row>
    <row r="160" spans="2:6" x14ac:dyDescent="0.2">
      <c r="B160" s="21"/>
      <c r="F160" s="21"/>
    </row>
    <row r="161" spans="2:6" x14ac:dyDescent="0.2">
      <c r="B161" s="21"/>
      <c r="F161" s="21"/>
    </row>
    <row r="162" spans="2:6" x14ac:dyDescent="0.2">
      <c r="B162" s="21"/>
      <c r="F162" s="21"/>
    </row>
    <row r="163" spans="2:6" x14ac:dyDescent="0.2">
      <c r="B163" s="21"/>
      <c r="F163" s="21"/>
    </row>
    <row r="164" spans="2:6" x14ac:dyDescent="0.2">
      <c r="B164" s="21"/>
      <c r="F164" s="21"/>
    </row>
    <row r="165" spans="2:6" x14ac:dyDescent="0.2">
      <c r="B165" s="21"/>
      <c r="F165" s="21"/>
    </row>
    <row r="166" spans="2:6" x14ac:dyDescent="0.2">
      <c r="B166" s="21"/>
      <c r="F166" s="21"/>
    </row>
    <row r="167" spans="2:6" x14ac:dyDescent="0.2">
      <c r="B167" s="21"/>
      <c r="F167" s="21"/>
    </row>
    <row r="168" spans="2:6" x14ac:dyDescent="0.2">
      <c r="B168" s="21"/>
      <c r="F168" s="21"/>
    </row>
    <row r="169" spans="2:6" x14ac:dyDescent="0.2">
      <c r="B169" s="21"/>
      <c r="F169" s="21"/>
    </row>
    <row r="170" spans="2:6" x14ac:dyDescent="0.2">
      <c r="B170" s="21"/>
      <c r="F170" s="21"/>
    </row>
    <row r="171" spans="2:6" x14ac:dyDescent="0.2">
      <c r="B171" s="21"/>
      <c r="F171" s="21"/>
    </row>
    <row r="172" spans="2:6" x14ac:dyDescent="0.2">
      <c r="B172" s="21"/>
      <c r="F172" s="21"/>
    </row>
    <row r="173" spans="2:6" x14ac:dyDescent="0.2">
      <c r="B173" s="21"/>
      <c r="F173" s="21"/>
    </row>
    <row r="174" spans="2:6" x14ac:dyDescent="0.2">
      <c r="B174" s="21"/>
      <c r="F174" s="21"/>
    </row>
    <row r="175" spans="2:6" x14ac:dyDescent="0.2">
      <c r="B175" s="21"/>
      <c r="F175" s="21"/>
    </row>
    <row r="176" spans="2:6" x14ac:dyDescent="0.2">
      <c r="B176" s="21"/>
      <c r="F176" s="21"/>
    </row>
    <row r="177" spans="2:6" x14ac:dyDescent="0.2">
      <c r="B177" s="21"/>
      <c r="F177" s="21"/>
    </row>
    <row r="178" spans="2:6" x14ac:dyDescent="0.2">
      <c r="B178" s="21"/>
      <c r="F178" s="21"/>
    </row>
    <row r="179" spans="2:6" x14ac:dyDescent="0.2">
      <c r="B179" s="21"/>
      <c r="F179" s="21"/>
    </row>
    <row r="180" spans="2:6" x14ac:dyDescent="0.2">
      <c r="B180" s="21"/>
      <c r="F180" s="21"/>
    </row>
    <row r="181" spans="2:6" x14ac:dyDescent="0.2">
      <c r="B181" s="21"/>
      <c r="F181" s="21"/>
    </row>
    <row r="182" spans="2:6" x14ac:dyDescent="0.2">
      <c r="B182" s="21"/>
      <c r="F182" s="21"/>
    </row>
    <row r="183" spans="2:6" x14ac:dyDescent="0.2">
      <c r="B183" s="21"/>
      <c r="F183" s="21"/>
    </row>
    <row r="184" spans="2:6" x14ac:dyDescent="0.2">
      <c r="B184" s="21"/>
      <c r="F184" s="21"/>
    </row>
    <row r="185" spans="2:6" x14ac:dyDescent="0.2">
      <c r="B185" s="21"/>
      <c r="F185" s="21"/>
    </row>
    <row r="186" spans="2:6" x14ac:dyDescent="0.2">
      <c r="B186" s="21"/>
      <c r="F186" s="21"/>
    </row>
    <row r="187" spans="2:6" x14ac:dyDescent="0.2">
      <c r="B187" s="21"/>
      <c r="F187" s="21"/>
    </row>
    <row r="188" spans="2:6" x14ac:dyDescent="0.2">
      <c r="B188" s="21"/>
      <c r="F188" s="21"/>
    </row>
    <row r="189" spans="2:6" x14ac:dyDescent="0.2">
      <c r="B189" s="21"/>
      <c r="F189" s="21"/>
    </row>
    <row r="190" spans="2:6" x14ac:dyDescent="0.2">
      <c r="B190" s="21"/>
      <c r="F190" s="21"/>
    </row>
    <row r="191" spans="2:6" x14ac:dyDescent="0.2">
      <c r="B191" s="21"/>
      <c r="F191" s="21"/>
    </row>
    <row r="192" spans="2:6" x14ac:dyDescent="0.2">
      <c r="B192" s="21"/>
      <c r="F192" s="21"/>
    </row>
    <row r="193" spans="2:6" x14ac:dyDescent="0.2">
      <c r="B193" s="21"/>
      <c r="F193" s="21"/>
    </row>
    <row r="194" spans="2:6" x14ac:dyDescent="0.2">
      <c r="B194" s="21"/>
      <c r="F194" s="21"/>
    </row>
    <row r="195" spans="2:6" x14ac:dyDescent="0.2">
      <c r="B195" s="21"/>
      <c r="F195" s="21"/>
    </row>
    <row r="196" spans="2:6" x14ac:dyDescent="0.2">
      <c r="B196" s="21"/>
      <c r="F196" s="21"/>
    </row>
    <row r="197" spans="2:6" x14ac:dyDescent="0.2">
      <c r="B197" s="21"/>
      <c r="F197" s="21"/>
    </row>
    <row r="198" spans="2:6" x14ac:dyDescent="0.2">
      <c r="B198" s="21"/>
      <c r="F198" s="21"/>
    </row>
    <row r="199" spans="2:6" x14ac:dyDescent="0.2">
      <c r="B199" s="21"/>
      <c r="F199" s="21"/>
    </row>
    <row r="200" spans="2:6" x14ac:dyDescent="0.2">
      <c r="B200" s="21"/>
      <c r="F200" s="21"/>
    </row>
    <row r="201" spans="2:6" x14ac:dyDescent="0.2">
      <c r="B201" s="21"/>
      <c r="F201" s="21"/>
    </row>
    <row r="202" spans="2:6" x14ac:dyDescent="0.2">
      <c r="B202" s="21"/>
      <c r="F202" s="21"/>
    </row>
    <row r="203" spans="2:6" x14ac:dyDescent="0.2">
      <c r="B203" s="21"/>
      <c r="F203" s="21"/>
    </row>
    <row r="204" spans="2:6" x14ac:dyDescent="0.2">
      <c r="B204" s="21"/>
      <c r="F204" s="21"/>
    </row>
    <row r="205" spans="2:6" x14ac:dyDescent="0.2">
      <c r="B205" s="21"/>
      <c r="F205" s="21"/>
    </row>
    <row r="206" spans="2:6" x14ac:dyDescent="0.2">
      <c r="B206" s="21"/>
      <c r="F206" s="21"/>
    </row>
    <row r="207" spans="2:6" x14ac:dyDescent="0.2">
      <c r="B207" s="21"/>
      <c r="F207" s="21"/>
    </row>
    <row r="208" spans="2:6" x14ac:dyDescent="0.2">
      <c r="B208" s="21"/>
      <c r="F208" s="21"/>
    </row>
    <row r="209" spans="2:6" x14ac:dyDescent="0.2">
      <c r="B209" s="21"/>
      <c r="F209" s="21"/>
    </row>
    <row r="210" spans="2:6" x14ac:dyDescent="0.2">
      <c r="B210" s="21"/>
      <c r="F210" s="21"/>
    </row>
    <row r="211" spans="2:6" x14ac:dyDescent="0.2">
      <c r="B211" s="21"/>
      <c r="F211" s="21"/>
    </row>
    <row r="212" spans="2:6" x14ac:dyDescent="0.2">
      <c r="B212" s="21"/>
      <c r="F212" s="21"/>
    </row>
    <row r="213" spans="2:6" x14ac:dyDescent="0.2">
      <c r="B213" s="21"/>
      <c r="F213" s="21"/>
    </row>
    <row r="214" spans="2:6" x14ac:dyDescent="0.2">
      <c r="B214" s="21"/>
      <c r="F214" s="21"/>
    </row>
    <row r="215" spans="2:6" x14ac:dyDescent="0.2">
      <c r="B215" s="21"/>
      <c r="F215" s="21"/>
    </row>
    <row r="216" spans="2:6" x14ac:dyDescent="0.2">
      <c r="B216" s="21"/>
      <c r="F216" s="21"/>
    </row>
    <row r="217" spans="2:6" x14ac:dyDescent="0.2">
      <c r="B217" s="21"/>
      <c r="F217" s="21"/>
    </row>
    <row r="218" spans="2:6" x14ac:dyDescent="0.2">
      <c r="B218" s="21"/>
      <c r="F218" s="21"/>
    </row>
    <row r="219" spans="2:6" x14ac:dyDescent="0.2">
      <c r="B219" s="21"/>
      <c r="F219" s="21"/>
    </row>
    <row r="220" spans="2:6" x14ac:dyDescent="0.2">
      <c r="B220" s="21"/>
      <c r="F220" s="21"/>
    </row>
    <row r="221" spans="2:6" x14ac:dyDescent="0.2">
      <c r="B221" s="21"/>
      <c r="F221" s="21"/>
    </row>
    <row r="222" spans="2:6" x14ac:dyDescent="0.2">
      <c r="B222" s="21"/>
      <c r="F222" s="21"/>
    </row>
    <row r="223" spans="2:6" x14ac:dyDescent="0.2">
      <c r="B223" s="21"/>
      <c r="F223" s="21"/>
    </row>
    <row r="224" spans="2:6" x14ac:dyDescent="0.2">
      <c r="B224" s="21"/>
      <c r="F224" s="21"/>
    </row>
    <row r="225" spans="2:6" x14ac:dyDescent="0.2">
      <c r="B225" s="21"/>
      <c r="F225" s="21"/>
    </row>
    <row r="226" spans="2:6" x14ac:dyDescent="0.2">
      <c r="B226" s="21"/>
      <c r="F226" s="21"/>
    </row>
    <row r="227" spans="2:6" x14ac:dyDescent="0.2">
      <c r="B227" s="21"/>
      <c r="F227" s="21"/>
    </row>
    <row r="228" spans="2:6" x14ac:dyDescent="0.2">
      <c r="B228" s="21"/>
      <c r="F228" s="21"/>
    </row>
    <row r="229" spans="2:6" x14ac:dyDescent="0.2">
      <c r="B229" s="21"/>
      <c r="F229" s="21"/>
    </row>
    <row r="230" spans="2:6" x14ac:dyDescent="0.2">
      <c r="B230" s="21"/>
      <c r="F230" s="21"/>
    </row>
    <row r="231" spans="2:6" x14ac:dyDescent="0.2">
      <c r="B231" s="21"/>
      <c r="F231" s="21"/>
    </row>
    <row r="232" spans="2:6" x14ac:dyDescent="0.2">
      <c r="B232" s="21"/>
      <c r="F232" s="21"/>
    </row>
    <row r="233" spans="2:6" x14ac:dyDescent="0.2">
      <c r="B233" s="21"/>
      <c r="F233" s="21"/>
    </row>
    <row r="234" spans="2:6" x14ac:dyDescent="0.2">
      <c r="B234" s="21"/>
      <c r="F234" s="21"/>
    </row>
    <row r="235" spans="2:6" x14ac:dyDescent="0.2">
      <c r="B235" s="21"/>
      <c r="F235" s="21"/>
    </row>
    <row r="236" spans="2:6" x14ac:dyDescent="0.2">
      <c r="B236" s="21"/>
      <c r="F236" s="21"/>
    </row>
    <row r="237" spans="2:6" x14ac:dyDescent="0.2">
      <c r="B237" s="21"/>
      <c r="F237" s="21"/>
    </row>
    <row r="238" spans="2:6" x14ac:dyDescent="0.2">
      <c r="B238" s="21"/>
      <c r="F238" s="21"/>
    </row>
    <row r="239" spans="2:6" x14ac:dyDescent="0.2">
      <c r="B239" s="21"/>
      <c r="F239" s="21"/>
    </row>
    <row r="240" spans="2:6" x14ac:dyDescent="0.2">
      <c r="B240" s="21"/>
      <c r="F240" s="21"/>
    </row>
    <row r="241" spans="2:6" x14ac:dyDescent="0.2">
      <c r="B241" s="21"/>
      <c r="F241" s="21"/>
    </row>
    <row r="242" spans="2:6" x14ac:dyDescent="0.2">
      <c r="B242" s="21"/>
      <c r="F242" s="21"/>
    </row>
    <row r="243" spans="2:6" x14ac:dyDescent="0.2">
      <c r="B243" s="21"/>
      <c r="F243" s="21"/>
    </row>
    <row r="244" spans="2:6" x14ac:dyDescent="0.2">
      <c r="B244" s="21"/>
      <c r="F244" s="21"/>
    </row>
    <row r="245" spans="2:6" x14ac:dyDescent="0.2">
      <c r="B245" s="21"/>
      <c r="F245" s="21"/>
    </row>
    <row r="246" spans="2:6" x14ac:dyDescent="0.2">
      <c r="B246" s="21"/>
      <c r="F246" s="21"/>
    </row>
    <row r="247" spans="2:6" x14ac:dyDescent="0.2">
      <c r="B247" s="21"/>
      <c r="F247" s="21"/>
    </row>
    <row r="248" spans="2:6" x14ac:dyDescent="0.2">
      <c r="B248" s="21"/>
      <c r="F248" s="21"/>
    </row>
    <row r="249" spans="2:6" x14ac:dyDescent="0.2">
      <c r="B249" s="21"/>
      <c r="F249" s="21"/>
    </row>
    <row r="250" spans="2:6" x14ac:dyDescent="0.2">
      <c r="B250" s="21"/>
      <c r="F250" s="21"/>
    </row>
    <row r="251" spans="2:6" x14ac:dyDescent="0.2">
      <c r="B251" s="21"/>
      <c r="F251" s="21"/>
    </row>
    <row r="252" spans="2:6" x14ac:dyDescent="0.2">
      <c r="B252" s="21"/>
      <c r="F252" s="21"/>
    </row>
    <row r="253" spans="2:6" x14ac:dyDescent="0.2">
      <c r="B253" s="21"/>
      <c r="F253" s="21"/>
    </row>
    <row r="254" spans="2:6" x14ac:dyDescent="0.2">
      <c r="B254" s="21"/>
      <c r="F254" s="21"/>
    </row>
    <row r="255" spans="2:6" x14ac:dyDescent="0.2">
      <c r="B255" s="21"/>
      <c r="F255" s="21"/>
    </row>
    <row r="256" spans="2:6" x14ac:dyDescent="0.2">
      <c r="B256" s="21"/>
      <c r="F256" s="21"/>
    </row>
    <row r="257" spans="2:6" x14ac:dyDescent="0.2">
      <c r="B257" s="21"/>
      <c r="F257" s="21"/>
    </row>
    <row r="258" spans="2:6" x14ac:dyDescent="0.2">
      <c r="B258" s="21"/>
      <c r="F258" s="21"/>
    </row>
    <row r="259" spans="2:6" x14ac:dyDescent="0.2">
      <c r="B259" s="21"/>
      <c r="F259" s="21"/>
    </row>
    <row r="260" spans="2:6" x14ac:dyDescent="0.2">
      <c r="B260" s="21"/>
      <c r="F260" s="21"/>
    </row>
    <row r="261" spans="2:6" x14ac:dyDescent="0.2">
      <c r="B261" s="21"/>
      <c r="F261" s="21"/>
    </row>
    <row r="262" spans="2:6" x14ac:dyDescent="0.2">
      <c r="B262" s="21"/>
      <c r="F262" s="21"/>
    </row>
    <row r="263" spans="2:6" x14ac:dyDescent="0.2">
      <c r="B263" s="21"/>
      <c r="F263" s="21"/>
    </row>
    <row r="264" spans="2:6" x14ac:dyDescent="0.2">
      <c r="B264" s="21"/>
      <c r="F264" s="21"/>
    </row>
    <row r="265" spans="2:6" x14ac:dyDescent="0.2">
      <c r="B265" s="21"/>
      <c r="F265" s="21"/>
    </row>
    <row r="266" spans="2:6" x14ac:dyDescent="0.2">
      <c r="B266" s="21"/>
      <c r="F266" s="21"/>
    </row>
    <row r="267" spans="2:6" x14ac:dyDescent="0.2">
      <c r="B267" s="21"/>
      <c r="F267" s="21"/>
    </row>
    <row r="268" spans="2:6" x14ac:dyDescent="0.2">
      <c r="B268" s="21"/>
      <c r="F268" s="21"/>
    </row>
    <row r="269" spans="2:6" x14ac:dyDescent="0.2">
      <c r="B269" s="21"/>
      <c r="F269" s="21"/>
    </row>
    <row r="270" spans="2:6" x14ac:dyDescent="0.2">
      <c r="B270" s="21"/>
      <c r="F270" s="21"/>
    </row>
    <row r="271" spans="2:6" x14ac:dyDescent="0.2">
      <c r="B271" s="21"/>
      <c r="F271" s="21"/>
    </row>
    <row r="272" spans="2:6" x14ac:dyDescent="0.2">
      <c r="B272" s="21"/>
      <c r="F272" s="21"/>
    </row>
    <row r="273" spans="2:6" x14ac:dyDescent="0.2">
      <c r="B273" s="21"/>
      <c r="F273" s="21"/>
    </row>
    <row r="274" spans="2:6" x14ac:dyDescent="0.2">
      <c r="B274" s="21"/>
      <c r="F274" s="21"/>
    </row>
    <row r="275" spans="2:6" x14ac:dyDescent="0.2">
      <c r="B275" s="21"/>
      <c r="F275" s="21"/>
    </row>
    <row r="276" spans="2:6" x14ac:dyDescent="0.2">
      <c r="B276" s="21"/>
      <c r="F276" s="21"/>
    </row>
    <row r="277" spans="2:6" x14ac:dyDescent="0.2">
      <c r="B277" s="21"/>
      <c r="F277" s="21"/>
    </row>
    <row r="278" spans="2:6" x14ac:dyDescent="0.2">
      <c r="B278" s="21"/>
      <c r="F278" s="21"/>
    </row>
    <row r="279" spans="2:6" x14ac:dyDescent="0.2">
      <c r="B279" s="21"/>
      <c r="F279" s="21"/>
    </row>
    <row r="280" spans="2:6" x14ac:dyDescent="0.2">
      <c r="B280" s="21"/>
      <c r="F280" s="21"/>
    </row>
    <row r="281" spans="2:6" x14ac:dyDescent="0.2">
      <c r="B281" s="21"/>
      <c r="F281" s="21"/>
    </row>
    <row r="282" spans="2:6" x14ac:dyDescent="0.2">
      <c r="B282" s="21"/>
      <c r="F282" s="21"/>
    </row>
    <row r="283" spans="2:6" x14ac:dyDescent="0.2">
      <c r="B283" s="21"/>
      <c r="F283" s="21"/>
    </row>
    <row r="284" spans="2:6" x14ac:dyDescent="0.2">
      <c r="B284" s="21"/>
      <c r="F284" s="21"/>
    </row>
    <row r="285" spans="2:6" x14ac:dyDescent="0.2">
      <c r="B285" s="21"/>
      <c r="F285" s="21"/>
    </row>
    <row r="286" spans="2:6" x14ac:dyDescent="0.2">
      <c r="B286" s="21"/>
      <c r="F286" s="21"/>
    </row>
    <row r="287" spans="2:6" x14ac:dyDescent="0.2">
      <c r="B287" s="21"/>
      <c r="F287" s="21"/>
    </row>
    <row r="288" spans="2:6" x14ac:dyDescent="0.2">
      <c r="B288" s="21"/>
      <c r="F288" s="21"/>
    </row>
    <row r="289" spans="2:6" x14ac:dyDescent="0.2">
      <c r="B289" s="21"/>
      <c r="F289" s="21"/>
    </row>
    <row r="290" spans="2:6" x14ac:dyDescent="0.2">
      <c r="B290" s="21"/>
      <c r="F290" s="21"/>
    </row>
    <row r="291" spans="2:6" x14ac:dyDescent="0.2">
      <c r="B291" s="21"/>
      <c r="F291" s="21"/>
    </row>
    <row r="292" spans="2:6" x14ac:dyDescent="0.2">
      <c r="B292" s="21"/>
      <c r="F292" s="21"/>
    </row>
    <row r="293" spans="2:6" x14ac:dyDescent="0.2">
      <c r="B293" s="21"/>
      <c r="F293" s="21"/>
    </row>
    <row r="294" spans="2:6" x14ac:dyDescent="0.2">
      <c r="B294" s="21"/>
      <c r="F294" s="21"/>
    </row>
    <row r="295" spans="2:6" x14ac:dyDescent="0.2">
      <c r="B295" s="21"/>
      <c r="F295" s="21"/>
    </row>
    <row r="296" spans="2:6" x14ac:dyDescent="0.2">
      <c r="B296" s="21"/>
      <c r="F296" s="21"/>
    </row>
    <row r="297" spans="2:6" x14ac:dyDescent="0.2">
      <c r="B297" s="21"/>
      <c r="F297" s="21"/>
    </row>
    <row r="298" spans="2:6" x14ac:dyDescent="0.2">
      <c r="B298" s="21"/>
      <c r="F298" s="21"/>
    </row>
    <row r="299" spans="2:6" x14ac:dyDescent="0.2">
      <c r="B299" s="21"/>
      <c r="F299" s="21"/>
    </row>
    <row r="300" spans="2:6" x14ac:dyDescent="0.2">
      <c r="B300" s="21"/>
      <c r="F300" s="21"/>
    </row>
    <row r="301" spans="2:6" x14ac:dyDescent="0.2">
      <c r="B301" s="21"/>
      <c r="F301" s="21"/>
    </row>
    <row r="302" spans="2:6" x14ac:dyDescent="0.2">
      <c r="B302" s="21"/>
      <c r="F302" s="21"/>
    </row>
    <row r="303" spans="2:6" x14ac:dyDescent="0.2">
      <c r="B303" s="21"/>
      <c r="F303" s="21"/>
    </row>
    <row r="304" spans="2:6" x14ac:dyDescent="0.2">
      <c r="B304" s="21"/>
      <c r="F304" s="21"/>
    </row>
    <row r="305" spans="2:6" x14ac:dyDescent="0.2">
      <c r="B305" s="21"/>
      <c r="F305" s="21"/>
    </row>
    <row r="306" spans="2:6" x14ac:dyDescent="0.2">
      <c r="B306" s="21"/>
      <c r="F306" s="21"/>
    </row>
    <row r="307" spans="2:6" x14ac:dyDescent="0.2">
      <c r="B307" s="21"/>
      <c r="F307" s="21"/>
    </row>
    <row r="308" spans="2:6" x14ac:dyDescent="0.2">
      <c r="B308" s="21"/>
      <c r="F308" s="21"/>
    </row>
    <row r="309" spans="2:6" x14ac:dyDescent="0.2">
      <c r="B309" s="21"/>
      <c r="F309" s="21"/>
    </row>
    <row r="310" spans="2:6" x14ac:dyDescent="0.2">
      <c r="B310" s="21"/>
      <c r="F310" s="21"/>
    </row>
    <row r="311" spans="2:6" x14ac:dyDescent="0.2">
      <c r="B311" s="21"/>
      <c r="F311" s="21"/>
    </row>
    <row r="312" spans="2:6" x14ac:dyDescent="0.2">
      <c r="B312" s="21"/>
      <c r="F312" s="21"/>
    </row>
    <row r="313" spans="2:6" x14ac:dyDescent="0.2">
      <c r="B313" s="21"/>
      <c r="F313" s="21"/>
    </row>
    <row r="314" spans="2:6" x14ac:dyDescent="0.2">
      <c r="B314" s="21"/>
      <c r="F314" s="21"/>
    </row>
    <row r="315" spans="2:6" x14ac:dyDescent="0.2">
      <c r="B315" s="21"/>
      <c r="F315" s="21"/>
    </row>
    <row r="316" spans="2:6" x14ac:dyDescent="0.2">
      <c r="B316" s="21"/>
      <c r="F316" s="21"/>
    </row>
    <row r="317" spans="2:6" x14ac:dyDescent="0.2">
      <c r="B317" s="21"/>
      <c r="F317" s="21"/>
    </row>
    <row r="318" spans="2:6" x14ac:dyDescent="0.2">
      <c r="B318" s="21"/>
      <c r="F318" s="21"/>
    </row>
    <row r="319" spans="2:6" x14ac:dyDescent="0.2">
      <c r="B319" s="21"/>
      <c r="F319" s="21"/>
    </row>
    <row r="320" spans="2:6" x14ac:dyDescent="0.2">
      <c r="B320" s="21"/>
      <c r="F320" s="21"/>
    </row>
    <row r="321" spans="2:6" x14ac:dyDescent="0.2">
      <c r="B321" s="21"/>
      <c r="F321" s="21"/>
    </row>
    <row r="322" spans="2:6" x14ac:dyDescent="0.2">
      <c r="B322" s="21"/>
      <c r="F322" s="21"/>
    </row>
    <row r="323" spans="2:6" x14ac:dyDescent="0.2">
      <c r="B323" s="21"/>
      <c r="F323" s="21"/>
    </row>
    <row r="324" spans="2:6" x14ac:dyDescent="0.2">
      <c r="B324" s="21"/>
      <c r="F324" s="21"/>
    </row>
    <row r="325" spans="2:6" x14ac:dyDescent="0.2">
      <c r="B325" s="21"/>
      <c r="F325" s="21"/>
    </row>
    <row r="326" spans="2:6" x14ac:dyDescent="0.2">
      <c r="B326" s="21"/>
      <c r="F326" s="21"/>
    </row>
    <row r="327" spans="2:6" x14ac:dyDescent="0.2">
      <c r="B327" s="21"/>
      <c r="F327" s="21"/>
    </row>
    <row r="328" spans="2:6" x14ac:dyDescent="0.2">
      <c r="B328" s="21"/>
      <c r="F328" s="21"/>
    </row>
    <row r="329" spans="2:6" x14ac:dyDescent="0.2">
      <c r="B329" s="21"/>
      <c r="F329" s="21"/>
    </row>
    <row r="330" spans="2:6" x14ac:dyDescent="0.2">
      <c r="B330" s="21"/>
      <c r="F330" s="21"/>
    </row>
    <row r="331" spans="2:6" x14ac:dyDescent="0.2">
      <c r="B331" s="21"/>
      <c r="F331" s="21"/>
    </row>
    <row r="332" spans="2:6" x14ac:dyDescent="0.2">
      <c r="B332" s="21"/>
      <c r="F332" s="21"/>
    </row>
    <row r="333" spans="2:6" x14ac:dyDescent="0.2">
      <c r="B333" s="21"/>
      <c r="F333" s="21"/>
    </row>
    <row r="334" spans="2:6" x14ac:dyDescent="0.2">
      <c r="B334" s="21"/>
      <c r="F334" s="21"/>
    </row>
    <row r="335" spans="2:6" x14ac:dyDescent="0.2">
      <c r="B335" s="21"/>
      <c r="F335" s="21"/>
    </row>
    <row r="336" spans="2:6" x14ac:dyDescent="0.2">
      <c r="B336" s="21"/>
      <c r="F336" s="21"/>
    </row>
    <row r="337" spans="2:6" x14ac:dyDescent="0.2">
      <c r="B337" s="21"/>
      <c r="F337" s="21"/>
    </row>
    <row r="338" spans="2:6" x14ac:dyDescent="0.2">
      <c r="B338" s="21"/>
      <c r="F338" s="21"/>
    </row>
    <row r="339" spans="2:6" x14ac:dyDescent="0.2">
      <c r="B339" s="21"/>
      <c r="F339" s="21"/>
    </row>
    <row r="340" spans="2:6" x14ac:dyDescent="0.2">
      <c r="B340" s="21"/>
      <c r="F340" s="21"/>
    </row>
    <row r="341" spans="2:6" x14ac:dyDescent="0.2">
      <c r="B341" s="21"/>
      <c r="F341" s="21"/>
    </row>
    <row r="342" spans="2:6" x14ac:dyDescent="0.2">
      <c r="B342" s="21"/>
      <c r="F342" s="21"/>
    </row>
    <row r="343" spans="2:6" x14ac:dyDescent="0.2">
      <c r="B343" s="21"/>
      <c r="F343" s="21"/>
    </row>
    <row r="344" spans="2:6" x14ac:dyDescent="0.2">
      <c r="B344" s="21"/>
      <c r="F344" s="21"/>
    </row>
    <row r="345" spans="2:6" x14ac:dyDescent="0.2">
      <c r="B345" s="21"/>
      <c r="F345" s="21"/>
    </row>
    <row r="346" spans="2:6" x14ac:dyDescent="0.2">
      <c r="B346" s="21"/>
      <c r="F346" s="21"/>
    </row>
    <row r="347" spans="2:6" x14ac:dyDescent="0.2">
      <c r="B347" s="21"/>
      <c r="F347" s="21"/>
    </row>
    <row r="348" spans="2:6" x14ac:dyDescent="0.2">
      <c r="B348" s="21"/>
      <c r="F348" s="21"/>
    </row>
    <row r="349" spans="2:6" x14ac:dyDescent="0.2">
      <c r="B349" s="21"/>
      <c r="F349" s="21"/>
    </row>
    <row r="350" spans="2:6" x14ac:dyDescent="0.2">
      <c r="B350" s="21"/>
      <c r="F350" s="21"/>
    </row>
    <row r="351" spans="2:6" x14ac:dyDescent="0.2">
      <c r="B351" s="21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  <row r="771" spans="2:6" x14ac:dyDescent="0.2">
      <c r="B771" s="21"/>
      <c r="F771" s="21"/>
    </row>
    <row r="772" spans="2:6" x14ac:dyDescent="0.2">
      <c r="B772" s="21"/>
      <c r="F772" s="21"/>
    </row>
    <row r="773" spans="2:6" x14ac:dyDescent="0.2">
      <c r="B773" s="21"/>
      <c r="F773" s="21"/>
    </row>
    <row r="774" spans="2:6" x14ac:dyDescent="0.2">
      <c r="B774" s="21"/>
      <c r="F774" s="21"/>
    </row>
    <row r="775" spans="2:6" x14ac:dyDescent="0.2">
      <c r="B775" s="21"/>
      <c r="F775" s="21"/>
    </row>
    <row r="776" spans="2:6" x14ac:dyDescent="0.2">
      <c r="B776" s="21"/>
      <c r="F776" s="21"/>
    </row>
    <row r="777" spans="2:6" x14ac:dyDescent="0.2">
      <c r="B777" s="21"/>
      <c r="F777" s="21"/>
    </row>
    <row r="778" spans="2:6" x14ac:dyDescent="0.2">
      <c r="B778" s="21"/>
      <c r="F778" s="21"/>
    </row>
    <row r="779" spans="2:6" x14ac:dyDescent="0.2">
      <c r="B779" s="21"/>
      <c r="F779" s="21"/>
    </row>
    <row r="780" spans="2:6" x14ac:dyDescent="0.2">
      <c r="B780" s="21"/>
      <c r="F780" s="21"/>
    </row>
    <row r="781" spans="2:6" x14ac:dyDescent="0.2">
      <c r="B781" s="21"/>
      <c r="F781" s="21"/>
    </row>
    <row r="782" spans="2:6" x14ac:dyDescent="0.2">
      <c r="B782" s="21"/>
      <c r="F782" s="21"/>
    </row>
    <row r="783" spans="2:6" x14ac:dyDescent="0.2">
      <c r="B783" s="21"/>
      <c r="F783" s="21"/>
    </row>
    <row r="784" spans="2:6" x14ac:dyDescent="0.2">
      <c r="B784" s="21"/>
      <c r="F784" s="21"/>
    </row>
    <row r="785" spans="2:6" x14ac:dyDescent="0.2">
      <c r="B785" s="21"/>
      <c r="F785" s="21"/>
    </row>
    <row r="786" spans="2:6" x14ac:dyDescent="0.2">
      <c r="B786" s="21"/>
      <c r="F786" s="21"/>
    </row>
    <row r="787" spans="2:6" x14ac:dyDescent="0.2">
      <c r="B787" s="21"/>
      <c r="F787" s="21"/>
    </row>
    <row r="788" spans="2:6" x14ac:dyDescent="0.2">
      <c r="B788" s="21"/>
      <c r="F788" s="21"/>
    </row>
    <row r="789" spans="2:6" x14ac:dyDescent="0.2">
      <c r="B789" s="21"/>
      <c r="F789" s="21"/>
    </row>
    <row r="790" spans="2:6" x14ac:dyDescent="0.2">
      <c r="B790" s="21"/>
      <c r="F790" s="21"/>
    </row>
    <row r="791" spans="2:6" x14ac:dyDescent="0.2">
      <c r="B791" s="21"/>
      <c r="F791" s="21"/>
    </row>
    <row r="792" spans="2:6" x14ac:dyDescent="0.2">
      <c r="B792" s="21"/>
      <c r="F792" s="21"/>
    </row>
    <row r="793" spans="2:6" x14ac:dyDescent="0.2">
      <c r="B793" s="21"/>
      <c r="F793" s="21"/>
    </row>
    <row r="794" spans="2:6" x14ac:dyDescent="0.2">
      <c r="B794" s="21"/>
      <c r="F794" s="21"/>
    </row>
    <row r="795" spans="2:6" x14ac:dyDescent="0.2">
      <c r="B795" s="21"/>
      <c r="F795" s="21"/>
    </row>
    <row r="796" spans="2:6" x14ac:dyDescent="0.2">
      <c r="B796" s="21"/>
      <c r="F796" s="21"/>
    </row>
    <row r="797" spans="2:6" x14ac:dyDescent="0.2">
      <c r="B797" s="21"/>
      <c r="F797" s="21"/>
    </row>
    <row r="798" spans="2:6" x14ac:dyDescent="0.2">
      <c r="B798" s="21"/>
      <c r="F798" s="21"/>
    </row>
    <row r="799" spans="2:6" x14ac:dyDescent="0.2">
      <c r="B799" s="21"/>
      <c r="F799" s="21"/>
    </row>
    <row r="800" spans="2:6" x14ac:dyDescent="0.2">
      <c r="B800" s="21"/>
      <c r="F800" s="21"/>
    </row>
    <row r="801" spans="2:6" x14ac:dyDescent="0.2">
      <c r="B801" s="21"/>
      <c r="F801" s="21"/>
    </row>
    <row r="802" spans="2:6" x14ac:dyDescent="0.2">
      <c r="B802" s="21"/>
      <c r="F802" s="21"/>
    </row>
    <row r="803" spans="2:6" x14ac:dyDescent="0.2">
      <c r="B803" s="21"/>
      <c r="F803" s="21"/>
    </row>
    <row r="804" spans="2:6" x14ac:dyDescent="0.2">
      <c r="B804" s="21"/>
      <c r="F804" s="21"/>
    </row>
    <row r="805" spans="2:6" x14ac:dyDescent="0.2">
      <c r="B805" s="21"/>
      <c r="F805" s="21"/>
    </row>
    <row r="806" spans="2:6" x14ac:dyDescent="0.2">
      <c r="B806" s="21"/>
      <c r="F806" s="21"/>
    </row>
    <row r="807" spans="2:6" x14ac:dyDescent="0.2">
      <c r="B807" s="21"/>
      <c r="F807" s="21"/>
    </row>
    <row r="808" spans="2:6" x14ac:dyDescent="0.2">
      <c r="B808" s="21"/>
      <c r="F808" s="21"/>
    </row>
    <row r="809" spans="2:6" x14ac:dyDescent="0.2">
      <c r="B809" s="21"/>
      <c r="F809" s="21"/>
    </row>
    <row r="810" spans="2:6" x14ac:dyDescent="0.2">
      <c r="B810" s="21"/>
      <c r="F810" s="21"/>
    </row>
    <row r="811" spans="2:6" x14ac:dyDescent="0.2">
      <c r="B811" s="21"/>
      <c r="F811" s="21"/>
    </row>
    <row r="812" spans="2:6" x14ac:dyDescent="0.2">
      <c r="B812" s="21"/>
      <c r="F812" s="21"/>
    </row>
    <row r="813" spans="2:6" x14ac:dyDescent="0.2">
      <c r="B813" s="21"/>
      <c r="F813" s="21"/>
    </row>
    <row r="814" spans="2:6" x14ac:dyDescent="0.2">
      <c r="B814" s="21"/>
      <c r="F814" s="21"/>
    </row>
    <row r="815" spans="2:6" x14ac:dyDescent="0.2">
      <c r="B815" s="21"/>
      <c r="F815" s="21"/>
    </row>
    <row r="816" spans="2:6" x14ac:dyDescent="0.2">
      <c r="B816" s="21"/>
      <c r="F816" s="21"/>
    </row>
    <row r="817" spans="2:6" x14ac:dyDescent="0.2">
      <c r="B817" s="21"/>
      <c r="F817" s="21"/>
    </row>
    <row r="818" spans="2:6" x14ac:dyDescent="0.2">
      <c r="B818" s="21"/>
      <c r="F818" s="21"/>
    </row>
    <row r="819" spans="2:6" x14ac:dyDescent="0.2">
      <c r="B819" s="21"/>
      <c r="F819" s="21"/>
    </row>
    <row r="820" spans="2:6" x14ac:dyDescent="0.2">
      <c r="B820" s="21"/>
      <c r="F820" s="21"/>
    </row>
    <row r="821" spans="2:6" x14ac:dyDescent="0.2">
      <c r="B821" s="21"/>
      <c r="F821" s="21"/>
    </row>
    <row r="822" spans="2:6" x14ac:dyDescent="0.2">
      <c r="B822" s="21"/>
      <c r="F822" s="21"/>
    </row>
    <row r="823" spans="2:6" x14ac:dyDescent="0.2">
      <c r="B823" s="21"/>
      <c r="F823" s="21"/>
    </row>
    <row r="824" spans="2:6" x14ac:dyDescent="0.2">
      <c r="B824" s="21"/>
      <c r="F824" s="21"/>
    </row>
    <row r="825" spans="2:6" x14ac:dyDescent="0.2">
      <c r="B825" s="21"/>
      <c r="F825" s="21"/>
    </row>
    <row r="826" spans="2:6" x14ac:dyDescent="0.2">
      <c r="B826" s="21"/>
      <c r="F826" s="21"/>
    </row>
    <row r="827" spans="2:6" x14ac:dyDescent="0.2">
      <c r="B827" s="21"/>
      <c r="F827" s="21"/>
    </row>
    <row r="828" spans="2:6" x14ac:dyDescent="0.2">
      <c r="B828" s="21"/>
      <c r="F828" s="21"/>
    </row>
    <row r="829" spans="2:6" x14ac:dyDescent="0.2">
      <c r="B829" s="21"/>
      <c r="F829" s="21"/>
    </row>
    <row r="830" spans="2:6" x14ac:dyDescent="0.2">
      <c r="B830" s="21"/>
      <c r="F830" s="21"/>
    </row>
    <row r="831" spans="2:6" x14ac:dyDescent="0.2">
      <c r="B831" s="21"/>
      <c r="F831" s="21"/>
    </row>
    <row r="832" spans="2:6" x14ac:dyDescent="0.2">
      <c r="B832" s="21"/>
      <c r="F832" s="21"/>
    </row>
    <row r="833" spans="2:6" x14ac:dyDescent="0.2">
      <c r="B833" s="21"/>
      <c r="F833" s="21"/>
    </row>
    <row r="834" spans="2:6" x14ac:dyDescent="0.2">
      <c r="B834" s="21"/>
      <c r="F834" s="21"/>
    </row>
    <row r="835" spans="2:6" x14ac:dyDescent="0.2">
      <c r="B835" s="21"/>
      <c r="F835" s="21"/>
    </row>
    <row r="836" spans="2:6" x14ac:dyDescent="0.2">
      <c r="B836" s="21"/>
      <c r="F836" s="21"/>
    </row>
    <row r="837" spans="2:6" x14ac:dyDescent="0.2">
      <c r="B837" s="21"/>
      <c r="F837" s="21"/>
    </row>
    <row r="838" spans="2:6" x14ac:dyDescent="0.2">
      <c r="B838" s="21"/>
      <c r="F838" s="21"/>
    </row>
    <row r="839" spans="2:6" x14ac:dyDescent="0.2">
      <c r="B839" s="21"/>
      <c r="F839" s="21"/>
    </row>
    <row r="840" spans="2:6" x14ac:dyDescent="0.2">
      <c r="B840" s="21"/>
      <c r="F840" s="21"/>
    </row>
    <row r="841" spans="2:6" x14ac:dyDescent="0.2">
      <c r="B841" s="21"/>
      <c r="F841" s="21"/>
    </row>
    <row r="842" spans="2:6" x14ac:dyDescent="0.2">
      <c r="B842" s="21"/>
      <c r="F842" s="21"/>
    </row>
  </sheetData>
  <phoneticPr fontId="7" type="noConversion"/>
  <hyperlinks>
    <hyperlink ref="P11" r:id="rId1" display="http://www.konkoly.hu/cgi-bin/IBVS?5745" xr:uid="{00000000-0004-0000-0100-000000000000}"/>
    <hyperlink ref="P12" r:id="rId2" display="http://www.konkoly.hu/cgi-bin/IBVS?5745" xr:uid="{00000000-0004-0000-0100-000001000000}"/>
    <hyperlink ref="P13" r:id="rId3" display="http://www.konkoly.hu/cgi-bin/IBVS?5287" xr:uid="{00000000-0004-0000-0100-000002000000}"/>
    <hyperlink ref="P14" r:id="rId4" display="http://www.konkoly.hu/cgi-bin/IBVS?5583" xr:uid="{00000000-0004-0000-0100-000003000000}"/>
    <hyperlink ref="P15" r:id="rId5" display="http://www.konkoly.hu/cgi-bin/IBVS?5713" xr:uid="{00000000-0004-0000-0100-000004000000}"/>
    <hyperlink ref="P36" r:id="rId6" display="http://var.astro.cz/oejv/issues/oejv0107.pdf" xr:uid="{00000000-0004-0000-0100-000005000000}"/>
    <hyperlink ref="P16" r:id="rId7" display="http://www.bav-astro.de/sfs/BAVM_link.php?BAVMnr=186" xr:uid="{00000000-0004-0000-0100-000006000000}"/>
    <hyperlink ref="P37" r:id="rId8" display="http://www.bav-astro.de/sfs/BAVM_link.php?BAVMnr=212" xr:uid="{00000000-0004-0000-0100-000007000000}"/>
    <hyperlink ref="P17" r:id="rId9" display="http://www.konkoly.hu/cgi-bin/IBVS?5945" xr:uid="{00000000-0004-0000-0100-000008000000}"/>
    <hyperlink ref="P38" r:id="rId10" display="http://var.astro.cz/oejv/issues/oejv0137.pdf" xr:uid="{00000000-0004-0000-0100-000009000000}"/>
    <hyperlink ref="P18" r:id="rId11" display="http://www.bav-astro.de/sfs/BAVM_link.php?BAVMnr=234" xr:uid="{00000000-0004-0000-0100-00000A000000}"/>
    <hyperlink ref="P19" r:id="rId12" display="http://www.bav-astro.de/sfs/BAVM_link.php?BAVMnr=234" xr:uid="{00000000-0004-0000-0100-00000B000000}"/>
    <hyperlink ref="P20" r:id="rId13" display="http://www.bav-astro.de/sfs/BAVM_link.php?BAVMnr=215" xr:uid="{00000000-0004-0000-0100-00000C000000}"/>
    <hyperlink ref="P21" r:id="rId14" display="http://www.bav-astro.de/sfs/BAVM_link.php?BAVMnr=234" xr:uid="{00000000-0004-0000-0100-00000D000000}"/>
    <hyperlink ref="P22" r:id="rId15" display="http://www.bav-astro.de/sfs/BAVM_link.php?BAVMnr=215" xr:uid="{00000000-0004-0000-0100-00000E000000}"/>
    <hyperlink ref="P23" r:id="rId16" display="http://www.bav-astro.de/sfs/BAVM_link.php?BAVMnr=215" xr:uid="{00000000-0004-0000-0100-00000F000000}"/>
    <hyperlink ref="P24" r:id="rId17" display="http://www.konkoly.hu/cgi-bin/IBVS?6007" xr:uid="{00000000-0004-0000-0100-000010000000}"/>
    <hyperlink ref="P25" r:id="rId18" display="http://www.bav-astro.de/sfs/BAVM_link.php?BAVMnr=220" xr:uid="{00000000-0004-0000-0100-000011000000}"/>
    <hyperlink ref="P26" r:id="rId19" display="http://www.bav-astro.de/sfs/BAVM_link.php?BAVMnr=220" xr:uid="{00000000-0004-0000-0100-000012000000}"/>
    <hyperlink ref="P27" r:id="rId20" display="http://www.konkoly.hu/cgi-bin/IBVS?5992" xr:uid="{00000000-0004-0000-0100-000013000000}"/>
    <hyperlink ref="P28" r:id="rId21" display="http://var.astro.cz/oejv/issues/oejv0160.pdf" xr:uid="{00000000-0004-0000-0100-000014000000}"/>
    <hyperlink ref="P29" r:id="rId22" display="http://www.bav-astro.de/sfs/BAVM_link.php?BAVMnr=234" xr:uid="{00000000-0004-0000-0100-000015000000}"/>
    <hyperlink ref="P30" r:id="rId23" display="http://var.astro.cz/oejv/issues/oejv0160.pdf" xr:uid="{00000000-0004-0000-0100-000016000000}"/>
    <hyperlink ref="P31" r:id="rId24" display="http://www.bav-astro.de/sfs/BAVM_link.php?BAVMnr=234" xr:uid="{00000000-0004-0000-0100-000017000000}"/>
    <hyperlink ref="P32" r:id="rId25" display="http://www.bav-astro.de/sfs/BAVM_link.php?BAVMnr=238" xr:uid="{00000000-0004-0000-0100-000018000000}"/>
    <hyperlink ref="P33" r:id="rId26" display="http://www.bav-astro.de/sfs/BAVM_link.php?BAVMnr=239" xr:uid="{00000000-0004-0000-0100-000019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0"/>
  <sheetViews>
    <sheetView topLeftCell="A10" workbookViewId="0">
      <selection activeCell="A20" sqref="A20:R5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58</v>
      </c>
    </row>
    <row r="2" spans="1:7" x14ac:dyDescent="0.2">
      <c r="A2" t="s">
        <v>25</v>
      </c>
      <c r="B2" t="s">
        <v>31</v>
      </c>
    </row>
    <row r="3" spans="1:7" ht="13.5" thickBot="1" x14ac:dyDescent="0.25"/>
    <row r="4" spans="1:7" ht="14.25" thickTop="1" thickBot="1" x14ac:dyDescent="0.25">
      <c r="A4" s="6" t="s">
        <v>1</v>
      </c>
      <c r="C4" s="3">
        <v>38260.392999999996</v>
      </c>
      <c r="D4" s="4">
        <v>0.93146899999999999</v>
      </c>
    </row>
    <row r="5" spans="1:7" ht="13.5" thickTop="1" x14ac:dyDescent="0.2"/>
    <row r="6" spans="1:7" x14ac:dyDescent="0.2">
      <c r="A6" s="6" t="s">
        <v>2</v>
      </c>
    </row>
    <row r="7" spans="1:7" x14ac:dyDescent="0.2">
      <c r="A7" t="s">
        <v>3</v>
      </c>
      <c r="C7">
        <f>+C4</f>
        <v>38260.392999999996</v>
      </c>
    </row>
    <row r="8" spans="1:7" x14ac:dyDescent="0.2">
      <c r="A8" t="s">
        <v>4</v>
      </c>
      <c r="C8">
        <v>0.931488303976582</v>
      </c>
    </row>
    <row r="9" spans="1:7" x14ac:dyDescent="0.2">
      <c r="A9" s="18" t="s">
        <v>37</v>
      </c>
      <c r="B9" s="19"/>
      <c r="C9" s="20">
        <v>8</v>
      </c>
      <c r="D9" s="19" t="s">
        <v>38</v>
      </c>
      <c r="E9" s="19"/>
    </row>
    <row r="10" spans="1:7" ht="13.5" thickBot="1" x14ac:dyDescent="0.25">
      <c r="A10" s="19"/>
      <c r="B10" s="19"/>
      <c r="C10" s="5" t="s">
        <v>21</v>
      </c>
      <c r="D10" s="5" t="s">
        <v>22</v>
      </c>
      <c r="E10" s="19"/>
    </row>
    <row r="11" spans="1:7" x14ac:dyDescent="0.2">
      <c r="A11" s="19" t="s">
        <v>17</v>
      </c>
      <c r="B11" s="19"/>
      <c r="C11" s="35">
        <f ca="1">INTERCEPT(INDIRECT($G$11):G992,INDIRECT($F$11):F992)</f>
        <v>-0.14927520827616361</v>
      </c>
      <c r="D11" s="21"/>
      <c r="E11" s="19"/>
      <c r="F11" s="36" t="str">
        <f>"F"&amp;E19</f>
        <v>F21</v>
      </c>
      <c r="G11" s="11" t="str">
        <f>"G"&amp;E19</f>
        <v>G21</v>
      </c>
    </row>
    <row r="12" spans="1:7" x14ac:dyDescent="0.2">
      <c r="A12" s="19" t="s">
        <v>18</v>
      </c>
      <c r="B12" s="19"/>
      <c r="C12" s="35">
        <f ca="1">SLOPE(INDIRECT($G$11):G992,INDIRECT($F$11):F992)</f>
        <v>-4.0136772823686172E-9</v>
      </c>
      <c r="D12" s="21"/>
      <c r="E12" s="19"/>
    </row>
    <row r="13" spans="1:7" x14ac:dyDescent="0.2">
      <c r="A13" s="19" t="s">
        <v>20</v>
      </c>
      <c r="B13" s="19"/>
      <c r="C13" s="21" t="s">
        <v>15</v>
      </c>
      <c r="D13" s="24" t="s">
        <v>50</v>
      </c>
      <c r="E13" s="20">
        <v>1</v>
      </c>
    </row>
    <row r="14" spans="1:7" x14ac:dyDescent="0.2">
      <c r="A14" s="19"/>
      <c r="B14" s="19"/>
      <c r="C14" s="19"/>
      <c r="D14" s="24" t="s">
        <v>39</v>
      </c>
      <c r="E14" s="25">
        <f ca="1">NOW()+15018.5+$C$9/24</f>
        <v>60548.494449768521</v>
      </c>
    </row>
    <row r="15" spans="1:7" x14ac:dyDescent="0.2">
      <c r="A15" s="22" t="s">
        <v>19</v>
      </c>
      <c r="B15" s="19"/>
      <c r="C15" s="23">
        <f ca="1">(C7+C11)+(C8+C12)*INT(MAX(F21:F3533))</f>
        <v>59460.917431947426</v>
      </c>
      <c r="D15" s="24" t="s">
        <v>51</v>
      </c>
      <c r="E15" s="25">
        <f ca="1">ROUND(2*(E14-$C$7)/$C$8,0)/2+E13</f>
        <v>23928.5</v>
      </c>
    </row>
    <row r="16" spans="1:7" x14ac:dyDescent="0.2">
      <c r="A16" s="26" t="s">
        <v>5</v>
      </c>
      <c r="B16" s="19"/>
      <c r="C16" s="27">
        <f ca="1">+C8+C12</f>
        <v>0.93148829996290472</v>
      </c>
      <c r="D16" s="24" t="s">
        <v>40</v>
      </c>
      <c r="E16" s="11">
        <f ca="1">ROUND(2*(E14-$C$15)/$C$16,0)/2+E13</f>
        <v>1168.5</v>
      </c>
    </row>
    <row r="17" spans="1:17" ht="13.5" thickBot="1" x14ac:dyDescent="0.25">
      <c r="A17" s="24" t="s">
        <v>35</v>
      </c>
      <c r="B17" s="19"/>
      <c r="C17" s="19">
        <f>COUNT(C21:C2191)</f>
        <v>31</v>
      </c>
      <c r="D17" s="24" t="s">
        <v>41</v>
      </c>
      <c r="E17" s="28">
        <f ca="1">+$C$15+$C$16*E16-15018.5-$C$9/24</f>
        <v>45530.528177120745</v>
      </c>
    </row>
    <row r="18" spans="1:17" ht="14.25" thickTop="1" thickBot="1" x14ac:dyDescent="0.25">
      <c r="A18" s="26" t="s">
        <v>6</v>
      </c>
      <c r="B18" s="19"/>
      <c r="C18" s="29">
        <f ca="1">+C15</f>
        <v>59460.917431947426</v>
      </c>
      <c r="D18" s="30">
        <f ca="1">+C16</f>
        <v>0.93148829996290472</v>
      </c>
      <c r="E18" s="31" t="s">
        <v>42</v>
      </c>
    </row>
    <row r="19" spans="1:17" ht="13.5" thickTop="1" x14ac:dyDescent="0.2">
      <c r="A19" s="37" t="s">
        <v>46</v>
      </c>
      <c r="E19" s="38">
        <v>21</v>
      </c>
    </row>
    <row r="20" spans="1:17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</v>
      </c>
      <c r="I20" s="8" t="s">
        <v>30</v>
      </c>
      <c r="J20" s="8" t="s">
        <v>48</v>
      </c>
      <c r="K20" s="8" t="s">
        <v>26</v>
      </c>
      <c r="L20" s="8" t="s">
        <v>27</v>
      </c>
      <c r="M20" s="8" t="s">
        <v>28</v>
      </c>
      <c r="N20" s="8" t="s">
        <v>29</v>
      </c>
      <c r="O20" s="8" t="s">
        <v>24</v>
      </c>
      <c r="P20" s="7" t="s">
        <v>23</v>
      </c>
      <c r="Q20" s="5" t="s">
        <v>16</v>
      </c>
    </row>
    <row r="21" spans="1:17" x14ac:dyDescent="0.2">
      <c r="A21" t="s">
        <v>13</v>
      </c>
      <c r="C21" s="13">
        <f>+C4</f>
        <v>38260.392999999996</v>
      </c>
      <c r="D21" s="13" t="s">
        <v>15</v>
      </c>
      <c r="E21">
        <f t="shared" ref="E21:E51" si="0">+(C21-C$7)/C$8</f>
        <v>0</v>
      </c>
      <c r="F21">
        <f t="shared" ref="F21:F51" si="1">ROUND(2*E21,0)/2</f>
        <v>0</v>
      </c>
      <c r="H21" s="11">
        <v>0</v>
      </c>
      <c r="O21">
        <f t="shared" ref="O21:O51" ca="1" si="2">+C$11+C$12*$F21</f>
        <v>-0.14927520827616361</v>
      </c>
      <c r="Q21" s="2">
        <f t="shared" ref="Q21:Q51" si="3">+C21-15018.5</f>
        <v>23241.892999999996</v>
      </c>
    </row>
    <row r="22" spans="1:17" x14ac:dyDescent="0.2">
      <c r="A22" s="33" t="s">
        <v>43</v>
      </c>
      <c r="B22" s="21" t="s">
        <v>33</v>
      </c>
      <c r="C22" s="34">
        <v>50666.739099999999</v>
      </c>
      <c r="D22" s="13">
        <v>1E-4</v>
      </c>
      <c r="E22">
        <f t="shared" si="0"/>
        <v>13318.842595270959</v>
      </c>
      <c r="F22">
        <f t="shared" si="1"/>
        <v>13319</v>
      </c>
      <c r="G22">
        <f t="shared" ref="G22:G51" si="4">+C22-(C$7+F22*C$8)</f>
        <v>-0.14662066409073304</v>
      </c>
      <c r="I22">
        <f t="shared" ref="I22:I27" si="5">+G22</f>
        <v>-0.14662066409073304</v>
      </c>
      <c r="O22">
        <f t="shared" ca="1" si="2"/>
        <v>-0.14932866644388748</v>
      </c>
      <c r="Q22" s="2">
        <f t="shared" si="3"/>
        <v>35648.239099999999</v>
      </c>
    </row>
    <row r="23" spans="1:17" x14ac:dyDescent="0.2">
      <c r="A23" s="33" t="s">
        <v>43</v>
      </c>
      <c r="B23" s="21" t="s">
        <v>44</v>
      </c>
      <c r="C23" s="34">
        <v>50672.793299999998</v>
      </c>
      <c r="D23" s="13">
        <v>1E-3</v>
      </c>
      <c r="E23">
        <f t="shared" si="0"/>
        <v>13325.342086433813</v>
      </c>
      <c r="F23">
        <f t="shared" si="1"/>
        <v>13325.5</v>
      </c>
      <c r="G23">
        <f t="shared" si="4"/>
        <v>-0.1470946399422246</v>
      </c>
      <c r="I23">
        <f t="shared" si="5"/>
        <v>-0.1470946399422246</v>
      </c>
      <c r="O23">
        <f t="shared" ca="1" si="2"/>
        <v>-0.14932869253278983</v>
      </c>
      <c r="Q23" s="2">
        <f t="shared" si="3"/>
        <v>35654.293299999998</v>
      </c>
    </row>
    <row r="24" spans="1:17" x14ac:dyDescent="0.2">
      <c r="A24" s="9" t="s">
        <v>32</v>
      </c>
      <c r="B24" s="10" t="s">
        <v>33</v>
      </c>
      <c r="C24" s="14">
        <v>51675.535199999998</v>
      </c>
      <c r="D24" s="14">
        <v>1.9E-3</v>
      </c>
      <c r="E24">
        <f t="shared" si="0"/>
        <v>14401.836440382471</v>
      </c>
      <c r="F24">
        <f t="shared" si="1"/>
        <v>14402</v>
      </c>
      <c r="G24">
        <f t="shared" si="4"/>
        <v>-0.15235387073335005</v>
      </c>
      <c r="I24">
        <f t="shared" si="5"/>
        <v>-0.15235387073335005</v>
      </c>
      <c r="O24">
        <f t="shared" ca="1" si="2"/>
        <v>-0.14933301325638429</v>
      </c>
      <c r="Q24" s="2">
        <f t="shared" si="3"/>
        <v>36657.035199999998</v>
      </c>
    </row>
    <row r="25" spans="1:17" x14ac:dyDescent="0.2">
      <c r="A25" s="12" t="s">
        <v>34</v>
      </c>
      <c r="B25" s="10" t="s">
        <v>33</v>
      </c>
      <c r="C25" s="14">
        <v>52138.489300000001</v>
      </c>
      <c r="D25" s="14">
        <v>4.5999999999999999E-3</v>
      </c>
      <c r="E25">
        <f t="shared" si="0"/>
        <v>14898.841177880109</v>
      </c>
      <c r="F25">
        <f t="shared" si="1"/>
        <v>14899</v>
      </c>
      <c r="G25">
        <f t="shared" si="4"/>
        <v>-0.14794094709213823</v>
      </c>
      <c r="I25">
        <f t="shared" si="5"/>
        <v>-0.14794094709213823</v>
      </c>
      <c r="O25">
        <f t="shared" ca="1" si="2"/>
        <v>-0.14933500805399363</v>
      </c>
      <c r="Q25" s="2">
        <f t="shared" si="3"/>
        <v>37119.989300000001</v>
      </c>
    </row>
    <row r="26" spans="1:17" x14ac:dyDescent="0.2">
      <c r="A26" s="32" t="s">
        <v>34</v>
      </c>
      <c r="B26" s="10" t="s">
        <v>33</v>
      </c>
      <c r="C26" s="14">
        <v>52138.489300000001</v>
      </c>
      <c r="D26" s="14">
        <v>4.5999999999999999E-3</v>
      </c>
      <c r="E26">
        <f t="shared" si="0"/>
        <v>14898.841177880109</v>
      </c>
      <c r="F26">
        <f t="shared" si="1"/>
        <v>14899</v>
      </c>
      <c r="G26">
        <f t="shared" si="4"/>
        <v>-0.14794094709213823</v>
      </c>
      <c r="I26">
        <f t="shared" si="5"/>
        <v>-0.14794094709213823</v>
      </c>
      <c r="O26">
        <f t="shared" ca="1" si="2"/>
        <v>-0.14933500805399363</v>
      </c>
      <c r="Q26" s="2">
        <f t="shared" si="3"/>
        <v>37119.989300000001</v>
      </c>
    </row>
    <row r="27" spans="1:17" x14ac:dyDescent="0.2">
      <c r="A27" s="15" t="s">
        <v>36</v>
      </c>
      <c r="B27" s="16" t="s">
        <v>33</v>
      </c>
      <c r="C27" s="17">
        <v>53566.453600000001</v>
      </c>
      <c r="D27" s="17">
        <v>1.6000000000000001E-3</v>
      </c>
      <c r="E27">
        <f t="shared" si="0"/>
        <v>16431.833373170088</v>
      </c>
      <c r="F27">
        <f t="shared" si="1"/>
        <v>16432</v>
      </c>
      <c r="G27">
        <f t="shared" si="4"/>
        <v>-0.15521094318683026</v>
      </c>
      <c r="I27">
        <f t="shared" si="5"/>
        <v>-0.15521094318683026</v>
      </c>
      <c r="O27">
        <f t="shared" ca="1" si="2"/>
        <v>-0.14934116102126749</v>
      </c>
      <c r="Q27" s="2">
        <f t="shared" si="3"/>
        <v>38547.953600000001</v>
      </c>
    </row>
    <row r="28" spans="1:17" x14ac:dyDescent="0.2">
      <c r="A28" s="15" t="s">
        <v>47</v>
      </c>
      <c r="B28" s="16" t="s">
        <v>33</v>
      </c>
      <c r="C28" s="17">
        <v>54217.563390000003</v>
      </c>
      <c r="D28" s="17">
        <v>2.0000000000000001E-4</v>
      </c>
      <c r="E28">
        <f t="shared" si="0"/>
        <v>17130.832799379063</v>
      </c>
      <c r="F28">
        <f t="shared" si="1"/>
        <v>17131</v>
      </c>
      <c r="G28">
        <f t="shared" si="4"/>
        <v>-0.1557454228241113</v>
      </c>
      <c r="J28">
        <f>+G28</f>
        <v>-0.1557454228241113</v>
      </c>
      <c r="O28">
        <f t="shared" ca="1" si="2"/>
        <v>-0.14934396658168786</v>
      </c>
      <c r="Q28" s="2">
        <f t="shared" si="3"/>
        <v>39199.063390000003</v>
      </c>
    </row>
    <row r="29" spans="1:17" x14ac:dyDescent="0.2">
      <c r="A29" s="17" t="s">
        <v>45</v>
      </c>
      <c r="B29" s="39"/>
      <c r="C29" s="17">
        <v>54245.5069</v>
      </c>
      <c r="D29" s="17">
        <v>6.9999999999999999E-4</v>
      </c>
      <c r="E29">
        <f t="shared" si="0"/>
        <v>17160.831576476645</v>
      </c>
      <c r="F29">
        <f t="shared" si="1"/>
        <v>17161</v>
      </c>
      <c r="G29">
        <f t="shared" si="4"/>
        <v>-0.15688454212067882</v>
      </c>
      <c r="I29">
        <f>+G29</f>
        <v>-0.15688454212067882</v>
      </c>
      <c r="O29">
        <f t="shared" ca="1" si="2"/>
        <v>-0.14934408699200635</v>
      </c>
      <c r="Q29" s="2">
        <f t="shared" si="3"/>
        <v>39227.0069</v>
      </c>
    </row>
    <row r="30" spans="1:17" x14ac:dyDescent="0.2">
      <c r="A30" s="40" t="s">
        <v>49</v>
      </c>
      <c r="B30" s="41" t="s">
        <v>33</v>
      </c>
      <c r="C30" s="40">
        <v>55342.807800000002</v>
      </c>
      <c r="D30" s="40">
        <v>2.9999999999999997E-4</v>
      </c>
      <c r="E30">
        <f t="shared" si="0"/>
        <v>18338.839819108951</v>
      </c>
      <c r="F30">
        <f t="shared" si="1"/>
        <v>18339</v>
      </c>
      <c r="G30">
        <f t="shared" si="4"/>
        <v>-0.14920662652730243</v>
      </c>
      <c r="I30">
        <f>+G30</f>
        <v>-0.14920662652730243</v>
      </c>
      <c r="O30">
        <f t="shared" ca="1" si="2"/>
        <v>-0.14934881510384498</v>
      </c>
      <c r="Q30" s="2">
        <f t="shared" si="3"/>
        <v>40324.307800000002</v>
      </c>
    </row>
    <row r="31" spans="1:17" x14ac:dyDescent="0.2">
      <c r="A31" s="15" t="s">
        <v>52</v>
      </c>
      <c r="B31" s="16" t="s">
        <v>33</v>
      </c>
      <c r="C31" s="17">
        <v>55375.41072</v>
      </c>
      <c r="D31" s="17">
        <v>2.9999999999999997E-4</v>
      </c>
      <c r="E31">
        <f t="shared" si="0"/>
        <v>18373.840709469911</v>
      </c>
      <c r="F31">
        <f t="shared" si="1"/>
        <v>18374</v>
      </c>
      <c r="G31">
        <f t="shared" si="4"/>
        <v>-0.14837726571568055</v>
      </c>
      <c r="J31">
        <f>+G31</f>
        <v>-0.14837726571568055</v>
      </c>
      <c r="O31">
        <f t="shared" ca="1" si="2"/>
        <v>-0.14934895558254985</v>
      </c>
      <c r="Q31" s="2">
        <f t="shared" si="3"/>
        <v>40356.91072</v>
      </c>
    </row>
    <row r="32" spans="1:17" x14ac:dyDescent="0.2">
      <c r="A32" s="42" t="s">
        <v>57</v>
      </c>
      <c r="B32" s="43" t="s">
        <v>33</v>
      </c>
      <c r="C32" s="44">
        <v>55380.530599999998</v>
      </c>
      <c r="D32" s="45">
        <v>2.3999999999999998E-3</v>
      </c>
      <c r="E32">
        <f t="shared" si="0"/>
        <v>18379.337160663275</v>
      </c>
      <c r="F32">
        <f t="shared" si="1"/>
        <v>18379.5</v>
      </c>
      <c r="G32">
        <f t="shared" si="4"/>
        <v>-0.15168293759052176</v>
      </c>
      <c r="I32">
        <f t="shared" ref="I32:I38" si="6">+G32</f>
        <v>-0.15168293759052176</v>
      </c>
      <c r="O32">
        <f t="shared" ca="1" si="2"/>
        <v>-0.14934897765777491</v>
      </c>
      <c r="Q32" s="2">
        <f t="shared" si="3"/>
        <v>40362.030599999998</v>
      </c>
    </row>
    <row r="33" spans="1:17" x14ac:dyDescent="0.2">
      <c r="A33" s="42" t="s">
        <v>57</v>
      </c>
      <c r="B33" s="43" t="s">
        <v>33</v>
      </c>
      <c r="C33" s="44">
        <v>55387.519999999997</v>
      </c>
      <c r="D33" s="45">
        <v>8.9999999999999998E-4</v>
      </c>
      <c r="E33">
        <f t="shared" si="0"/>
        <v>18386.840636520308</v>
      </c>
      <c r="F33">
        <f t="shared" si="1"/>
        <v>18387</v>
      </c>
      <c r="G33">
        <f t="shared" si="4"/>
        <v>-0.14844521741179051</v>
      </c>
      <c r="I33">
        <f t="shared" si="6"/>
        <v>-0.14844521741179051</v>
      </c>
      <c r="O33">
        <f t="shared" ca="1" si="2"/>
        <v>-0.14934900776035454</v>
      </c>
      <c r="Q33" s="2">
        <f t="shared" si="3"/>
        <v>40369.019999999997</v>
      </c>
    </row>
    <row r="34" spans="1:17" x14ac:dyDescent="0.2">
      <c r="A34" s="42" t="s">
        <v>57</v>
      </c>
      <c r="B34" s="43" t="s">
        <v>33</v>
      </c>
      <c r="C34" s="44">
        <v>55409.412100000001</v>
      </c>
      <c r="D34" s="45">
        <v>1.1999999999999999E-3</v>
      </c>
      <c r="E34">
        <f t="shared" si="0"/>
        <v>18410.342917661732</v>
      </c>
      <c r="F34">
        <f t="shared" si="1"/>
        <v>18410.5</v>
      </c>
      <c r="G34">
        <f t="shared" si="4"/>
        <v>-0.14632036085822619</v>
      </c>
      <c r="I34">
        <f t="shared" si="6"/>
        <v>-0.14632036085822619</v>
      </c>
      <c r="O34">
        <f t="shared" ca="1" si="2"/>
        <v>-0.14934910208177066</v>
      </c>
      <c r="Q34" s="2">
        <f t="shared" si="3"/>
        <v>40390.912100000001</v>
      </c>
    </row>
    <row r="35" spans="1:17" x14ac:dyDescent="0.2">
      <c r="A35" s="40" t="s">
        <v>54</v>
      </c>
      <c r="B35" s="41" t="s">
        <v>33</v>
      </c>
      <c r="C35" s="40">
        <v>55616.66689</v>
      </c>
      <c r="D35" s="40">
        <v>1.2E-4</v>
      </c>
      <c r="E35">
        <f t="shared" si="0"/>
        <v>18632.841460171836</v>
      </c>
      <c r="F35">
        <f t="shared" si="1"/>
        <v>18633</v>
      </c>
      <c r="G35">
        <f t="shared" si="4"/>
        <v>-0.14767799565015594</v>
      </c>
      <c r="I35">
        <f t="shared" si="6"/>
        <v>-0.14767799565015594</v>
      </c>
      <c r="O35">
        <f t="shared" ca="1" si="2"/>
        <v>-0.149349995124966</v>
      </c>
      <c r="Q35" s="2">
        <f t="shared" si="3"/>
        <v>40598.16689</v>
      </c>
    </row>
    <row r="36" spans="1:17" x14ac:dyDescent="0.2">
      <c r="A36" s="40" t="s">
        <v>55</v>
      </c>
      <c r="B36" s="41" t="s">
        <v>33</v>
      </c>
      <c r="C36" s="40">
        <v>55700.501300000004</v>
      </c>
      <c r="D36" s="40">
        <v>3.0000000000000001E-3</v>
      </c>
      <c r="E36">
        <f t="shared" si="0"/>
        <v>18722.841956841639</v>
      </c>
      <c r="F36">
        <f t="shared" si="1"/>
        <v>18723</v>
      </c>
      <c r="G36">
        <f t="shared" si="4"/>
        <v>-0.14721535353601212</v>
      </c>
      <c r="I36">
        <f t="shared" si="6"/>
        <v>-0.14721535353601212</v>
      </c>
      <c r="O36">
        <f t="shared" ca="1" si="2"/>
        <v>-0.14935035635592139</v>
      </c>
      <c r="Q36" s="2">
        <f t="shared" si="3"/>
        <v>40682.001300000004</v>
      </c>
    </row>
    <row r="37" spans="1:17" x14ac:dyDescent="0.2">
      <c r="A37" s="40" t="s">
        <v>55</v>
      </c>
      <c r="B37" s="41" t="s">
        <v>44</v>
      </c>
      <c r="C37" s="40">
        <v>55707.487000000001</v>
      </c>
      <c r="D37" s="40">
        <v>4.7999999999999996E-3</v>
      </c>
      <c r="E37">
        <f t="shared" si="0"/>
        <v>18730.341460560769</v>
      </c>
      <c r="F37">
        <f t="shared" si="1"/>
        <v>18730.5</v>
      </c>
      <c r="G37">
        <f t="shared" si="4"/>
        <v>-0.14767763336567441</v>
      </c>
      <c r="I37">
        <f t="shared" si="6"/>
        <v>-0.14767763336567441</v>
      </c>
      <c r="O37">
        <f t="shared" ca="1" si="2"/>
        <v>-0.14935038645850102</v>
      </c>
      <c r="Q37" s="2">
        <f t="shared" si="3"/>
        <v>40688.987000000001</v>
      </c>
    </row>
    <row r="38" spans="1:17" x14ac:dyDescent="0.2">
      <c r="A38" s="40" t="s">
        <v>53</v>
      </c>
      <c r="B38" s="41" t="s">
        <v>33</v>
      </c>
      <c r="C38" s="40">
        <v>55710.750699999997</v>
      </c>
      <c r="D38" s="40">
        <v>8.9999999999999998E-4</v>
      </c>
      <c r="E38">
        <f t="shared" si="0"/>
        <v>18733.845208257935</v>
      </c>
      <c r="F38">
        <f t="shared" si="1"/>
        <v>18734</v>
      </c>
      <c r="G38">
        <f t="shared" si="4"/>
        <v>-0.14418669728183886</v>
      </c>
      <c r="I38">
        <f t="shared" si="6"/>
        <v>-0.14418669728183886</v>
      </c>
      <c r="O38">
        <f t="shared" ca="1" si="2"/>
        <v>-0.14935040050637149</v>
      </c>
      <c r="Q38" s="2">
        <f t="shared" si="3"/>
        <v>40692.250699999997</v>
      </c>
    </row>
    <row r="39" spans="1:17" x14ac:dyDescent="0.2">
      <c r="A39" s="15" t="s">
        <v>56</v>
      </c>
      <c r="B39" s="16" t="s">
        <v>44</v>
      </c>
      <c r="C39" s="17">
        <v>56102.437129999998</v>
      </c>
      <c r="D39" s="17">
        <v>4.0000000000000002E-4</v>
      </c>
      <c r="E39">
        <f t="shared" si="0"/>
        <v>19154.340482678308</v>
      </c>
      <c r="F39">
        <f t="shared" si="1"/>
        <v>19154.5</v>
      </c>
      <c r="G39">
        <f t="shared" si="4"/>
        <v>-0.14858851943426998</v>
      </c>
      <c r="J39">
        <f>+G39</f>
        <v>-0.14858851943426998</v>
      </c>
      <c r="O39">
        <f t="shared" ca="1" si="2"/>
        <v>-0.14935208825766874</v>
      </c>
      <c r="Q39" s="2">
        <f t="shared" si="3"/>
        <v>41083.937129999998</v>
      </c>
    </row>
    <row r="40" spans="1:17" x14ac:dyDescent="0.2">
      <c r="A40" s="42" t="s">
        <v>57</v>
      </c>
      <c r="B40" s="43" t="s">
        <v>33</v>
      </c>
      <c r="C40" s="44">
        <v>56136.435299999997</v>
      </c>
      <c r="D40" s="45">
        <v>1.8E-3</v>
      </c>
      <c r="E40">
        <f t="shared" si="0"/>
        <v>19190.839244772109</v>
      </c>
      <c r="F40">
        <f t="shared" si="1"/>
        <v>19191</v>
      </c>
      <c r="G40">
        <f t="shared" si="4"/>
        <v>-0.14974161458667368</v>
      </c>
      <c r="I40">
        <f>+G40</f>
        <v>-0.14974161458667368</v>
      </c>
      <c r="O40">
        <f t="shared" ca="1" si="2"/>
        <v>-0.14935223475688955</v>
      </c>
      <c r="Q40" s="2">
        <f t="shared" si="3"/>
        <v>41117.935299999997</v>
      </c>
    </row>
    <row r="41" spans="1:17" x14ac:dyDescent="0.2">
      <c r="A41" s="15" t="s">
        <v>56</v>
      </c>
      <c r="B41" s="16" t="s">
        <v>33</v>
      </c>
      <c r="C41" s="17">
        <v>56275.226320000002</v>
      </c>
      <c r="D41" s="17">
        <v>2.9999999999999997E-4</v>
      </c>
      <c r="E41">
        <f t="shared" si="0"/>
        <v>19339.838453251159</v>
      </c>
      <c r="F41">
        <f t="shared" si="1"/>
        <v>19340</v>
      </c>
      <c r="G41">
        <f t="shared" si="4"/>
        <v>-0.15047890708956402</v>
      </c>
      <c r="J41">
        <f>+G41</f>
        <v>-0.15047890708956402</v>
      </c>
      <c r="O41">
        <f t="shared" ca="1" si="2"/>
        <v>-0.14935283279480463</v>
      </c>
      <c r="Q41" s="2">
        <f t="shared" si="3"/>
        <v>41256.726320000002</v>
      </c>
    </row>
    <row r="42" spans="1:17" x14ac:dyDescent="0.2">
      <c r="A42" s="42" t="s">
        <v>57</v>
      </c>
      <c r="B42" s="43" t="s">
        <v>33</v>
      </c>
      <c r="C42" s="44">
        <v>56579.3557</v>
      </c>
      <c r="D42" s="45">
        <v>1.8E-3</v>
      </c>
      <c r="E42">
        <f t="shared" si="0"/>
        <v>19666.336787907268</v>
      </c>
      <c r="F42">
        <f t="shared" si="1"/>
        <v>19666.5</v>
      </c>
      <c r="G42">
        <f t="shared" si="4"/>
        <v>-0.15203015544102527</v>
      </c>
      <c r="I42">
        <f t="shared" ref="I42:I51" si="7">+G42</f>
        <v>-0.15203015544102527</v>
      </c>
      <c r="O42">
        <f t="shared" ca="1" si="2"/>
        <v>-0.14935414326043731</v>
      </c>
      <c r="Q42" s="2">
        <f t="shared" si="3"/>
        <v>41560.8557</v>
      </c>
    </row>
    <row r="43" spans="1:17" x14ac:dyDescent="0.2">
      <c r="A43" s="45" t="s">
        <v>60</v>
      </c>
      <c r="B43" s="43" t="e">
        <v>#REF!</v>
      </c>
      <c r="C43" s="45">
        <v>56897.465300000003</v>
      </c>
      <c r="D43" s="45">
        <v>2.0999999999999999E-3</v>
      </c>
      <c r="E43">
        <f t="shared" si="0"/>
        <v>20007.843598719573</v>
      </c>
      <c r="F43">
        <f t="shared" si="1"/>
        <v>20008</v>
      </c>
      <c r="G43">
        <f t="shared" si="4"/>
        <v>-0.14568596344179241</v>
      </c>
      <c r="I43">
        <f t="shared" si="7"/>
        <v>-0.14568596344179241</v>
      </c>
      <c r="O43">
        <f t="shared" ca="1" si="2"/>
        <v>-0.14935551393122926</v>
      </c>
      <c r="Q43" s="2">
        <f t="shared" si="3"/>
        <v>41878.965300000003</v>
      </c>
    </row>
    <row r="44" spans="1:17" x14ac:dyDescent="0.2">
      <c r="A44" s="63" t="s">
        <v>209</v>
      </c>
      <c r="B44" s="64" t="s">
        <v>44</v>
      </c>
      <c r="C44" s="65">
        <v>56918.423699999999</v>
      </c>
      <c r="D44" s="63">
        <v>3.5000000000000001E-3</v>
      </c>
      <c r="E44">
        <f t="shared" si="0"/>
        <v>20030.343505492983</v>
      </c>
      <c r="F44">
        <f t="shared" si="1"/>
        <v>20030.5</v>
      </c>
      <c r="G44">
        <f t="shared" si="4"/>
        <v>-0.14577280291996431</v>
      </c>
      <c r="I44">
        <f t="shared" si="7"/>
        <v>-0.14577280291996431</v>
      </c>
      <c r="O44">
        <f t="shared" ca="1" si="2"/>
        <v>-0.1493556042389681</v>
      </c>
      <c r="Q44" s="2">
        <f t="shared" si="3"/>
        <v>41899.923699999999</v>
      </c>
    </row>
    <row r="45" spans="1:17" x14ac:dyDescent="0.2">
      <c r="A45" s="45" t="s">
        <v>61</v>
      </c>
      <c r="B45" s="46"/>
      <c r="C45" s="45">
        <v>56918.425499999998</v>
      </c>
      <c r="D45" s="45">
        <v>6.9999999999999999E-4</v>
      </c>
      <c r="E45">
        <f t="shared" si="0"/>
        <v>20030.345437884393</v>
      </c>
      <c r="F45">
        <f t="shared" si="1"/>
        <v>20030.5</v>
      </c>
      <c r="G45">
        <f t="shared" si="4"/>
        <v>-0.14397280292178039</v>
      </c>
      <c r="I45">
        <f t="shared" si="7"/>
        <v>-0.14397280292178039</v>
      </c>
      <c r="O45">
        <f t="shared" ca="1" si="2"/>
        <v>-0.1493556042389681</v>
      </c>
      <c r="Q45" s="2">
        <f t="shared" si="3"/>
        <v>41899.925499999998</v>
      </c>
    </row>
    <row r="46" spans="1:17" x14ac:dyDescent="0.2">
      <c r="A46" s="60" t="s">
        <v>0</v>
      </c>
      <c r="B46" s="61" t="s">
        <v>33</v>
      </c>
      <c r="C46" s="62">
        <v>57935.605799999998</v>
      </c>
      <c r="D46" s="62">
        <v>8.0000000000000004E-4</v>
      </c>
      <c r="E46">
        <f t="shared" si="0"/>
        <v>21122.340147487932</v>
      </c>
      <c r="F46">
        <f t="shared" si="1"/>
        <v>21122.5</v>
      </c>
      <c r="G46">
        <f t="shared" si="4"/>
        <v>-0.14890074535651365</v>
      </c>
      <c r="I46">
        <f t="shared" si="7"/>
        <v>-0.14890074535651365</v>
      </c>
      <c r="O46">
        <f t="shared" ca="1" si="2"/>
        <v>-0.14935998717456045</v>
      </c>
      <c r="Q46" s="2">
        <f t="shared" si="3"/>
        <v>42917.105799999998</v>
      </c>
    </row>
    <row r="47" spans="1:17" x14ac:dyDescent="0.2">
      <c r="A47" s="60" t="s">
        <v>0</v>
      </c>
      <c r="B47" s="61" t="s">
        <v>33</v>
      </c>
      <c r="C47" s="62">
        <v>57949.579700000002</v>
      </c>
      <c r="D47" s="62">
        <v>8.0000000000000004E-4</v>
      </c>
      <c r="E47">
        <f t="shared" si="0"/>
        <v>21137.341838803164</v>
      </c>
      <c r="F47">
        <f t="shared" si="1"/>
        <v>21137.5</v>
      </c>
      <c r="G47">
        <f t="shared" si="4"/>
        <v>-0.14732530499168206</v>
      </c>
      <c r="I47">
        <f t="shared" si="7"/>
        <v>-0.14732530499168206</v>
      </c>
      <c r="O47">
        <f t="shared" ca="1" si="2"/>
        <v>-0.14936004737971967</v>
      </c>
      <c r="Q47" s="2">
        <f t="shared" si="3"/>
        <v>42931.079700000002</v>
      </c>
    </row>
    <row r="48" spans="1:17" x14ac:dyDescent="0.2">
      <c r="A48" s="60" t="s">
        <v>0</v>
      </c>
      <c r="B48" s="61" t="s">
        <v>33</v>
      </c>
      <c r="C48" s="62">
        <v>57950.503100000002</v>
      </c>
      <c r="D48" s="62">
        <v>8.9999999999999998E-4</v>
      </c>
      <c r="E48">
        <f t="shared" si="0"/>
        <v>21138.33315559808</v>
      </c>
      <c r="F48">
        <f t="shared" si="1"/>
        <v>21138.5</v>
      </c>
      <c r="G48">
        <f t="shared" si="4"/>
        <v>-0.1554136089689564</v>
      </c>
      <c r="I48">
        <f t="shared" si="7"/>
        <v>-0.1554136089689564</v>
      </c>
      <c r="O48">
        <f t="shared" ca="1" si="2"/>
        <v>-0.14936005139339695</v>
      </c>
      <c r="Q48" s="2">
        <f t="shared" si="3"/>
        <v>42932.003100000002</v>
      </c>
    </row>
    <row r="49" spans="1:17" x14ac:dyDescent="0.2">
      <c r="A49" s="60" t="s">
        <v>0</v>
      </c>
      <c r="B49" s="61" t="s">
        <v>33</v>
      </c>
      <c r="C49" s="62">
        <v>57978.453699999998</v>
      </c>
      <c r="D49" s="62">
        <v>8.0000000000000004E-4</v>
      </c>
      <c r="E49">
        <f t="shared" si="0"/>
        <v>21168.339544170725</v>
      </c>
      <c r="F49">
        <f t="shared" si="1"/>
        <v>21168.5</v>
      </c>
      <c r="G49">
        <f t="shared" si="4"/>
        <v>-0.14946272827364737</v>
      </c>
      <c r="I49">
        <f t="shared" si="7"/>
        <v>-0.14946272827364737</v>
      </c>
      <c r="O49">
        <f t="shared" ca="1" si="2"/>
        <v>-0.14936017180371544</v>
      </c>
      <c r="Q49" s="2">
        <f t="shared" si="3"/>
        <v>42959.953699999998</v>
      </c>
    </row>
    <row r="50" spans="1:17" x14ac:dyDescent="0.2">
      <c r="A50" s="63" t="s">
        <v>209</v>
      </c>
      <c r="B50" s="64" t="s">
        <v>33</v>
      </c>
      <c r="C50" s="65">
        <v>59071.553800000002</v>
      </c>
      <c r="D50" s="63">
        <v>3.5000000000000001E-3</v>
      </c>
      <c r="E50">
        <f t="shared" si="0"/>
        <v>22341.838014665191</v>
      </c>
      <c r="F50">
        <f t="shared" si="1"/>
        <v>22342</v>
      </c>
      <c r="G50">
        <f t="shared" si="4"/>
        <v>-0.15088744478998706</v>
      </c>
      <c r="I50">
        <f t="shared" si="7"/>
        <v>-0.15088744478998706</v>
      </c>
      <c r="O50">
        <f t="shared" ca="1" si="2"/>
        <v>-0.14936488185400629</v>
      </c>
      <c r="Q50" s="2">
        <f t="shared" si="3"/>
        <v>44053.053800000002</v>
      </c>
    </row>
    <row r="51" spans="1:17" x14ac:dyDescent="0.2">
      <c r="A51" s="63" t="s">
        <v>209</v>
      </c>
      <c r="B51" s="64" t="s">
        <v>44</v>
      </c>
      <c r="C51" s="65">
        <v>59461.380899999996</v>
      </c>
      <c r="D51" s="63">
        <v>3.5000000000000001E-3</v>
      </c>
      <c r="E51">
        <f t="shared" si="0"/>
        <v>22760.33720390439</v>
      </c>
      <c r="F51">
        <f t="shared" si="1"/>
        <v>22760.5</v>
      </c>
      <c r="G51">
        <f t="shared" si="4"/>
        <v>-0.1516426589951152</v>
      </c>
      <c r="I51">
        <f t="shared" si="7"/>
        <v>-0.1516426589951152</v>
      </c>
      <c r="O51">
        <f t="shared" ca="1" si="2"/>
        <v>-0.14936656157794898</v>
      </c>
      <c r="Q51" s="2">
        <f t="shared" si="3"/>
        <v>44442.880899999996</v>
      </c>
    </row>
    <row r="52" spans="1:17" x14ac:dyDescent="0.2">
      <c r="C52" s="13"/>
      <c r="D52" s="13"/>
    </row>
    <row r="53" spans="1:17" x14ac:dyDescent="0.2">
      <c r="C53" s="13"/>
      <c r="D53" s="13"/>
    </row>
    <row r="54" spans="1:17" x14ac:dyDescent="0.2">
      <c r="C54" s="13"/>
      <c r="D54" s="13"/>
    </row>
    <row r="55" spans="1:17" x14ac:dyDescent="0.2">
      <c r="C55" s="13"/>
      <c r="D55" s="13"/>
    </row>
    <row r="56" spans="1:17" x14ac:dyDescent="0.2">
      <c r="C56" s="13"/>
      <c r="D56" s="13"/>
    </row>
    <row r="57" spans="1:17" x14ac:dyDescent="0.2">
      <c r="C57" s="13"/>
      <c r="D57" s="13"/>
    </row>
    <row r="58" spans="1:17" x14ac:dyDescent="0.2">
      <c r="C58" s="13"/>
      <c r="D58" s="13"/>
    </row>
    <row r="59" spans="1:17" x14ac:dyDescent="0.2">
      <c r="C59" s="13"/>
      <c r="D59" s="13"/>
    </row>
    <row r="60" spans="1:17" x14ac:dyDescent="0.2">
      <c r="C60" s="13"/>
      <c r="D60" s="13"/>
    </row>
    <row r="61" spans="1:17" x14ac:dyDescent="0.2">
      <c r="C61" s="13"/>
      <c r="D61" s="13"/>
    </row>
    <row r="62" spans="1:17" x14ac:dyDescent="0.2">
      <c r="C62" s="13"/>
      <c r="D62" s="13"/>
    </row>
    <row r="63" spans="1:17" x14ac:dyDescent="0.2">
      <c r="C63" s="13"/>
      <c r="D63" s="13"/>
    </row>
    <row r="64" spans="1:17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</sheetData>
  <sortState xmlns:xlrd2="http://schemas.microsoft.com/office/spreadsheetml/2017/richdata2" ref="A21:R51">
    <sortCondition ref="C21:C5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2024-08-25T06:22:00Z</dcterms:modified>
</cp:coreProperties>
</file>