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4E10E6-4625-4C9F-884C-F4650C104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0" i="1" l="1"/>
  <c r="F80" i="1" s="1"/>
  <c r="G80" i="1" s="1"/>
  <c r="K80" i="1" s="1"/>
  <c r="Q80" i="1"/>
  <c r="E83" i="1"/>
  <c r="F83" i="1" s="1"/>
  <c r="G83" i="1" s="1"/>
  <c r="K83" i="1" s="1"/>
  <c r="Q83" i="1"/>
  <c r="F14" i="1"/>
  <c r="Q82" i="1" l="1"/>
  <c r="E81" i="1"/>
  <c r="F81" i="1" s="1"/>
  <c r="G81" i="1" s="1"/>
  <c r="K81" i="1" s="1"/>
  <c r="Q81" i="1"/>
  <c r="Q76" i="1"/>
  <c r="Q78" i="1"/>
  <c r="Q79" i="1"/>
  <c r="Q77" i="1"/>
  <c r="D9" i="1"/>
  <c r="C9" i="1"/>
  <c r="Q75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71" i="1"/>
  <c r="G20" i="2"/>
  <c r="C20" i="2"/>
  <c r="G19" i="2"/>
  <c r="C19" i="2"/>
  <c r="G62" i="2"/>
  <c r="C6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1" i="2"/>
  <c r="C61" i="2"/>
  <c r="G60" i="2"/>
  <c r="C60" i="2"/>
  <c r="G11" i="2"/>
  <c r="C11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B20" i="2"/>
  <c r="D20" i="2"/>
  <c r="A20" i="2"/>
  <c r="H19" i="2"/>
  <c r="B19" i="2"/>
  <c r="D19" i="2"/>
  <c r="A19" i="2"/>
  <c r="H62" i="2"/>
  <c r="B62" i="2"/>
  <c r="D62" i="2"/>
  <c r="A62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1" i="2"/>
  <c r="B61" i="2"/>
  <c r="D61" i="2"/>
  <c r="A61" i="2"/>
  <c r="H60" i="2"/>
  <c r="B60" i="2"/>
  <c r="D60" i="2"/>
  <c r="A60" i="2"/>
  <c r="H11" i="2"/>
  <c r="B11" i="2"/>
  <c r="D11" i="2"/>
  <c r="A11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Q74" i="1"/>
  <c r="Q72" i="1"/>
  <c r="Q66" i="1"/>
  <c r="Q68" i="1"/>
  <c r="Q70" i="1"/>
  <c r="Q67" i="1"/>
  <c r="Q69" i="1"/>
  <c r="Q73" i="1"/>
  <c r="Q64" i="1"/>
  <c r="Q65" i="1"/>
  <c r="C17" i="1"/>
  <c r="Q61" i="1"/>
  <c r="C7" i="1"/>
  <c r="F15" i="1" s="1"/>
  <c r="E76" i="1"/>
  <c r="F76" i="1" s="1"/>
  <c r="C8" i="1"/>
  <c r="Q22" i="1"/>
  <c r="E25" i="1"/>
  <c r="E24" i="2" s="1"/>
  <c r="F25" i="1"/>
  <c r="E31" i="1"/>
  <c r="F31" i="1" s="1"/>
  <c r="E35" i="1"/>
  <c r="E34" i="2" s="1"/>
  <c r="E62" i="1"/>
  <c r="F62" i="1" s="1"/>
  <c r="E57" i="1"/>
  <c r="E56" i="2" s="1"/>
  <c r="E47" i="1"/>
  <c r="E46" i="2" s="1"/>
  <c r="E74" i="1"/>
  <c r="E20" i="2" s="1"/>
  <c r="F74" i="1"/>
  <c r="E24" i="1"/>
  <c r="F24" i="1"/>
  <c r="E28" i="1"/>
  <c r="E27" i="2" s="1"/>
  <c r="E23" i="2"/>
  <c r="E51" i="1"/>
  <c r="F51" i="1" s="1"/>
  <c r="F35" i="1"/>
  <c r="E75" i="1"/>
  <c r="F75" i="1" s="1"/>
  <c r="E79" i="1"/>
  <c r="F79" i="1"/>
  <c r="E69" i="1" l="1"/>
  <c r="E21" i="1"/>
  <c r="E58" i="1"/>
  <c r="E53" i="1"/>
  <c r="E71" i="1"/>
  <c r="E50" i="1"/>
  <c r="E60" i="1"/>
  <c r="E42" i="1"/>
  <c r="E38" i="1"/>
  <c r="E34" i="1"/>
  <c r="F28" i="1"/>
  <c r="G28" i="1" s="1"/>
  <c r="H28" i="1" s="1"/>
  <c r="E55" i="1"/>
  <c r="F57" i="1"/>
  <c r="G57" i="1" s="1"/>
  <c r="I57" i="1" s="1"/>
  <c r="E54" i="1"/>
  <c r="E72" i="1"/>
  <c r="F72" i="1" s="1"/>
  <c r="G72" i="1" s="1"/>
  <c r="K72" i="1" s="1"/>
  <c r="E56" i="1"/>
  <c r="E41" i="1"/>
  <c r="E23" i="1"/>
  <c r="E77" i="1"/>
  <c r="F77" i="1" s="1"/>
  <c r="G77" i="1" s="1"/>
  <c r="K77" i="1" s="1"/>
  <c r="E61" i="1"/>
  <c r="E78" i="1"/>
  <c r="F78" i="1" s="1"/>
  <c r="G78" i="1" s="1"/>
  <c r="K78" i="1" s="1"/>
  <c r="E30" i="2"/>
  <c r="E60" i="2"/>
  <c r="E70" i="1"/>
  <c r="E49" i="1"/>
  <c r="E33" i="1"/>
  <c r="E29" i="1"/>
  <c r="E82" i="1"/>
  <c r="F82" i="1" s="1"/>
  <c r="G82" i="1" s="1"/>
  <c r="K82" i="1" s="1"/>
  <c r="E50" i="2"/>
  <c r="F47" i="1"/>
  <c r="G47" i="1" s="1"/>
  <c r="I47" i="1" s="1"/>
  <c r="E26" i="1"/>
  <c r="E22" i="1"/>
  <c r="F22" i="1" s="1"/>
  <c r="G22" i="1" s="1"/>
  <c r="H22" i="1" s="1"/>
  <c r="E67" i="1"/>
  <c r="E27" i="1"/>
  <c r="E66" i="1"/>
  <c r="E48" i="1"/>
  <c r="E45" i="1"/>
  <c r="E63" i="1"/>
  <c r="E68" i="1"/>
  <c r="E44" i="1"/>
  <c r="E40" i="1"/>
  <c r="E36" i="1"/>
  <c r="E32" i="1"/>
  <c r="G62" i="1"/>
  <c r="K62" i="1" s="1"/>
  <c r="E59" i="1"/>
  <c r="E46" i="1"/>
  <c r="E64" i="1"/>
  <c r="E43" i="1"/>
  <c r="G31" i="1"/>
  <c r="H31" i="1" s="1"/>
  <c r="E73" i="1"/>
  <c r="E39" i="1"/>
  <c r="G75" i="1"/>
  <c r="K75" i="1" s="1"/>
  <c r="G51" i="1"/>
  <c r="I51" i="1" s="1"/>
  <c r="G76" i="1"/>
  <c r="K76" i="1" s="1"/>
  <c r="G79" i="1"/>
  <c r="K79" i="1" s="1"/>
  <c r="G35" i="1"/>
  <c r="H35" i="1" s="1"/>
  <c r="E30" i="1"/>
  <c r="G24" i="1"/>
  <c r="H24" i="1" s="1"/>
  <c r="G74" i="1"/>
  <c r="K74" i="1" s="1"/>
  <c r="E65" i="1"/>
  <c r="E52" i="1"/>
  <c r="E37" i="1"/>
  <c r="G25" i="1"/>
  <c r="H25" i="1" s="1"/>
  <c r="F52" i="1" l="1"/>
  <c r="G52" i="1" s="1"/>
  <c r="I52" i="1" s="1"/>
  <c r="E51" i="2"/>
  <c r="F33" i="1"/>
  <c r="G33" i="1" s="1"/>
  <c r="H33" i="1" s="1"/>
  <c r="E32" i="2"/>
  <c r="E38" i="2"/>
  <c r="F39" i="1"/>
  <c r="G39" i="1" s="1"/>
  <c r="H39" i="1" s="1"/>
  <c r="F32" i="1"/>
  <c r="G32" i="1" s="1"/>
  <c r="H32" i="1" s="1"/>
  <c r="E31" i="2"/>
  <c r="E14" i="2"/>
  <c r="F66" i="1"/>
  <c r="G66" i="1" s="1"/>
  <c r="K66" i="1" s="1"/>
  <c r="E55" i="2"/>
  <c r="F56" i="1"/>
  <c r="G56" i="1" s="1"/>
  <c r="I56" i="1" s="1"/>
  <c r="E37" i="2"/>
  <c r="F38" i="1"/>
  <c r="G38" i="1" s="1"/>
  <c r="H38" i="1" s="1"/>
  <c r="E17" i="2"/>
  <c r="F69" i="1"/>
  <c r="G69" i="1" s="1"/>
  <c r="K69" i="1" s="1"/>
  <c r="E45" i="2"/>
  <c r="F46" i="1"/>
  <c r="G46" i="1" s="1"/>
  <c r="I46" i="1" s="1"/>
  <c r="E40" i="2"/>
  <c r="F41" i="1"/>
  <c r="G41" i="1" s="1"/>
  <c r="H41" i="1" s="1"/>
  <c r="F36" i="1"/>
  <c r="G36" i="1" s="1"/>
  <c r="H36" i="1" s="1"/>
  <c r="E35" i="2"/>
  <c r="E26" i="2"/>
  <c r="F27" i="1"/>
  <c r="G27" i="1" s="1"/>
  <c r="H27" i="1" s="1"/>
  <c r="E11" i="2"/>
  <c r="F61" i="1"/>
  <c r="G61" i="1" s="1"/>
  <c r="K61" i="1" s="1"/>
  <c r="E41" i="2"/>
  <c r="F42" i="1"/>
  <c r="G42" i="1" s="1"/>
  <c r="H42" i="1" s="1"/>
  <c r="E52" i="2"/>
  <c r="F53" i="1"/>
  <c r="G53" i="1" s="1"/>
  <c r="I53" i="1" s="1"/>
  <c r="E57" i="2"/>
  <c r="F58" i="1"/>
  <c r="G58" i="1" s="1"/>
  <c r="I58" i="1" s="1"/>
  <c r="F48" i="1"/>
  <c r="G48" i="1" s="1"/>
  <c r="I48" i="1" s="1"/>
  <c r="E47" i="2"/>
  <c r="E21" i="2"/>
  <c r="F21" i="1"/>
  <c r="G21" i="1" s="1"/>
  <c r="F40" i="1"/>
  <c r="G40" i="1" s="1"/>
  <c r="H40" i="1" s="1"/>
  <c r="E39" i="2"/>
  <c r="E53" i="2"/>
  <c r="F54" i="1"/>
  <c r="G54" i="1" s="1"/>
  <c r="I54" i="1" s="1"/>
  <c r="F60" i="1"/>
  <c r="G60" i="1" s="1"/>
  <c r="I60" i="1" s="1"/>
  <c r="E59" i="2"/>
  <c r="F55" i="1"/>
  <c r="G55" i="1" s="1"/>
  <c r="I55" i="1" s="1"/>
  <c r="E54" i="2"/>
  <c r="F65" i="1"/>
  <c r="G65" i="1" s="1"/>
  <c r="J65" i="1" s="1"/>
  <c r="E13" i="2"/>
  <c r="F59" i="1"/>
  <c r="G59" i="1" s="1"/>
  <c r="I59" i="1" s="1"/>
  <c r="E58" i="2"/>
  <c r="E44" i="2"/>
  <c r="F45" i="1"/>
  <c r="G45" i="1" s="1"/>
  <c r="I45" i="1" s="1"/>
  <c r="E28" i="2"/>
  <c r="F29" i="1"/>
  <c r="G29" i="1" s="1"/>
  <c r="H29" i="1" s="1"/>
  <c r="F26" i="1"/>
  <c r="G26" i="1" s="1"/>
  <c r="H26" i="1" s="1"/>
  <c r="E25" i="2"/>
  <c r="E33" i="2"/>
  <c r="F34" i="1"/>
  <c r="G34" i="1" s="1"/>
  <c r="H34" i="1" s="1"/>
  <c r="F30" i="1"/>
  <c r="G30" i="1" s="1"/>
  <c r="H30" i="1" s="1"/>
  <c r="E29" i="2"/>
  <c r="F43" i="1"/>
  <c r="G43" i="1" s="1"/>
  <c r="H43" i="1" s="1"/>
  <c r="E42" i="2"/>
  <c r="E43" i="2"/>
  <c r="F44" i="1"/>
  <c r="G44" i="1" s="1"/>
  <c r="H44" i="1" s="1"/>
  <c r="F67" i="1"/>
  <c r="G67" i="1" s="1"/>
  <c r="K67" i="1" s="1"/>
  <c r="E15" i="2"/>
  <c r="E48" i="2"/>
  <c r="F49" i="1"/>
  <c r="G49" i="1" s="1"/>
  <c r="I49" i="1" s="1"/>
  <c r="E49" i="2"/>
  <c r="F50" i="1"/>
  <c r="G50" i="1" s="1"/>
  <c r="I50" i="1" s="1"/>
  <c r="F63" i="1"/>
  <c r="G63" i="1" s="1"/>
  <c r="K63" i="1" s="1"/>
  <c r="E61" i="2"/>
  <c r="F73" i="1"/>
  <c r="G73" i="1" s="1"/>
  <c r="K73" i="1" s="1"/>
  <c r="E19" i="2"/>
  <c r="E36" i="2"/>
  <c r="F37" i="1"/>
  <c r="G37" i="1" s="1"/>
  <c r="H37" i="1" s="1"/>
  <c r="F64" i="1"/>
  <c r="G64" i="1" s="1"/>
  <c r="K64" i="1" s="1"/>
  <c r="E12" i="2"/>
  <c r="F68" i="1"/>
  <c r="G68" i="1" s="1"/>
  <c r="K68" i="1" s="1"/>
  <c r="E16" i="2"/>
  <c r="E18" i="2"/>
  <c r="F70" i="1"/>
  <c r="G70" i="1" s="1"/>
  <c r="K70" i="1" s="1"/>
  <c r="F23" i="1"/>
  <c r="G23" i="1" s="1"/>
  <c r="H23" i="1" s="1"/>
  <c r="E22" i="2"/>
  <c r="F71" i="1"/>
  <c r="G71" i="1" s="1"/>
  <c r="K71" i="1" s="1"/>
  <c r="E62" i="2"/>
  <c r="C12" i="1"/>
  <c r="C11" i="1"/>
  <c r="O83" i="1" l="1"/>
  <c r="O80" i="1"/>
  <c r="O35" i="1"/>
  <c r="O23" i="1"/>
  <c r="O38" i="1"/>
  <c r="O44" i="1"/>
  <c r="C15" i="1"/>
  <c r="O53" i="1"/>
  <c r="O30" i="1"/>
  <c r="O69" i="1"/>
  <c r="O63" i="1"/>
  <c r="O59" i="1"/>
  <c r="O56" i="1"/>
  <c r="O46" i="1"/>
  <c r="O65" i="1"/>
  <c r="O54" i="1"/>
  <c r="O48" i="1"/>
  <c r="O21" i="1"/>
  <c r="O41" i="1"/>
  <c r="O72" i="1"/>
  <c r="O33" i="1"/>
  <c r="O58" i="1"/>
  <c r="O60" i="1"/>
  <c r="O37" i="1"/>
  <c r="O62" i="1"/>
  <c r="O79" i="1"/>
  <c r="O29" i="1"/>
  <c r="O67" i="1"/>
  <c r="O32" i="1"/>
  <c r="O64" i="1"/>
  <c r="O49" i="1"/>
  <c r="O75" i="1"/>
  <c r="O39" i="1"/>
  <c r="O66" i="1"/>
  <c r="O40" i="1"/>
  <c r="O82" i="1"/>
  <c r="O74" i="1"/>
  <c r="O34" i="1"/>
  <c r="O25" i="1"/>
  <c r="O36" i="1"/>
  <c r="O71" i="1"/>
  <c r="O70" i="1"/>
  <c r="O57" i="1"/>
  <c r="O45" i="1"/>
  <c r="O68" i="1"/>
  <c r="O24" i="1"/>
  <c r="O28" i="1"/>
  <c r="O43" i="1"/>
  <c r="O81" i="1"/>
  <c r="O26" i="1"/>
  <c r="O31" i="1"/>
  <c r="O61" i="1"/>
  <c r="O42" i="1"/>
  <c r="O47" i="1"/>
  <c r="O77" i="1"/>
  <c r="O76" i="1"/>
  <c r="O52" i="1"/>
  <c r="O73" i="1"/>
  <c r="O22" i="1"/>
  <c r="O55" i="1"/>
  <c r="O50" i="1"/>
  <c r="O51" i="1"/>
  <c r="O78" i="1"/>
  <c r="O27" i="1"/>
  <c r="C16" i="1"/>
  <c r="D18" i="1" s="1"/>
  <c r="H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<sst xmlns="http://schemas.openxmlformats.org/spreadsheetml/2006/main" count="564" uniqueCount="259">
  <si>
    <t>JAVSO..47..105</t>
  </si>
  <si>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</si>
  <si>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</si>
  <si>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</si>
  <si>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</si>
  <si>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</si>
  <si>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</si>
  <si>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</si>
  <si>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</si>
  <si>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</si>
  <si>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</si>
  <si>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</si>
  <si>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</si>
  <si>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</si>
  <si>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</si>
  <si>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</si>
  <si>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</si>
  <si>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</si>
  <si>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</si>
  <si>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</si>
  <si>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</si>
  <si>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</si>
  <si>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</si>
  <si>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</si>
  <si>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</si>
  <si>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</si>
  <si>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</si>
  <si>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</si>
  <si>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</si>
  <si>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</si>
  <si>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EA/D:</t>
  </si>
  <si>
    <t>IBVS 5583</t>
  </si>
  <si>
    <t>I</t>
  </si>
  <si>
    <t># of data points:</t>
  </si>
  <si>
    <t>AT Mon / GSC 05396-00913</t>
  </si>
  <si>
    <t>IBVS 5874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</si>
  <si>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</si>
  <si>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</si>
  <si>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</si>
  <si>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</si>
  <si>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</si>
  <si>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5931</t>
  </si>
  <si>
    <t>JAVSO..36..171</t>
  </si>
  <si>
    <t>JAVSO..38...85</t>
  </si>
  <si>
    <t>JAVSO..39...94</t>
  </si>
  <si>
    <t>JAVSO..37...44</t>
  </si>
  <si>
    <t>JAVSO..38..183</t>
  </si>
  <si>
    <t>IBVS 6029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</si>
  <si>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</si>
  <si>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</si>
  <si>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</si>
  <si>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</si>
  <si>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</si>
  <si>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</si>
  <si>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</si>
  <si>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</si>
  <si>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</si>
  <si>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</si>
  <si>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</si>
  <si>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</si>
  <si>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</si>
  <si>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</si>
  <si>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2426607.484 </t>
  </si>
  <si>
    <t> 22.09.1931 23:36 </t>
  </si>
  <si>
    <t> -0.016 </t>
  </si>
  <si>
    <t>V </t>
  </si>
  <si>
    <t> N.Florja </t>
  </si>
  <si>
    <t> PSMO 8.2 </t>
  </si>
  <si>
    <t>2426675.500 </t>
  </si>
  <si>
    <t> 30.11.1931 00:00 </t>
  </si>
  <si>
    <t> 0.028 </t>
  </si>
  <si>
    <t> J.Pagaczewski </t>
  </si>
  <si>
    <t> AA 27.154 </t>
  </si>
  <si>
    <t>2426676.492 </t>
  </si>
  <si>
    <t> 30.11.1931 23:48 </t>
  </si>
  <si>
    <t> 0.005 </t>
  </si>
  <si>
    <t> COVS </t>
  </si>
  <si>
    <t>2427019.404 </t>
  </si>
  <si>
    <t> 07.11.1932 21:41 </t>
  </si>
  <si>
    <t> 0.013 </t>
  </si>
  <si>
    <t>2427021.420 </t>
  </si>
  <si>
    <t> 09.11.1932 22:04 </t>
  </si>
  <si>
    <t> -0.000 </t>
  </si>
  <si>
    <t>2427076.212 </t>
  </si>
  <si>
    <t> 03.01.1933 17:05 </t>
  </si>
  <si>
    <t> 0.008 </t>
  </si>
  <si>
    <t>2428849.564 </t>
  </si>
  <si>
    <t> 12.11.1937 01:32 </t>
  </si>
  <si>
    <t>P </t>
  </si>
  <si>
    <t> L.Meinunger </t>
  </si>
  <si>
    <t> MVS 2.45 </t>
  </si>
  <si>
    <t>2430326.627 </t>
  </si>
  <si>
    <t> 28.11.1941 03:02 </t>
  </si>
  <si>
    <t> -0.067 </t>
  </si>
  <si>
    <t>2430734.526 </t>
  </si>
  <si>
    <t> 10.01.1943 00:37 </t>
  </si>
  <si>
    <t> -0.001 </t>
  </si>
  <si>
    <t>2430791.301 </t>
  </si>
  <si>
    <t> 07.03.1943 19:13 </t>
  </si>
  <si>
    <t> -0.038 </t>
  </si>
  <si>
    <t>2432613.422 </t>
  </si>
  <si>
    <t> 02.03.1948 22:07 </t>
  </si>
  <si>
    <t> 0.023 </t>
  </si>
  <si>
    <t>2433950.580 </t>
  </si>
  <si>
    <t> 31.10.1951 01:55 </t>
  </si>
  <si>
    <t> 0.057 </t>
  </si>
  <si>
    <t>2434778.362 </t>
  </si>
  <si>
    <t> 04.02.1954 20:41 </t>
  </si>
  <si>
    <t> -0.002 </t>
  </si>
  <si>
    <t>2434780.429 </t>
  </si>
  <si>
    <t> 06.02.1954 22:17 </t>
  </si>
  <si>
    <t> 0.036 </t>
  </si>
  <si>
    <t>2435068.530 </t>
  </si>
  <si>
    <t> 22.11.1954 00:43 </t>
  </si>
  <si>
    <t> 0.017 </t>
  </si>
  <si>
    <t>2435070.517 </t>
  </si>
  <si>
    <t> 24.11.1954 00:24 </t>
  </si>
  <si>
    <t> -0.025 </t>
  </si>
  <si>
    <t>2435129.379 </t>
  </si>
  <si>
    <t> 21.01.1955 21:05 </t>
  </si>
  <si>
    <t> -0.005 </t>
  </si>
  <si>
    <t>2435839.542 </t>
  </si>
  <si>
    <t> 01.01.1957 01:00 </t>
  </si>
  <si>
    <t> 0.001 </t>
  </si>
  <si>
    <t>2435900.383 </t>
  </si>
  <si>
    <t> 02.03.1957 21:11 </t>
  </si>
  <si>
    <t> -0.029 </t>
  </si>
  <si>
    <t>2436598.410 </t>
  </si>
  <si>
    <t> 29.01.1959 21:50 </t>
  </si>
  <si>
    <t> 0.016 </t>
  </si>
  <si>
    <t>2436602.466 </t>
  </si>
  <si>
    <t> 02.02.1959 23:11 </t>
  </si>
  <si>
    <t>2437367.374 </t>
  </si>
  <si>
    <t> 08.03.1961 20:58 </t>
  </si>
  <si>
    <t> -0.019 </t>
  </si>
  <si>
    <t>2438134.340 </t>
  </si>
  <si>
    <t> 14.04.1963 20:09 </t>
  </si>
  <si>
    <t> -0.023 </t>
  </si>
  <si>
    <t>2443131.837 </t>
  </si>
  <si>
    <t> 19.12.1976 08:05 </t>
  </si>
  <si>
    <t> G.Wedemayer </t>
  </si>
  <si>
    <t> AOEB 6 </t>
  </si>
  <si>
    <t>2443131.842 </t>
  </si>
  <si>
    <t> 19.12.1976 08:12 </t>
  </si>
  <si>
    <t> 0.003 </t>
  </si>
  <si>
    <t> G.Samolyk </t>
  </si>
  <si>
    <t>2443190.672 </t>
  </si>
  <si>
    <t> 16.02.1977 04:07 </t>
  </si>
  <si>
    <t> -0.008 </t>
  </si>
  <si>
    <t> D.Ruokonen </t>
  </si>
  <si>
    <t>2443190.679 </t>
  </si>
  <si>
    <t> 16.02.1977 04:17 </t>
  </si>
  <si>
    <t>2443537.645 </t>
  </si>
  <si>
    <t> 29.01.1978 03:28 </t>
  </si>
  <si>
    <t> 0.002 </t>
  </si>
  <si>
    <t>2444598.812 </t>
  </si>
  <si>
    <t> 25.12.1980 07:29 </t>
  </si>
  <si>
    <t>2445298.837 </t>
  </si>
  <si>
    <t> 25.11.1982 08:05 </t>
  </si>
  <si>
    <t>2446820.607 </t>
  </si>
  <si>
    <t> 25.01.1987 02:34 </t>
  </si>
  <si>
    <t> 0.010 </t>
  </si>
  <si>
    <t>2448297.724 </t>
  </si>
  <si>
    <t> 10.02.1991 05:22 </t>
  </si>
  <si>
    <t> 0.000 </t>
  </si>
  <si>
    <t>2449754.574 </t>
  </si>
  <si>
    <t> 06.02.1995 01:46 </t>
  </si>
  <si>
    <t> 0.014 </t>
  </si>
  <si>
    <t>2450109.638 </t>
  </si>
  <si>
    <t> 27.01.1996 03:18 </t>
  </si>
  <si>
    <t>C </t>
  </si>
  <si>
    <t>ns</t>
  </si>
  <si>
    <t> S.Cook </t>
  </si>
  <si>
    <t>2451229.652 </t>
  </si>
  <si>
    <t> 20.02.1999 03:38 </t>
  </si>
  <si>
    <t> -0.006 </t>
  </si>
  <si>
    <t> M.Baldwin </t>
  </si>
  <si>
    <t>2451231.691 </t>
  </si>
  <si>
    <t> 22.02.1999 04:35 </t>
  </si>
  <si>
    <t> 0.004 </t>
  </si>
  <si>
    <t>2451576.625 </t>
  </si>
  <si>
    <t> 02.02.2000 03:00 </t>
  </si>
  <si>
    <t>2451582.707 </t>
  </si>
  <si>
    <t> 08.02.2000 04:58 </t>
  </si>
  <si>
    <t>2451996.633 </t>
  </si>
  <si>
    <t> 28.03.2001 03:11 </t>
  </si>
  <si>
    <t> 0.006 </t>
  </si>
  <si>
    <t> AOEB 12 </t>
  </si>
  <si>
    <t>2453029.4062 </t>
  </si>
  <si>
    <t> 24.01.2004 21:44 </t>
  </si>
  <si>
    <t> 0.0078 </t>
  </si>
  <si>
    <t>E </t>
  </si>
  <si>
    <t>R</t>
  </si>
  <si>
    <t> M.Zejda </t>
  </si>
  <si>
    <t>IBVS 5583 </t>
  </si>
  <si>
    <t>2453463.6157 </t>
  </si>
  <si>
    <t> 03.04.2005 02:46 </t>
  </si>
  <si>
    <t> 0.0070 </t>
  </si>
  <si>
    <t>2453812.6080 </t>
  </si>
  <si>
    <t> 18.03.2006 02:35 </t>
  </si>
  <si>
    <t>2454417.2529 </t>
  </si>
  <si>
    <t> 12.11.2007 18:04 </t>
  </si>
  <si>
    <t> 0.0048 </t>
  </si>
  <si>
    <t> P.Zasche (ESA INTEGRAL) </t>
  </si>
  <si>
    <t>IBVS 5931 </t>
  </si>
  <si>
    <t>2454500.4466 </t>
  </si>
  <si>
    <t> 03.02.2008 22:43 </t>
  </si>
  <si>
    <t> 0.0087 </t>
  </si>
  <si>
    <t> P.Frank </t>
  </si>
  <si>
    <t>BAVM 201 </t>
  </si>
  <si>
    <t>2454516.6771 </t>
  </si>
  <si>
    <t> 20.02.2008 04:15 </t>
  </si>
  <si>
    <t> J.Bialozynski </t>
  </si>
  <si>
    <t>JAAVSO 36(2);171 </t>
  </si>
  <si>
    <t>2454863.6405 </t>
  </si>
  <si>
    <t> 01.02.2009 03:22 </t>
  </si>
  <si>
    <t> 0.0080 </t>
  </si>
  <si>
    <t>JAAVSO 37(1);44 </t>
  </si>
  <si>
    <t>2454932.6277 </t>
  </si>
  <si>
    <t> 11.04.2009 03:03 </t>
  </si>
  <si>
    <t> 0.0085 </t>
  </si>
  <si>
    <t> JAAVSO 38;85 </t>
  </si>
  <si>
    <t>2455210.6002 </t>
  </si>
  <si>
    <t> 14.01.2010 02:24 </t>
  </si>
  <si>
    <t> 0.0053 </t>
  </si>
  <si>
    <t> JAAVSO 38;120 </t>
  </si>
  <si>
    <t>2455279.5900 </t>
  </si>
  <si>
    <t> 24.03.2010 02:09 </t>
  </si>
  <si>
    <t> 0.0084 </t>
  </si>
  <si>
    <t> JAAVSO 39;94 </t>
  </si>
  <si>
    <t>2455983.6606 </t>
  </si>
  <si>
    <t> 26.02.2012 03:51 </t>
  </si>
  <si>
    <t> 0.0090 </t>
  </si>
  <si>
    <t> R.Poklar </t>
  </si>
  <si>
    <t> JAAVSO 41;122 </t>
  </si>
  <si>
    <t>2455987.7218 </t>
  </si>
  <si>
    <t> 01.03.2012 05:19 </t>
  </si>
  <si>
    <t> 0.0122 </t>
  </si>
  <si>
    <t> R.Diethelm </t>
  </si>
  <si>
    <t>IBVS 6029 </t>
  </si>
  <si>
    <t>2456334.6813 </t>
  </si>
  <si>
    <t> 11.02.2013 04:21 </t>
  </si>
  <si>
    <t> 0.0093 </t>
  </si>
  <si>
    <t> JAAVSO 41;328 </t>
  </si>
  <si>
    <t>II</t>
  </si>
  <si>
    <t>JAVSO..46..184</t>
  </si>
  <si>
    <t>JAVSO..48…87</t>
  </si>
  <si>
    <t>JAVSO..48..256</t>
  </si>
  <si>
    <t>JAAVSO 51, 134</t>
  </si>
  <si>
    <t>JAAVSO, 51, 250</t>
  </si>
  <si>
    <t>JAAVSO52#1</t>
  </si>
  <si>
    <t>Add cycle</t>
  </si>
  <si>
    <t>Old Cycle</t>
  </si>
  <si>
    <t>Next ToM-P</t>
  </si>
  <si>
    <t>Next ToM-S</t>
  </si>
  <si>
    <t>10.50-11.40</t>
  </si>
  <si>
    <t xml:space="preserve">Mag p 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</si>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</sst>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0" fillId="0" borderId="18" xfId="0" applyBorder="1" applyAlignment="1">
      <alignment vertical="center"/>
    </xf>
    <xf numFmtId="0" fontId="36" fillId="0" borderId="21" xfId="0" applyFont="1" applyBorder="1" applyAlignment="1">
      <alignment horizontal="right" vertical="center"/>
    </xf>
    <xf numFmtId="0" fontId="36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22" fontId="37" fillId="0" borderId="22" xfId="0" applyNumberFormat="1" applyFont="1" applyBorder="1" applyAlignment="1">
      <alignment horizontal="right" vertical="center"/>
    </xf>
    <xf numFmtId="22" fontId="37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Mon - O-C Diagr.</a:t>
            </a:r>
          </a:p>
        </c:rich>
      </c:tx>
      <c:layout>
        <c:manualLayout>
          <c:xMode val="edge"/>
          <c:yMode val="edge"/>
          <c:x val="0.386330178267092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5676818258043"/>
          <c:y val="0.14634168126798494"/>
          <c:w val="0.833581604676829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-1.599999999962165E-2</c:v>
                </c:pt>
                <c:pt idx="1">
                  <c:v>0</c:v>
                </c:pt>
                <c:pt idx="2">
                  <c:v>2.7829999999084976E-2</c:v>
                </c:pt>
                <c:pt idx="3">
                  <c:v>5.3199999965727329E-3</c:v>
                </c:pt>
                <c:pt idx="4">
                  <c:v>1.2939999996888218E-2</c:v>
                </c:pt>
                <c:pt idx="5">
                  <c:v>-8.000000161700882E-5</c:v>
                </c:pt>
                <c:pt idx="6">
                  <c:v>8.3799999993061647E-3</c:v>
                </c:pt>
                <c:pt idx="7">
                  <c:v>-3.1000000017229468E-3</c:v>
                </c:pt>
                <c:pt idx="8">
                  <c:v>-6.6660000000410946E-2</c:v>
                </c:pt>
                <c:pt idx="9">
                  <c:v>-6.7999999737367034E-4</c:v>
                </c:pt>
                <c:pt idx="10">
                  <c:v>-3.8240000001678709E-2</c:v>
                </c:pt>
                <c:pt idx="11">
                  <c:v>2.2799999998824205E-2</c:v>
                </c:pt>
                <c:pt idx="12">
                  <c:v>5.6620000003022142E-2</c:v>
                </c:pt>
                <c:pt idx="13">
                  <c:v>-1.5399999974761158E-3</c:v>
                </c:pt>
                <c:pt idx="14">
                  <c:v>3.643999999621883E-2</c:v>
                </c:pt>
                <c:pt idx="15">
                  <c:v>1.6600000002654269E-2</c:v>
                </c:pt>
                <c:pt idx="16">
                  <c:v>-2.5419999998121057E-2</c:v>
                </c:pt>
                <c:pt idx="17">
                  <c:v>-4.9999999973806553E-3</c:v>
                </c:pt>
                <c:pt idx="18">
                  <c:v>1.0000000038417056E-3</c:v>
                </c:pt>
                <c:pt idx="19">
                  <c:v>-2.8599999997823033E-2</c:v>
                </c:pt>
                <c:pt idx="20">
                  <c:v>1.5520000000833534E-2</c:v>
                </c:pt>
                <c:pt idx="21">
                  <c:v>1.3480000001436565E-2</c:v>
                </c:pt>
                <c:pt idx="22">
                  <c:v>-1.9059999998717103E-2</c:v>
                </c:pt>
                <c:pt idx="23">
                  <c:v>-2.2620000003371388E-2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7-4806-9BB3-B823AF76420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4">
                  <c:v>-1.879999996162951E-3</c:v>
                </c:pt>
                <c:pt idx="25">
                  <c:v>3.1200000012177043E-3</c:v>
                </c:pt>
                <c:pt idx="26">
                  <c:v>-8.4600000045611523E-3</c:v>
                </c:pt>
                <c:pt idx="27">
                  <c:v>-1.4600000067730434E-3</c:v>
                </c:pt>
                <c:pt idx="28">
                  <c:v>2.1199999973759986E-3</c:v>
                </c:pt>
                <c:pt idx="29">
                  <c:v>-8.3400000075926073E-3</c:v>
                </c:pt>
                <c:pt idx="30">
                  <c:v>4.7599999961676076E-3</c:v>
                </c:pt>
                <c:pt idx="31">
                  <c:v>9.7600000008242205E-3</c:v>
                </c:pt>
                <c:pt idx="32">
                  <c:v>2.0000000222353265E-4</c:v>
                </c:pt>
                <c:pt idx="33">
                  <c:v>1.3839999999618158E-2</c:v>
                </c:pt>
                <c:pt idx="34">
                  <c:v>-6.5999999787891284E-4</c:v>
                </c:pt>
                <c:pt idx="35">
                  <c:v>-5.6999999942490831E-3</c:v>
                </c:pt>
                <c:pt idx="36">
                  <c:v>4.2800000010174699E-3</c:v>
                </c:pt>
                <c:pt idx="37">
                  <c:v>4.8800000004121102E-3</c:v>
                </c:pt>
                <c:pt idx="38">
                  <c:v>-1.7999999545281753E-4</c:v>
                </c:pt>
                <c:pt idx="39">
                  <c:v>5.7400000005145557E-3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7-4806-9BB3-B823AF7642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4">
                  <c:v>8.6599999995087273E-3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7-4806-9BB3-B823AF7642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40">
                  <c:v>7.7599999931408092E-3</c:v>
                </c:pt>
                <c:pt idx="41">
                  <c:v>6.9799999982933514E-3</c:v>
                </c:pt>
                <c:pt idx="42">
                  <c:v>7.8399999983957969E-3</c:v>
                </c:pt>
                <c:pt idx="43">
                  <c:v>4.7799999956623651E-3</c:v>
                </c:pt>
                <c:pt idx="45">
                  <c:v>6.9999999977881089E-3</c:v>
                </c:pt>
                <c:pt idx="46">
                  <c:v>7.980000002135057E-3</c:v>
                </c:pt>
                <c:pt idx="47">
                  <c:v>8.4999999962747097E-3</c:v>
                </c:pt>
                <c:pt idx="48">
                  <c:v>5.260000005364418E-3</c:v>
                </c:pt>
                <c:pt idx="49">
                  <c:v>8.3799999993061647E-3</c:v>
                </c:pt>
                <c:pt idx="50">
                  <c:v>9.0400000044610351E-3</c:v>
                </c:pt>
                <c:pt idx="51">
                  <c:v>9.1400000019348226E-3</c:v>
                </c:pt>
                <c:pt idx="52">
                  <c:v>1.2199999997392297E-2</c:v>
                </c:pt>
                <c:pt idx="53">
                  <c:v>9.2799999983981252E-3</c:v>
                </c:pt>
                <c:pt idx="54">
                  <c:v>9.1199999951641075E-3</c:v>
                </c:pt>
                <c:pt idx="55">
                  <c:v>1.2039999994158279E-2</c:v>
                </c:pt>
                <c:pt idx="56">
                  <c:v>1.1319999997795094E-2</c:v>
                </c:pt>
                <c:pt idx="57">
                  <c:v>1.1120000002847519E-2</c:v>
                </c:pt>
                <c:pt idx="58">
                  <c:v>1.1419999995268881E-2</c:v>
                </c:pt>
                <c:pt idx="59">
                  <c:v>1.1819999999715947E-2</c:v>
                </c:pt>
                <c:pt idx="60">
                  <c:v>9.9600000030477531E-3</c:v>
                </c:pt>
                <c:pt idx="61">
                  <c:v>9.059999996679835E-3</c:v>
                </c:pt>
                <c:pt idx="62">
                  <c:v>1.2339999993855599E-2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7-4806-9BB3-B823AF7642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7-4806-9BB3-B823AF7642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7-4806-9BB3-B823AF7642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7-4806-9BB3-B823AF7642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-2.8894777570996504E-3</c:v>
                </c:pt>
                <c:pt idx="1">
                  <c:v>-2.8894777570996504E-3</c:v>
                </c:pt>
                <c:pt idx="2">
                  <c:v>-2.8655854492761926E-3</c:v>
                </c:pt>
                <c:pt idx="3">
                  <c:v>-2.8652288476668872E-3</c:v>
                </c:pt>
                <c:pt idx="4">
                  <c:v>-2.7446975037216819E-3</c:v>
                </c:pt>
                <c:pt idx="5">
                  <c:v>-2.7439843005030713E-3</c:v>
                </c:pt>
                <c:pt idx="6">
                  <c:v>-2.7247278136005829E-3</c:v>
                </c:pt>
                <c:pt idx="7">
                  <c:v>-2.1013882005348461E-3</c:v>
                </c:pt>
                <c:pt idx="8">
                  <c:v>-1.582176257386269E-3</c:v>
                </c:pt>
                <c:pt idx="9">
                  <c:v>-1.4388224104455217E-3</c:v>
                </c:pt>
                <c:pt idx="10">
                  <c:v>-1.4188527203244227E-3</c:v>
                </c:pt>
                <c:pt idx="11">
                  <c:v>-7.783962300120296E-4</c:v>
                </c:pt>
                <c:pt idx="12">
                  <c:v>-3.0839530894758967E-4</c:v>
                </c:pt>
                <c:pt idx="13">
                  <c:v>-1.7408395754430969E-5</c:v>
                </c:pt>
                <c:pt idx="14">
                  <c:v>-1.6695192535820351E-5</c:v>
                </c:pt>
                <c:pt idx="15">
                  <c:v>8.4579664506896548E-5</c:v>
                </c:pt>
                <c:pt idx="16">
                  <c:v>8.5292867725507166E-5</c:v>
                </c:pt>
                <c:pt idx="17">
                  <c:v>1.0597576106521683E-4</c:v>
                </c:pt>
                <c:pt idx="18">
                  <c:v>3.555968875789562E-4</c:v>
                </c:pt>
                <c:pt idx="19">
                  <c:v>3.7699298413727649E-4</c:v>
                </c:pt>
                <c:pt idx="20">
                  <c:v>6.2233489133935128E-4</c:v>
                </c:pt>
                <c:pt idx="21">
                  <c:v>6.2376129777657252E-4</c:v>
                </c:pt>
                <c:pt idx="22">
                  <c:v>8.9263891119279988E-4</c:v>
                </c:pt>
                <c:pt idx="23">
                  <c:v>1.1622297278276379E-3</c:v>
                </c:pt>
                <c:pt idx="24">
                  <c:v>2.9188492552657493E-3</c:v>
                </c:pt>
                <c:pt idx="25">
                  <c:v>2.9188492552657493E-3</c:v>
                </c:pt>
                <c:pt idx="26">
                  <c:v>2.9395321486054599E-3</c:v>
                </c:pt>
                <c:pt idx="27">
                  <c:v>2.9395321486054599E-3</c:v>
                </c:pt>
                <c:pt idx="28">
                  <c:v>3.061489898987886E-3</c:v>
                </c:pt>
                <c:pt idx="29">
                  <c:v>3.4344951823212732E-3</c:v>
                </c:pt>
                <c:pt idx="30">
                  <c:v>3.680550292741959E-3</c:v>
                </c:pt>
                <c:pt idx="31">
                  <c:v>4.2154527066999709E-3</c:v>
                </c:pt>
                <c:pt idx="32">
                  <c:v>4.7346646498485478E-3</c:v>
                </c:pt>
                <c:pt idx="33">
                  <c:v>5.2467445608110185E-3</c:v>
                </c:pt>
                <c:pt idx="34">
                  <c:v>5.371555124067888E-3</c:v>
                </c:pt>
                <c:pt idx="35">
                  <c:v>5.7652433007409857E-3</c:v>
                </c:pt>
                <c:pt idx="36">
                  <c:v>5.7659565039595954E-3</c:v>
                </c:pt>
                <c:pt idx="37">
                  <c:v>5.887201051123411E-3</c:v>
                </c:pt>
                <c:pt idx="38">
                  <c:v>5.8893406607792437E-3</c:v>
                </c:pt>
                <c:pt idx="39">
                  <c:v>6.0348341173758237E-3</c:v>
                </c:pt>
                <c:pt idx="40">
                  <c:v>6.3978545556486605E-3</c:v>
                </c:pt>
                <c:pt idx="41">
                  <c:v>6.5504800444313466E-3</c:v>
                </c:pt>
                <c:pt idx="42">
                  <c:v>6.6731509980323834E-3</c:v>
                </c:pt>
                <c:pt idx="43">
                  <c:v>6.8856855571783667E-3</c:v>
                </c:pt>
                <c:pt idx="44">
                  <c:v>6.9149268891414047E-3</c:v>
                </c:pt>
                <c:pt idx="45">
                  <c:v>6.9206325148902913E-3</c:v>
                </c:pt>
                <c:pt idx="46">
                  <c:v>7.0425902652727183E-3</c:v>
                </c:pt>
                <c:pt idx="47">
                  <c:v>7.0668391747054811E-3</c:v>
                </c:pt>
                <c:pt idx="48">
                  <c:v>7.1645480156551436E-3</c:v>
                </c:pt>
                <c:pt idx="49">
                  <c:v>7.1887969250879081E-3</c:v>
                </c:pt>
                <c:pt idx="50">
                  <c:v>7.4362784419458143E-3</c:v>
                </c:pt>
                <c:pt idx="51">
                  <c:v>7.4362784419458143E-3</c:v>
                </c:pt>
                <c:pt idx="52">
                  <c:v>7.4377048483830355E-3</c:v>
                </c:pt>
                <c:pt idx="53">
                  <c:v>7.5596625987654625E-3</c:v>
                </c:pt>
                <c:pt idx="54">
                  <c:v>7.950497962564116E-3</c:v>
                </c:pt>
                <c:pt idx="55">
                  <c:v>8.1994058858592452E-3</c:v>
                </c:pt>
                <c:pt idx="56">
                  <c:v>8.3035335557764042E-3</c:v>
                </c:pt>
                <c:pt idx="57">
                  <c:v>8.4247781029402214E-3</c:v>
                </c:pt>
                <c:pt idx="58">
                  <c:v>8.467570296056862E-3</c:v>
                </c:pt>
                <c:pt idx="59">
                  <c:v>8.5888148432206775E-3</c:v>
                </c:pt>
                <c:pt idx="60">
                  <c:v>8.8156134667388749E-3</c:v>
                </c:pt>
                <c:pt idx="61">
                  <c:v>8.8548396437624632E-3</c:v>
                </c:pt>
                <c:pt idx="62">
                  <c:v>8.9411372332143559E-3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97-4806-9BB3-B823AF76420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Active!$P$21:$P$997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B-4379-8987-16F8447E051B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CB-4379-8987-16F8447E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5196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Active!$F$21:$F$997</c15:sqref>
                        </c15:formulaRef>
                      </c:ext>
                    </c:extLst>
                    <c:numCache>
                      <c:formatCode>General</c:formatCode>
                      <c:ptCount val="977"/>
                      <c:pt idx="0">
                        <c:v>0</c:v>
                      </c:pt>
                      <c:pt idx="1">
                        <c:v>0</c:v>
                      </c:pt>
                      <c:pt idx="2">
                        <c:v>33.5</c:v>
                      </c:pt>
                      <c:pt idx="3">
                        <c:v>34</c:v>
                      </c:pt>
                      <c:pt idx="4">
                        <c:v>203</c:v>
                      </c:pt>
                      <c:pt idx="5">
                        <c:v>204</c:v>
                      </c:pt>
                      <c:pt idx="6">
                        <c:v>231</c:v>
                      </c:pt>
                      <c:pt idx="7">
                        <c:v>1105</c:v>
                      </c:pt>
                      <c:pt idx="8">
                        <c:v>1833</c:v>
                      </c:pt>
                      <c:pt idx="9">
                        <c:v>2034</c:v>
                      </c:pt>
                      <c:pt idx="10">
                        <c:v>2062</c:v>
                      </c:pt>
                      <c:pt idx="11">
                        <c:v>2960</c:v>
                      </c:pt>
                      <c:pt idx="12">
                        <c:v>3619</c:v>
                      </c:pt>
                      <c:pt idx="13">
                        <c:v>4027</c:v>
                      </c:pt>
                      <c:pt idx="14">
                        <c:v>4028</c:v>
                      </c:pt>
                      <c:pt idx="15">
                        <c:v>4170</c:v>
                      </c:pt>
                      <c:pt idx="16">
                        <c:v>4171</c:v>
                      </c:pt>
                      <c:pt idx="17">
                        <c:v>4200</c:v>
                      </c:pt>
                      <c:pt idx="18">
                        <c:v>4550</c:v>
                      </c:pt>
                      <c:pt idx="19">
                        <c:v>4580</c:v>
                      </c:pt>
                      <c:pt idx="20">
                        <c:v>4924</c:v>
                      </c:pt>
                      <c:pt idx="21">
                        <c:v>4926</c:v>
                      </c:pt>
                      <c:pt idx="22">
                        <c:v>5303</c:v>
                      </c:pt>
                      <c:pt idx="23">
                        <c:v>5681</c:v>
                      </c:pt>
                      <c:pt idx="24">
                        <c:v>8144</c:v>
                      </c:pt>
                      <c:pt idx="25">
                        <c:v>8144</c:v>
                      </c:pt>
                      <c:pt idx="26">
                        <c:v>8173</c:v>
                      </c:pt>
                      <c:pt idx="27">
                        <c:v>8173</c:v>
                      </c:pt>
                      <c:pt idx="28">
                        <c:v>8344</c:v>
                      </c:pt>
                      <c:pt idx="29">
                        <c:v>8867</c:v>
                      </c:pt>
                      <c:pt idx="30">
                        <c:v>9212</c:v>
                      </c:pt>
                      <c:pt idx="31">
                        <c:v>9962</c:v>
                      </c:pt>
                      <c:pt idx="32">
                        <c:v>10690</c:v>
                      </c:pt>
                      <c:pt idx="33">
                        <c:v>11408</c:v>
                      </c:pt>
                      <c:pt idx="34">
                        <c:v>11583</c:v>
                      </c:pt>
                      <c:pt idx="35">
                        <c:v>12135</c:v>
                      </c:pt>
                      <c:pt idx="36">
                        <c:v>12136</c:v>
                      </c:pt>
                      <c:pt idx="37">
                        <c:v>12306</c:v>
                      </c:pt>
                      <c:pt idx="38">
                        <c:v>12309</c:v>
                      </c:pt>
                      <c:pt idx="39">
                        <c:v>12513</c:v>
                      </c:pt>
                      <c:pt idx="40">
                        <c:v>13022</c:v>
                      </c:pt>
                      <c:pt idx="41">
                        <c:v>13236</c:v>
                      </c:pt>
                      <c:pt idx="42">
                        <c:v>13408</c:v>
                      </c:pt>
                      <c:pt idx="43">
                        <c:v>13706</c:v>
                      </c:pt>
                      <c:pt idx="44">
                        <c:v>13747</c:v>
                      </c:pt>
                      <c:pt idx="45">
                        <c:v>13755</c:v>
                      </c:pt>
                      <c:pt idx="46">
                        <c:v>13926</c:v>
                      </c:pt>
                      <c:pt idx="47">
                        <c:v>13960</c:v>
                      </c:pt>
                      <c:pt idx="48">
                        <c:v>14097</c:v>
                      </c:pt>
                      <c:pt idx="49">
                        <c:v>14131</c:v>
                      </c:pt>
                      <c:pt idx="50">
                        <c:v>14478</c:v>
                      </c:pt>
                      <c:pt idx="51">
                        <c:v>14478</c:v>
                      </c:pt>
                      <c:pt idx="52">
                        <c:v>14480</c:v>
                      </c:pt>
                      <c:pt idx="53">
                        <c:v>14651</c:v>
                      </c:pt>
                      <c:pt idx="54">
                        <c:v>15199</c:v>
                      </c:pt>
                      <c:pt idx="55">
                        <c:v>15548</c:v>
                      </c:pt>
                      <c:pt idx="56">
                        <c:v>15694</c:v>
                      </c:pt>
                      <c:pt idx="57">
                        <c:v>15864</c:v>
                      </c:pt>
                      <c:pt idx="58">
                        <c:v>15924</c:v>
                      </c:pt>
                      <c:pt idx="59">
                        <c:v>16094</c:v>
                      </c:pt>
                      <c:pt idx="60">
                        <c:v>16412</c:v>
                      </c:pt>
                      <c:pt idx="61">
                        <c:v>16467</c:v>
                      </c:pt>
                      <c:pt idx="62">
                        <c:v>16588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Active!$Q$21:$Q$997</c15:sqref>
                        </c15:formulaRef>
                      </c:ext>
                    </c:extLst>
                    <c:numCache>
                      <c:formatCode>m/d/yyyy</c:formatCode>
                      <c:ptCount val="977"/>
                      <c:pt idx="0">
                        <c:v>11588.984</c:v>
                      </c:pt>
                      <c:pt idx="1">
                        <c:v>11589</c:v>
                      </c:pt>
                      <c:pt idx="2">
                        <c:v>11657</c:v>
                      </c:pt>
                      <c:pt idx="3">
                        <c:v>11657.991999999998</c:v>
                      </c:pt>
                      <c:pt idx="4">
                        <c:v>12000.903999999999</c:v>
                      </c:pt>
                      <c:pt idx="5">
                        <c:v>12002.919999999998</c:v>
                      </c:pt>
                      <c:pt idx="6">
                        <c:v>12057.712</c:v>
                      </c:pt>
                      <c:pt idx="7">
                        <c:v>13831.063999999998</c:v>
                      </c:pt>
                      <c:pt idx="8">
                        <c:v>15308.127</c:v>
                      </c:pt>
                      <c:pt idx="9">
                        <c:v>15716.026000000002</c:v>
                      </c:pt>
                      <c:pt idx="10">
                        <c:v>15772.800999999999</c:v>
                      </c:pt>
                      <c:pt idx="11">
                        <c:v>17594.921999999999</c:v>
                      </c:pt>
                      <c:pt idx="12">
                        <c:v>18932.080000000002</c:v>
                      </c:pt>
                      <c:pt idx="13">
                        <c:v>19759.862000000001</c:v>
                      </c:pt>
                      <c:pt idx="14">
                        <c:v>19761.928999999996</c:v>
                      </c:pt>
                      <c:pt idx="15">
                        <c:v>20050.03</c:v>
                      </c:pt>
                      <c:pt idx="16">
                        <c:v>20052.017</c:v>
                      </c:pt>
                      <c:pt idx="17">
                        <c:v>20110.879000000001</c:v>
                      </c:pt>
                      <c:pt idx="18">
                        <c:v>20821.042000000001</c:v>
                      </c:pt>
                      <c:pt idx="19">
                        <c:v>20881.883000000002</c:v>
                      </c:pt>
                      <c:pt idx="20">
                        <c:v>21579.910000000003</c:v>
                      </c:pt>
                      <c:pt idx="21">
                        <c:v>21583.966</c:v>
                      </c:pt>
                      <c:pt idx="22">
                        <c:v>22348.874000000003</c:v>
                      </c:pt>
                      <c:pt idx="23">
                        <c:v>23115.839999999997</c:v>
                      </c:pt>
                      <c:pt idx="24">
                        <c:v>28113.337</c:v>
                      </c:pt>
                      <c:pt idx="25">
                        <c:v>28113.341999999997</c:v>
                      </c:pt>
                      <c:pt idx="26">
                        <c:v>28172.171999999999</c:v>
                      </c:pt>
                      <c:pt idx="27">
                        <c:v>28172.178999999996</c:v>
                      </c:pt>
                      <c:pt idx="28">
                        <c:v>28519.144999999997</c:v>
                      </c:pt>
                      <c:pt idx="29">
                        <c:v>29580.311999999998</c:v>
                      </c:pt>
                      <c:pt idx="30">
                        <c:v>30280.337</c:v>
                      </c:pt>
                      <c:pt idx="31">
                        <c:v>31802.107000000004</c:v>
                      </c:pt>
                      <c:pt idx="32">
                        <c:v>33279.224000000002</c:v>
                      </c:pt>
                      <c:pt idx="33">
                        <c:v>34736.074000000001</c:v>
                      </c:pt>
                      <c:pt idx="34">
                        <c:v>35091.137999999999</c:v>
                      </c:pt>
                      <c:pt idx="35">
                        <c:v>36211.152000000002</c:v>
                      </c:pt>
                      <c:pt idx="36">
                        <c:v>36213.190999999999</c:v>
                      </c:pt>
                      <c:pt idx="37">
                        <c:v>36558.125</c:v>
                      </c:pt>
                      <c:pt idx="38">
                        <c:v>36564.207000000002</c:v>
                      </c:pt>
                      <c:pt idx="39">
                        <c:v>36978.133000000002</c:v>
                      </c:pt>
                      <c:pt idx="40">
                        <c:v>38010.906199999998</c:v>
                      </c:pt>
                      <c:pt idx="41">
                        <c:v>38445.115700000002</c:v>
                      </c:pt>
                      <c:pt idx="42">
                        <c:v>38794.108</c:v>
                      </c:pt>
                      <c:pt idx="43">
                        <c:v>39398.752899999999</c:v>
                      </c:pt>
                      <c:pt idx="44">
                        <c:v>39481.946600000003</c:v>
                      </c:pt>
                      <c:pt idx="45">
                        <c:v>39498.177100000001</c:v>
                      </c:pt>
                      <c:pt idx="46">
                        <c:v>39845.140500000001</c:v>
                      </c:pt>
                      <c:pt idx="47">
                        <c:v>39914.127699999997</c:v>
                      </c:pt>
                      <c:pt idx="48">
                        <c:v>40192.100200000001</c:v>
                      </c:pt>
                      <c:pt idx="49">
                        <c:v>40261.089999999997</c:v>
                      </c:pt>
                      <c:pt idx="50">
                        <c:v>40965.160600000003</c:v>
                      </c:pt>
                      <c:pt idx="51">
                        <c:v>40965.1607</c:v>
                      </c:pt>
                      <c:pt idx="52">
                        <c:v>40969.221799999999</c:v>
                      </c:pt>
                      <c:pt idx="53">
                        <c:v>41316.181299999997</c:v>
                      </c:pt>
                      <c:pt idx="54">
                        <c:v>42428.0841</c:v>
                      </c:pt>
                      <c:pt idx="55">
                        <c:v>43136.214999999997</c:v>
                      </c:pt>
                      <c:pt idx="56">
                        <c:v>43432.451200000003</c:v>
                      </c:pt>
                      <c:pt idx="57">
                        <c:v>43777.384400000003</c:v>
                      </c:pt>
                      <c:pt idx="58">
                        <c:v>43899.125899999999</c:v>
                      </c:pt>
                      <c:pt idx="59">
                        <c:v>44244.059699999998</c:v>
                      </c:pt>
                      <c:pt idx="60">
                        <c:v>44889.286200000002</c:v>
                      </c:pt>
                      <c:pt idx="61">
                        <c:v>45000.881399999998</c:v>
                      </c:pt>
                      <c:pt idx="62">
                        <c:v>45246.396099999998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9CB-4379-8987-16F8447E051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Active!$F$21:$F$997</c15:sqref>
                        </c15:formulaRef>
                      </c:ext>
                    </c:extLst>
                    <c:numCache>
                      <c:formatCode>General</c:formatCode>
                      <c:ptCount val="977"/>
                      <c:pt idx="0">
                        <c:v>0</c:v>
                      </c:pt>
                      <c:pt idx="1">
                        <c:v>0</c:v>
                      </c:pt>
                      <c:pt idx="2">
                        <c:v>33.5</c:v>
                      </c:pt>
                      <c:pt idx="3">
                        <c:v>34</c:v>
                      </c:pt>
                      <c:pt idx="4">
                        <c:v>203</c:v>
                      </c:pt>
                      <c:pt idx="5">
                        <c:v>204</c:v>
                      </c:pt>
                      <c:pt idx="6">
                        <c:v>231</c:v>
                      </c:pt>
                      <c:pt idx="7">
                        <c:v>1105</c:v>
                      </c:pt>
                      <c:pt idx="8">
                        <c:v>1833</c:v>
                      </c:pt>
                      <c:pt idx="9">
                        <c:v>2034</c:v>
                      </c:pt>
                      <c:pt idx="10">
                        <c:v>2062</c:v>
                      </c:pt>
                      <c:pt idx="11">
                        <c:v>2960</c:v>
                      </c:pt>
                      <c:pt idx="12">
                        <c:v>3619</c:v>
                      </c:pt>
                      <c:pt idx="13">
                        <c:v>4027</c:v>
                      </c:pt>
                      <c:pt idx="14">
                        <c:v>4028</c:v>
                      </c:pt>
                      <c:pt idx="15">
                        <c:v>4170</c:v>
                      </c:pt>
                      <c:pt idx="16">
                        <c:v>4171</c:v>
                      </c:pt>
                      <c:pt idx="17">
                        <c:v>4200</c:v>
                      </c:pt>
                      <c:pt idx="18">
                        <c:v>4550</c:v>
                      </c:pt>
                      <c:pt idx="19">
                        <c:v>4580</c:v>
                      </c:pt>
                      <c:pt idx="20">
                        <c:v>4924</c:v>
                      </c:pt>
                      <c:pt idx="21">
                        <c:v>4926</c:v>
                      </c:pt>
                      <c:pt idx="22">
                        <c:v>5303</c:v>
                      </c:pt>
                      <c:pt idx="23">
                        <c:v>5681</c:v>
                      </c:pt>
                      <c:pt idx="24">
                        <c:v>8144</c:v>
                      </c:pt>
                      <c:pt idx="25">
                        <c:v>8144</c:v>
                      </c:pt>
                      <c:pt idx="26">
                        <c:v>8173</c:v>
                      </c:pt>
                      <c:pt idx="27">
                        <c:v>8173</c:v>
                      </c:pt>
                      <c:pt idx="28">
                        <c:v>8344</c:v>
                      </c:pt>
                      <c:pt idx="29">
                        <c:v>8867</c:v>
                      </c:pt>
                      <c:pt idx="30">
                        <c:v>9212</c:v>
                      </c:pt>
                      <c:pt idx="31">
                        <c:v>9962</c:v>
                      </c:pt>
                      <c:pt idx="32">
                        <c:v>10690</c:v>
                      </c:pt>
                      <c:pt idx="33">
                        <c:v>11408</c:v>
                      </c:pt>
                      <c:pt idx="34">
                        <c:v>11583</c:v>
                      </c:pt>
                      <c:pt idx="35">
                        <c:v>12135</c:v>
                      </c:pt>
                      <c:pt idx="36">
                        <c:v>12136</c:v>
                      </c:pt>
                      <c:pt idx="37">
                        <c:v>12306</c:v>
                      </c:pt>
                      <c:pt idx="38">
                        <c:v>12309</c:v>
                      </c:pt>
                      <c:pt idx="39">
                        <c:v>12513</c:v>
                      </c:pt>
                      <c:pt idx="40">
                        <c:v>13022</c:v>
                      </c:pt>
                      <c:pt idx="41">
                        <c:v>13236</c:v>
                      </c:pt>
                      <c:pt idx="42">
                        <c:v>13408</c:v>
                      </c:pt>
                      <c:pt idx="43">
                        <c:v>13706</c:v>
                      </c:pt>
                      <c:pt idx="44">
                        <c:v>13747</c:v>
                      </c:pt>
                      <c:pt idx="45">
                        <c:v>13755</c:v>
                      </c:pt>
                      <c:pt idx="46">
                        <c:v>13926</c:v>
                      </c:pt>
                      <c:pt idx="47">
                        <c:v>13960</c:v>
                      </c:pt>
                      <c:pt idx="48">
                        <c:v>14097</c:v>
                      </c:pt>
                      <c:pt idx="49">
                        <c:v>14131</c:v>
                      </c:pt>
                      <c:pt idx="50">
                        <c:v>14478</c:v>
                      </c:pt>
                      <c:pt idx="51">
                        <c:v>14478</c:v>
                      </c:pt>
                      <c:pt idx="52">
                        <c:v>14480</c:v>
                      </c:pt>
                      <c:pt idx="53">
                        <c:v>14651</c:v>
                      </c:pt>
                      <c:pt idx="54">
                        <c:v>15199</c:v>
                      </c:pt>
                      <c:pt idx="55">
                        <c:v>15548</c:v>
                      </c:pt>
                      <c:pt idx="56">
                        <c:v>15694</c:v>
                      </c:pt>
                      <c:pt idx="57">
                        <c:v>15864</c:v>
                      </c:pt>
                      <c:pt idx="58">
                        <c:v>15924</c:v>
                      </c:pt>
                      <c:pt idx="59">
                        <c:v>16094</c:v>
                      </c:pt>
                      <c:pt idx="60">
                        <c:v>16412</c:v>
                      </c:pt>
                      <c:pt idx="61">
                        <c:v>16467</c:v>
                      </c:pt>
                      <c:pt idx="62">
                        <c:v>16588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Active!$R$21:$R$997</c15:sqref>
                        </c15:formulaRef>
                      </c:ext>
                    </c:extLst>
                    <c:numCache>
                      <c:formatCode>General</c:formatCode>
                      <c:ptCount val="97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19CB-4379-8987-16F8447E051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Active!$F$21:$F$997</c15:sqref>
                        </c15:formulaRef>
                      </c:ext>
                    </c:extLst>
                    <c:numCache>
                      <c:formatCode>General</c:formatCode>
                      <c:ptCount val="977"/>
                      <c:pt idx="0">
                        <c:v>0</c:v>
                      </c:pt>
                      <c:pt idx="1">
                        <c:v>0</c:v>
                      </c:pt>
                      <c:pt idx="2">
                        <c:v>33.5</c:v>
                      </c:pt>
                      <c:pt idx="3">
                        <c:v>34</c:v>
                      </c:pt>
                      <c:pt idx="4">
                        <c:v>203</c:v>
                      </c:pt>
                      <c:pt idx="5">
                        <c:v>204</c:v>
                      </c:pt>
                      <c:pt idx="6">
                        <c:v>231</c:v>
                      </c:pt>
                      <c:pt idx="7">
                        <c:v>1105</c:v>
                      </c:pt>
                      <c:pt idx="8">
                        <c:v>1833</c:v>
                      </c:pt>
                      <c:pt idx="9">
                        <c:v>2034</c:v>
                      </c:pt>
                      <c:pt idx="10">
                        <c:v>2062</c:v>
                      </c:pt>
                      <c:pt idx="11">
                        <c:v>2960</c:v>
                      </c:pt>
                      <c:pt idx="12">
                        <c:v>3619</c:v>
                      </c:pt>
                      <c:pt idx="13">
                        <c:v>4027</c:v>
                      </c:pt>
                      <c:pt idx="14">
                        <c:v>4028</c:v>
                      </c:pt>
                      <c:pt idx="15">
                        <c:v>4170</c:v>
                      </c:pt>
                      <c:pt idx="16">
                        <c:v>4171</c:v>
                      </c:pt>
                      <c:pt idx="17">
                        <c:v>4200</c:v>
                      </c:pt>
                      <c:pt idx="18">
                        <c:v>4550</c:v>
                      </c:pt>
                      <c:pt idx="19">
                        <c:v>4580</c:v>
                      </c:pt>
                      <c:pt idx="20">
                        <c:v>4924</c:v>
                      </c:pt>
                      <c:pt idx="21">
                        <c:v>4926</c:v>
                      </c:pt>
                      <c:pt idx="22">
                        <c:v>5303</c:v>
                      </c:pt>
                      <c:pt idx="23">
                        <c:v>5681</c:v>
                      </c:pt>
                      <c:pt idx="24">
                        <c:v>8144</c:v>
                      </c:pt>
                      <c:pt idx="25">
                        <c:v>8144</c:v>
                      </c:pt>
                      <c:pt idx="26">
                        <c:v>8173</c:v>
                      </c:pt>
                      <c:pt idx="27">
                        <c:v>8173</c:v>
                      </c:pt>
                      <c:pt idx="28">
                        <c:v>8344</c:v>
                      </c:pt>
                      <c:pt idx="29">
                        <c:v>8867</c:v>
                      </c:pt>
                      <c:pt idx="30">
                        <c:v>9212</c:v>
                      </c:pt>
                      <c:pt idx="31">
                        <c:v>9962</c:v>
                      </c:pt>
                      <c:pt idx="32">
                        <c:v>10690</c:v>
                      </c:pt>
                      <c:pt idx="33">
                        <c:v>11408</c:v>
                      </c:pt>
                      <c:pt idx="34">
                        <c:v>11583</c:v>
                      </c:pt>
                      <c:pt idx="35">
                        <c:v>12135</c:v>
                      </c:pt>
                      <c:pt idx="36">
                        <c:v>12136</c:v>
                      </c:pt>
                      <c:pt idx="37">
                        <c:v>12306</c:v>
                      </c:pt>
                      <c:pt idx="38">
                        <c:v>12309</c:v>
                      </c:pt>
                      <c:pt idx="39">
                        <c:v>12513</c:v>
                      </c:pt>
                      <c:pt idx="40">
                        <c:v>13022</c:v>
                      </c:pt>
                      <c:pt idx="41">
                        <c:v>13236</c:v>
                      </c:pt>
                      <c:pt idx="42">
                        <c:v>13408</c:v>
                      </c:pt>
                      <c:pt idx="43">
                        <c:v>13706</c:v>
                      </c:pt>
                      <c:pt idx="44">
                        <c:v>13747</c:v>
                      </c:pt>
                      <c:pt idx="45">
                        <c:v>13755</c:v>
                      </c:pt>
                      <c:pt idx="46">
                        <c:v>13926</c:v>
                      </c:pt>
                      <c:pt idx="47">
                        <c:v>13960</c:v>
                      </c:pt>
                      <c:pt idx="48">
                        <c:v>14097</c:v>
                      </c:pt>
                      <c:pt idx="49">
                        <c:v>14131</c:v>
                      </c:pt>
                      <c:pt idx="50">
                        <c:v>14478</c:v>
                      </c:pt>
                      <c:pt idx="51">
                        <c:v>14478</c:v>
                      </c:pt>
                      <c:pt idx="52">
                        <c:v>14480</c:v>
                      </c:pt>
                      <c:pt idx="53">
                        <c:v>14651</c:v>
                      </c:pt>
                      <c:pt idx="54">
                        <c:v>15199</c:v>
                      </c:pt>
                      <c:pt idx="55">
                        <c:v>15548</c:v>
                      </c:pt>
                      <c:pt idx="56">
                        <c:v>15694</c:v>
                      </c:pt>
                      <c:pt idx="57">
                        <c:v>15864</c:v>
                      </c:pt>
                      <c:pt idx="58">
                        <c:v>15924</c:v>
                      </c:pt>
                      <c:pt idx="59">
                        <c:v>16094</c:v>
                      </c:pt>
                      <c:pt idx="60">
                        <c:v>16412</c:v>
                      </c:pt>
                      <c:pt idx="61">
                        <c:v>16467</c:v>
                      </c:pt>
                      <c:pt idx="62">
                        <c:v>16588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Active!$S$21:$S$997</c15:sqref>
                        </c15:formulaRef>
                      </c:ext>
                    </c:extLst>
                    <c:numCache>
                      <c:formatCode>General</c:formatCode>
                      <c:ptCount val="97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9CB-4379-8987-16F8447E051B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Active!$F$21:$F$997</c15:sqref>
                        </c15:formulaRef>
                      </c:ext>
                    </c:extLst>
                    <c:numCache>
                      <c:formatCode>General</c:formatCode>
                      <c:ptCount val="977"/>
                      <c:pt idx="0">
                        <c:v>0</c:v>
                      </c:pt>
                      <c:pt idx="1">
                        <c:v>0</c:v>
                      </c:pt>
                      <c:pt idx="2">
                        <c:v>33.5</c:v>
                      </c:pt>
                      <c:pt idx="3">
                        <c:v>34</c:v>
                      </c:pt>
                      <c:pt idx="4">
                        <c:v>203</c:v>
                      </c:pt>
                      <c:pt idx="5">
                        <c:v>204</c:v>
                      </c:pt>
                      <c:pt idx="6">
                        <c:v>231</c:v>
                      </c:pt>
                      <c:pt idx="7">
                        <c:v>1105</c:v>
                      </c:pt>
                      <c:pt idx="8">
                        <c:v>1833</c:v>
                      </c:pt>
                      <c:pt idx="9">
                        <c:v>2034</c:v>
                      </c:pt>
                      <c:pt idx="10">
                        <c:v>2062</c:v>
                      </c:pt>
                      <c:pt idx="11">
                        <c:v>2960</c:v>
                      </c:pt>
                      <c:pt idx="12">
                        <c:v>3619</c:v>
                      </c:pt>
                      <c:pt idx="13">
                        <c:v>4027</c:v>
                      </c:pt>
                      <c:pt idx="14">
                        <c:v>4028</c:v>
                      </c:pt>
                      <c:pt idx="15">
                        <c:v>4170</c:v>
                      </c:pt>
                      <c:pt idx="16">
                        <c:v>4171</c:v>
                      </c:pt>
                      <c:pt idx="17">
                        <c:v>4200</c:v>
                      </c:pt>
                      <c:pt idx="18">
                        <c:v>4550</c:v>
                      </c:pt>
                      <c:pt idx="19">
                        <c:v>4580</c:v>
                      </c:pt>
                      <c:pt idx="20">
                        <c:v>4924</c:v>
                      </c:pt>
                      <c:pt idx="21">
                        <c:v>4926</c:v>
                      </c:pt>
                      <c:pt idx="22">
                        <c:v>5303</c:v>
                      </c:pt>
                      <c:pt idx="23">
                        <c:v>5681</c:v>
                      </c:pt>
                      <c:pt idx="24">
                        <c:v>8144</c:v>
                      </c:pt>
                      <c:pt idx="25">
                        <c:v>8144</c:v>
                      </c:pt>
                      <c:pt idx="26">
                        <c:v>8173</c:v>
                      </c:pt>
                      <c:pt idx="27">
                        <c:v>8173</c:v>
                      </c:pt>
                      <c:pt idx="28">
                        <c:v>8344</c:v>
                      </c:pt>
                      <c:pt idx="29">
                        <c:v>8867</c:v>
                      </c:pt>
                      <c:pt idx="30">
                        <c:v>9212</c:v>
                      </c:pt>
                      <c:pt idx="31">
                        <c:v>9962</c:v>
                      </c:pt>
                      <c:pt idx="32">
                        <c:v>10690</c:v>
                      </c:pt>
                      <c:pt idx="33">
                        <c:v>11408</c:v>
                      </c:pt>
                      <c:pt idx="34">
                        <c:v>11583</c:v>
                      </c:pt>
                      <c:pt idx="35">
                        <c:v>12135</c:v>
                      </c:pt>
                      <c:pt idx="36">
                        <c:v>12136</c:v>
                      </c:pt>
                      <c:pt idx="37">
                        <c:v>12306</c:v>
                      </c:pt>
                      <c:pt idx="38">
                        <c:v>12309</c:v>
                      </c:pt>
                      <c:pt idx="39">
                        <c:v>12513</c:v>
                      </c:pt>
                      <c:pt idx="40">
                        <c:v>13022</c:v>
                      </c:pt>
                      <c:pt idx="41">
                        <c:v>13236</c:v>
                      </c:pt>
                      <c:pt idx="42">
                        <c:v>13408</c:v>
                      </c:pt>
                      <c:pt idx="43">
                        <c:v>13706</c:v>
                      </c:pt>
                      <c:pt idx="44">
                        <c:v>13747</c:v>
                      </c:pt>
                      <c:pt idx="45">
                        <c:v>13755</c:v>
                      </c:pt>
                      <c:pt idx="46">
                        <c:v>13926</c:v>
                      </c:pt>
                      <c:pt idx="47">
                        <c:v>13960</c:v>
                      </c:pt>
                      <c:pt idx="48">
                        <c:v>14097</c:v>
                      </c:pt>
                      <c:pt idx="49">
                        <c:v>14131</c:v>
                      </c:pt>
                      <c:pt idx="50">
                        <c:v>14478</c:v>
                      </c:pt>
                      <c:pt idx="51">
                        <c:v>14478</c:v>
                      </c:pt>
                      <c:pt idx="52">
                        <c:v>14480</c:v>
                      </c:pt>
                      <c:pt idx="53">
                        <c:v>14651</c:v>
                      </c:pt>
                      <c:pt idx="54">
                        <c:v>15199</c:v>
                      </c:pt>
                      <c:pt idx="55">
                        <c:v>15548</c:v>
                      </c:pt>
                      <c:pt idx="56">
                        <c:v>15694</c:v>
                      </c:pt>
                      <c:pt idx="57">
                        <c:v>15864</c:v>
                      </c:pt>
                      <c:pt idx="58">
                        <c:v>15924</c:v>
                      </c:pt>
                      <c:pt idx="59">
                        <c:v>16094</c:v>
                      </c:pt>
                      <c:pt idx="60">
                        <c:v>16412</c:v>
                      </c:pt>
                      <c:pt idx="61">
                        <c:v>16467</c:v>
                      </c:pt>
                      <c:pt idx="62">
                        <c:v>16588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Active!$T$21:$T$997</c15:sqref>
                        </c15:formulaRef>
                      </c:ext>
                    </c:extLst>
                    <c:numCache>
                      <c:formatCode>General</c:formatCode>
                      <c:ptCount val="97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9CB-4379-8987-16F8447E051B}"/>
                  </c:ext>
                </c:extLst>
              </c15:ser>
            </c15:filteredScatterSeries>
          </c:ext>
        </c:extLst>
      </c:scatterChart>
      <c:valAx>
        <c:axId val="45615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241208519068846E-2"/>
              <c:y val="0.37723654855643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15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851485689103"/>
          <c:y val="0.92073298764483702"/>
          <c:w val="0.75631485143108967"/>
          <c:h val="5.61023622047244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Mon - O-C Diagr.</a:t>
            </a:r>
          </a:p>
        </c:rich>
      </c:tx>
      <c:layout>
        <c:manualLayout>
          <c:xMode val="edge"/>
          <c:yMode val="edge"/>
          <c:x val="0.386330178267092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5676818258043"/>
          <c:y val="0.14634168126798494"/>
          <c:w val="0.833581604676829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-1.599999999962165E-2</c:v>
                </c:pt>
                <c:pt idx="1">
                  <c:v>0</c:v>
                </c:pt>
                <c:pt idx="2">
                  <c:v>2.7829999999084976E-2</c:v>
                </c:pt>
                <c:pt idx="3">
                  <c:v>5.3199999965727329E-3</c:v>
                </c:pt>
                <c:pt idx="4">
                  <c:v>1.2939999996888218E-2</c:v>
                </c:pt>
                <c:pt idx="5">
                  <c:v>-8.000000161700882E-5</c:v>
                </c:pt>
                <c:pt idx="6">
                  <c:v>8.3799999993061647E-3</c:v>
                </c:pt>
                <c:pt idx="7">
                  <c:v>-3.1000000017229468E-3</c:v>
                </c:pt>
                <c:pt idx="8">
                  <c:v>-6.6660000000410946E-2</c:v>
                </c:pt>
                <c:pt idx="9">
                  <c:v>-6.7999999737367034E-4</c:v>
                </c:pt>
                <c:pt idx="10">
                  <c:v>-3.8240000001678709E-2</c:v>
                </c:pt>
                <c:pt idx="11">
                  <c:v>2.2799999998824205E-2</c:v>
                </c:pt>
                <c:pt idx="12">
                  <c:v>5.6620000003022142E-2</c:v>
                </c:pt>
                <c:pt idx="13">
                  <c:v>-1.5399999974761158E-3</c:v>
                </c:pt>
                <c:pt idx="14">
                  <c:v>3.643999999621883E-2</c:v>
                </c:pt>
                <c:pt idx="15">
                  <c:v>1.6600000002654269E-2</c:v>
                </c:pt>
                <c:pt idx="16">
                  <c:v>-2.5419999998121057E-2</c:v>
                </c:pt>
                <c:pt idx="17">
                  <c:v>-4.9999999973806553E-3</c:v>
                </c:pt>
                <c:pt idx="18">
                  <c:v>1.0000000038417056E-3</c:v>
                </c:pt>
                <c:pt idx="19">
                  <c:v>-2.8599999997823033E-2</c:v>
                </c:pt>
                <c:pt idx="20">
                  <c:v>1.5520000000833534E-2</c:v>
                </c:pt>
                <c:pt idx="21">
                  <c:v>1.3480000001436565E-2</c:v>
                </c:pt>
                <c:pt idx="22">
                  <c:v>-1.9059999998717103E-2</c:v>
                </c:pt>
                <c:pt idx="23">
                  <c:v>-2.2620000003371388E-2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5C-47C3-820F-6C18781F0E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4">
                  <c:v>-1.879999996162951E-3</c:v>
                </c:pt>
                <c:pt idx="25">
                  <c:v>3.1200000012177043E-3</c:v>
                </c:pt>
                <c:pt idx="26">
                  <c:v>-8.4600000045611523E-3</c:v>
                </c:pt>
                <c:pt idx="27">
                  <c:v>-1.4600000067730434E-3</c:v>
                </c:pt>
                <c:pt idx="28">
                  <c:v>2.1199999973759986E-3</c:v>
                </c:pt>
                <c:pt idx="29">
                  <c:v>-8.3400000075926073E-3</c:v>
                </c:pt>
                <c:pt idx="30">
                  <c:v>4.7599999961676076E-3</c:v>
                </c:pt>
                <c:pt idx="31">
                  <c:v>9.7600000008242205E-3</c:v>
                </c:pt>
                <c:pt idx="32">
                  <c:v>2.0000000222353265E-4</c:v>
                </c:pt>
                <c:pt idx="33">
                  <c:v>1.3839999999618158E-2</c:v>
                </c:pt>
                <c:pt idx="34">
                  <c:v>-6.5999999787891284E-4</c:v>
                </c:pt>
                <c:pt idx="35">
                  <c:v>-5.6999999942490831E-3</c:v>
                </c:pt>
                <c:pt idx="36">
                  <c:v>4.2800000010174699E-3</c:v>
                </c:pt>
                <c:pt idx="37">
                  <c:v>4.8800000004121102E-3</c:v>
                </c:pt>
                <c:pt idx="38">
                  <c:v>-1.7999999545281753E-4</c:v>
                </c:pt>
                <c:pt idx="39">
                  <c:v>5.7400000005145557E-3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5C-47C3-820F-6C18781F0E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4">
                  <c:v>8.6599999995087273E-3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5C-47C3-820F-6C18781F0E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40">
                  <c:v>7.7599999931408092E-3</c:v>
                </c:pt>
                <c:pt idx="41">
                  <c:v>6.9799999982933514E-3</c:v>
                </c:pt>
                <c:pt idx="42">
                  <c:v>7.8399999983957969E-3</c:v>
                </c:pt>
                <c:pt idx="43">
                  <c:v>4.7799999956623651E-3</c:v>
                </c:pt>
                <c:pt idx="45">
                  <c:v>6.9999999977881089E-3</c:v>
                </c:pt>
                <c:pt idx="46">
                  <c:v>7.980000002135057E-3</c:v>
                </c:pt>
                <c:pt idx="47">
                  <c:v>8.4999999962747097E-3</c:v>
                </c:pt>
                <c:pt idx="48">
                  <c:v>5.260000005364418E-3</c:v>
                </c:pt>
                <c:pt idx="49">
                  <c:v>8.3799999993061647E-3</c:v>
                </c:pt>
                <c:pt idx="50">
                  <c:v>9.0400000044610351E-3</c:v>
                </c:pt>
                <c:pt idx="51">
                  <c:v>9.1400000019348226E-3</c:v>
                </c:pt>
                <c:pt idx="52">
                  <c:v>1.2199999997392297E-2</c:v>
                </c:pt>
                <c:pt idx="53">
                  <c:v>9.2799999983981252E-3</c:v>
                </c:pt>
                <c:pt idx="54">
                  <c:v>9.1199999951641075E-3</c:v>
                </c:pt>
                <c:pt idx="55">
                  <c:v>1.2039999994158279E-2</c:v>
                </c:pt>
                <c:pt idx="56">
                  <c:v>1.1319999997795094E-2</c:v>
                </c:pt>
                <c:pt idx="57">
                  <c:v>1.1120000002847519E-2</c:v>
                </c:pt>
                <c:pt idx="58">
                  <c:v>1.1419999995268881E-2</c:v>
                </c:pt>
                <c:pt idx="59">
                  <c:v>1.1819999999715947E-2</c:v>
                </c:pt>
                <c:pt idx="60">
                  <c:v>9.9600000030477531E-3</c:v>
                </c:pt>
                <c:pt idx="61">
                  <c:v>9.059999996679835E-3</c:v>
                </c:pt>
                <c:pt idx="62">
                  <c:v>1.2339999993855599E-2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5C-47C3-820F-6C18781F0E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5C-47C3-820F-6C18781F0E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5C-47C3-820F-6C18781F0E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40">
                    <c:v>2.3E-3</c:v>
                  </c:pt>
                  <c:pt idx="43">
                    <c:v>1.8E-3</c:v>
                  </c:pt>
                  <c:pt idx="44">
                    <c:v>1E-4</c:v>
                  </c:pt>
                  <c:pt idx="45">
                    <c:v>5.0000000000000001E-4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4.0000000000000002E-4</c:v>
                  </c:pt>
                  <c:pt idx="49">
                    <c:v>2.0000000000000001E-4</c:v>
                  </c:pt>
                  <c:pt idx="51">
                    <c:v>2.0000000000000001E-4</c:v>
                  </c:pt>
                  <c:pt idx="52">
                    <c:v>5.0000000000000001E-4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5C-47C3-820F-6C18781F0E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0</c:v>
                </c:pt>
                <c:pt idx="2">
                  <c:v>33.5</c:v>
                </c:pt>
                <c:pt idx="3">
                  <c:v>34</c:v>
                </c:pt>
                <c:pt idx="4">
                  <c:v>203</c:v>
                </c:pt>
                <c:pt idx="5">
                  <c:v>204</c:v>
                </c:pt>
                <c:pt idx="6">
                  <c:v>231</c:v>
                </c:pt>
                <c:pt idx="7">
                  <c:v>1105</c:v>
                </c:pt>
                <c:pt idx="8">
                  <c:v>1833</c:v>
                </c:pt>
                <c:pt idx="9">
                  <c:v>2034</c:v>
                </c:pt>
                <c:pt idx="10">
                  <c:v>2062</c:v>
                </c:pt>
                <c:pt idx="11">
                  <c:v>2960</c:v>
                </c:pt>
                <c:pt idx="12">
                  <c:v>3619</c:v>
                </c:pt>
                <c:pt idx="13">
                  <c:v>4027</c:v>
                </c:pt>
                <c:pt idx="14">
                  <c:v>4028</c:v>
                </c:pt>
                <c:pt idx="15">
                  <c:v>4170</c:v>
                </c:pt>
                <c:pt idx="16">
                  <c:v>4171</c:v>
                </c:pt>
                <c:pt idx="17">
                  <c:v>4200</c:v>
                </c:pt>
                <c:pt idx="18">
                  <c:v>4550</c:v>
                </c:pt>
                <c:pt idx="19">
                  <c:v>4580</c:v>
                </c:pt>
                <c:pt idx="20">
                  <c:v>4924</c:v>
                </c:pt>
                <c:pt idx="21">
                  <c:v>4926</c:v>
                </c:pt>
                <c:pt idx="22">
                  <c:v>5303</c:v>
                </c:pt>
                <c:pt idx="23">
                  <c:v>5681</c:v>
                </c:pt>
                <c:pt idx="24">
                  <c:v>8144</c:v>
                </c:pt>
                <c:pt idx="25">
                  <c:v>8144</c:v>
                </c:pt>
                <c:pt idx="26">
                  <c:v>8173</c:v>
                </c:pt>
                <c:pt idx="27">
                  <c:v>8173</c:v>
                </c:pt>
                <c:pt idx="28">
                  <c:v>8344</c:v>
                </c:pt>
                <c:pt idx="29">
                  <c:v>8867</c:v>
                </c:pt>
                <c:pt idx="30">
                  <c:v>9212</c:v>
                </c:pt>
                <c:pt idx="31">
                  <c:v>9962</c:v>
                </c:pt>
                <c:pt idx="32">
                  <c:v>10690</c:v>
                </c:pt>
                <c:pt idx="33">
                  <c:v>11408</c:v>
                </c:pt>
                <c:pt idx="34">
                  <c:v>11583</c:v>
                </c:pt>
                <c:pt idx="35">
                  <c:v>12135</c:v>
                </c:pt>
                <c:pt idx="36">
                  <c:v>12136</c:v>
                </c:pt>
                <c:pt idx="37">
                  <c:v>12306</c:v>
                </c:pt>
                <c:pt idx="38">
                  <c:v>12309</c:v>
                </c:pt>
                <c:pt idx="39">
                  <c:v>12513</c:v>
                </c:pt>
                <c:pt idx="40">
                  <c:v>13022</c:v>
                </c:pt>
                <c:pt idx="41">
                  <c:v>13236</c:v>
                </c:pt>
                <c:pt idx="42">
                  <c:v>13408</c:v>
                </c:pt>
                <c:pt idx="43">
                  <c:v>13706</c:v>
                </c:pt>
                <c:pt idx="44">
                  <c:v>13747</c:v>
                </c:pt>
                <c:pt idx="45">
                  <c:v>13755</c:v>
                </c:pt>
                <c:pt idx="46">
                  <c:v>13926</c:v>
                </c:pt>
                <c:pt idx="47">
                  <c:v>13960</c:v>
                </c:pt>
                <c:pt idx="48">
                  <c:v>14097</c:v>
                </c:pt>
                <c:pt idx="49">
                  <c:v>14131</c:v>
                </c:pt>
                <c:pt idx="50">
                  <c:v>14478</c:v>
                </c:pt>
                <c:pt idx="51">
                  <c:v>14478</c:v>
                </c:pt>
                <c:pt idx="52">
                  <c:v>14480</c:v>
                </c:pt>
                <c:pt idx="53">
                  <c:v>14651</c:v>
                </c:pt>
                <c:pt idx="54">
                  <c:v>15199</c:v>
                </c:pt>
                <c:pt idx="55">
                  <c:v>15548</c:v>
                </c:pt>
                <c:pt idx="56">
                  <c:v>15694</c:v>
                </c:pt>
                <c:pt idx="57">
                  <c:v>15864</c:v>
                </c:pt>
                <c:pt idx="58">
                  <c:v>15924</c:v>
                </c:pt>
                <c:pt idx="59">
                  <c:v>16094</c:v>
                </c:pt>
                <c:pt idx="60">
                  <c:v>16412</c:v>
                </c:pt>
                <c:pt idx="61">
                  <c:v>16467</c:v>
                </c:pt>
                <c:pt idx="62">
                  <c:v>16588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-2.8894777570996504E-3</c:v>
                </c:pt>
                <c:pt idx="1">
                  <c:v>-2.8894777570996504E-3</c:v>
                </c:pt>
                <c:pt idx="2">
                  <c:v>-2.8655854492761926E-3</c:v>
                </c:pt>
                <c:pt idx="3">
                  <c:v>-2.8652288476668872E-3</c:v>
                </c:pt>
                <c:pt idx="4">
                  <c:v>-2.7446975037216819E-3</c:v>
                </c:pt>
                <c:pt idx="5">
                  <c:v>-2.7439843005030713E-3</c:v>
                </c:pt>
                <c:pt idx="6">
                  <c:v>-2.7247278136005829E-3</c:v>
                </c:pt>
                <c:pt idx="7">
                  <c:v>-2.1013882005348461E-3</c:v>
                </c:pt>
                <c:pt idx="8">
                  <c:v>-1.582176257386269E-3</c:v>
                </c:pt>
                <c:pt idx="9">
                  <c:v>-1.4388224104455217E-3</c:v>
                </c:pt>
                <c:pt idx="10">
                  <c:v>-1.4188527203244227E-3</c:v>
                </c:pt>
                <c:pt idx="11">
                  <c:v>-7.783962300120296E-4</c:v>
                </c:pt>
                <c:pt idx="12">
                  <c:v>-3.0839530894758967E-4</c:v>
                </c:pt>
                <c:pt idx="13">
                  <c:v>-1.7408395754430969E-5</c:v>
                </c:pt>
                <c:pt idx="14">
                  <c:v>-1.6695192535820351E-5</c:v>
                </c:pt>
                <c:pt idx="15">
                  <c:v>8.4579664506896548E-5</c:v>
                </c:pt>
                <c:pt idx="16">
                  <c:v>8.5292867725507166E-5</c:v>
                </c:pt>
                <c:pt idx="17">
                  <c:v>1.0597576106521683E-4</c:v>
                </c:pt>
                <c:pt idx="18">
                  <c:v>3.555968875789562E-4</c:v>
                </c:pt>
                <c:pt idx="19">
                  <c:v>3.7699298413727649E-4</c:v>
                </c:pt>
                <c:pt idx="20">
                  <c:v>6.2233489133935128E-4</c:v>
                </c:pt>
                <c:pt idx="21">
                  <c:v>6.2376129777657252E-4</c:v>
                </c:pt>
                <c:pt idx="22">
                  <c:v>8.9263891119279988E-4</c:v>
                </c:pt>
                <c:pt idx="23">
                  <c:v>1.1622297278276379E-3</c:v>
                </c:pt>
                <c:pt idx="24">
                  <c:v>2.9188492552657493E-3</c:v>
                </c:pt>
                <c:pt idx="25">
                  <c:v>2.9188492552657493E-3</c:v>
                </c:pt>
                <c:pt idx="26">
                  <c:v>2.9395321486054599E-3</c:v>
                </c:pt>
                <c:pt idx="27">
                  <c:v>2.9395321486054599E-3</c:v>
                </c:pt>
                <c:pt idx="28">
                  <c:v>3.061489898987886E-3</c:v>
                </c:pt>
                <c:pt idx="29">
                  <c:v>3.4344951823212732E-3</c:v>
                </c:pt>
                <c:pt idx="30">
                  <c:v>3.680550292741959E-3</c:v>
                </c:pt>
                <c:pt idx="31">
                  <c:v>4.2154527066999709E-3</c:v>
                </c:pt>
                <c:pt idx="32">
                  <c:v>4.7346646498485478E-3</c:v>
                </c:pt>
                <c:pt idx="33">
                  <c:v>5.2467445608110185E-3</c:v>
                </c:pt>
                <c:pt idx="34">
                  <c:v>5.371555124067888E-3</c:v>
                </c:pt>
                <c:pt idx="35">
                  <c:v>5.7652433007409857E-3</c:v>
                </c:pt>
                <c:pt idx="36">
                  <c:v>5.7659565039595954E-3</c:v>
                </c:pt>
                <c:pt idx="37">
                  <c:v>5.887201051123411E-3</c:v>
                </c:pt>
                <c:pt idx="38">
                  <c:v>5.8893406607792437E-3</c:v>
                </c:pt>
                <c:pt idx="39">
                  <c:v>6.0348341173758237E-3</c:v>
                </c:pt>
                <c:pt idx="40">
                  <c:v>6.3978545556486605E-3</c:v>
                </c:pt>
                <c:pt idx="41">
                  <c:v>6.5504800444313466E-3</c:v>
                </c:pt>
                <c:pt idx="42">
                  <c:v>6.6731509980323834E-3</c:v>
                </c:pt>
                <c:pt idx="43">
                  <c:v>6.8856855571783667E-3</c:v>
                </c:pt>
                <c:pt idx="44">
                  <c:v>6.9149268891414047E-3</c:v>
                </c:pt>
                <c:pt idx="45">
                  <c:v>6.9206325148902913E-3</c:v>
                </c:pt>
                <c:pt idx="46">
                  <c:v>7.0425902652727183E-3</c:v>
                </c:pt>
                <c:pt idx="47">
                  <c:v>7.0668391747054811E-3</c:v>
                </c:pt>
                <c:pt idx="48">
                  <c:v>7.1645480156551436E-3</c:v>
                </c:pt>
                <c:pt idx="49">
                  <c:v>7.1887969250879081E-3</c:v>
                </c:pt>
                <c:pt idx="50">
                  <c:v>7.4362784419458143E-3</c:v>
                </c:pt>
                <c:pt idx="51">
                  <c:v>7.4362784419458143E-3</c:v>
                </c:pt>
                <c:pt idx="52">
                  <c:v>7.4377048483830355E-3</c:v>
                </c:pt>
                <c:pt idx="53">
                  <c:v>7.5596625987654625E-3</c:v>
                </c:pt>
                <c:pt idx="54">
                  <c:v>7.950497962564116E-3</c:v>
                </c:pt>
                <c:pt idx="55">
                  <c:v>8.1994058858592452E-3</c:v>
                </c:pt>
                <c:pt idx="56">
                  <c:v>8.3035335557764042E-3</c:v>
                </c:pt>
                <c:pt idx="57">
                  <c:v>8.4247781029402214E-3</c:v>
                </c:pt>
                <c:pt idx="58">
                  <c:v>8.467570296056862E-3</c:v>
                </c:pt>
                <c:pt idx="59">
                  <c:v>8.5888148432206775E-3</c:v>
                </c:pt>
                <c:pt idx="60">
                  <c:v>8.8156134667388749E-3</c:v>
                </c:pt>
                <c:pt idx="61">
                  <c:v>8.8548396437624632E-3</c:v>
                </c:pt>
                <c:pt idx="62">
                  <c:v>8.9411372332143559E-3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5C-47C3-820F-6C18781F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51960"/>
        <c:axId val="1"/>
      </c:scatterChart>
      <c:valAx>
        <c:axId val="45615196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739966382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241208519068846E-2"/>
              <c:y val="0.37723654855643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15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851485689103"/>
          <c:y val="0.92073298764483702"/>
          <c:w val="0.6032694130172807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C6A0718-0855-2075-D1A5-1716D2860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504825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C45DA-3DBF-4D7E-9564-C02613679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1" TargetMode="External"/><Relationship Id="rId2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50"/>
  <sheetViews>
    <sheetView tabSelected="1" workbookViewId="0">
      <pane xSplit="13" ySplit="22" topLeftCell="N62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5.85546875" style="27" customWidth="1"/>
    <col min="2" max="2" width="5.140625" style="27" customWidth="1"/>
    <col min="3" max="3" width="12.85546875" style="27" customWidth="1"/>
    <col min="4" max="4" width="9.42578125" style="27" customWidth="1"/>
    <col min="5" max="5" width="11.42578125" style="27" customWidth="1"/>
    <col min="6" max="6" width="16.85546875" style="27" customWidth="1"/>
    <col min="7" max="7" width="8.140625" style="27" customWidth="1"/>
    <col min="8" max="14" width="8.5703125" style="27" customWidth="1"/>
    <col min="15" max="15" width="8" style="27" customWidth="1"/>
    <col min="16" max="16" width="7.7109375" style="27" customWidth="1"/>
    <col min="17" max="17" width="9.85546875" style="27" customWidth="1"/>
    <col min="18" max="16384" width="10.28515625" style="27"/>
  </cols>
  <sheetData>
    <row r="1" spans="1:6" customFormat="1" ht="20.25" x14ac:dyDescent="0.3">
      <c r="A1" s="1" t="s">
        <v>34</v>
      </c>
    </row>
    <row r="2" spans="1:6" ht="12.95" customHeight="1" x14ac:dyDescent="0.2">
      <c r="A2" s="27" t="s">
        <v>29</v>
      </c>
      <c r="B2" s="27" t="s">
        <v>30</v>
      </c>
    </row>
    <row r="3" spans="1:6" ht="12.95" customHeight="1" thickBot="1" x14ac:dyDescent="0.25"/>
    <row r="4" spans="1:6" ht="12.95" customHeight="1" thickTop="1" thickBot="1" x14ac:dyDescent="0.25">
      <c r="A4" s="28" t="s">
        <v>5</v>
      </c>
      <c r="C4" s="29">
        <v>26607.5</v>
      </c>
      <c r="D4" s="30">
        <v>2.02902</v>
      </c>
    </row>
    <row r="5" spans="1:6" ht="12.95" customHeight="1" thickTop="1" x14ac:dyDescent="0.2">
      <c r="A5" s="31" t="s">
        <v>36</v>
      </c>
      <c r="C5" s="32">
        <v>-9.5</v>
      </c>
      <c r="D5" s="27" t="s">
        <v>37</v>
      </c>
    </row>
    <row r="6" spans="1:6" ht="12.95" customHeight="1" x14ac:dyDescent="0.2">
      <c r="A6" s="28" t="s">
        <v>6</v>
      </c>
    </row>
    <row r="7" spans="1:6" ht="12.95" customHeight="1" x14ac:dyDescent="0.2">
      <c r="A7" s="27" t="s">
        <v>7</v>
      </c>
      <c r="C7" s="27">
        <f>+C4</f>
        <v>26607.5</v>
      </c>
      <c r="D7" s="52" t="s">
        <v>257</v>
      </c>
    </row>
    <row r="8" spans="1:6" ht="12.95" customHeight="1" x14ac:dyDescent="0.2">
      <c r="A8" s="27" t="s">
        <v>8</v>
      </c>
      <c r="C8" s="27">
        <f>+D4</f>
        <v>2.02902</v>
      </c>
      <c r="D8" s="52" t="s">
        <v>257</v>
      </c>
    </row>
    <row r="9" spans="1:6" ht="12.95" customHeight="1" x14ac:dyDescent="0.2">
      <c r="A9" s="33" t="s">
        <v>40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ht="12.95" customHeight="1" thickBot="1" x14ac:dyDescent="0.25">
      <c r="C10" s="37" t="s">
        <v>25</v>
      </c>
      <c r="D10" s="37" t="s">
        <v>26</v>
      </c>
    </row>
    <row r="11" spans="1:6" ht="12.95" customHeight="1" x14ac:dyDescent="0.2">
      <c r="A11" s="27" t="s">
        <v>21</v>
      </c>
      <c r="C11" s="36">
        <f ca="1">INTERCEPT(INDIRECT($D$9):G990,INDIRECT($C$9):F990)</f>
        <v>-2.8894777570996504E-3</v>
      </c>
      <c r="D11" s="38"/>
    </row>
    <row r="12" spans="1:6" ht="12.95" customHeight="1" x14ac:dyDescent="0.2">
      <c r="A12" s="27" t="s">
        <v>22</v>
      </c>
      <c r="C12" s="36">
        <f ca="1">SLOPE(INDIRECT($D$9):G990,INDIRECT($C$9):F990)</f>
        <v>7.1320321861068273E-7</v>
      </c>
      <c r="D12" s="38"/>
      <c r="E12" s="76" t="s">
        <v>256</v>
      </c>
      <c r="F12" s="75" t="s">
        <v>255</v>
      </c>
    </row>
    <row r="13" spans="1:6" ht="12.95" customHeight="1" x14ac:dyDescent="0.2">
      <c r="A13" s="27" t="s">
        <v>24</v>
      </c>
      <c r="C13" s="38" t="s">
        <v>19</v>
      </c>
      <c r="E13" s="69" t="s">
        <v>251</v>
      </c>
      <c r="F13" s="71">
        <v>1</v>
      </c>
    </row>
    <row r="14" spans="1:6" ht="12.95" customHeight="1" x14ac:dyDescent="0.2">
      <c r="E14" s="69" t="s">
        <v>38</v>
      </c>
      <c r="F14" s="72">
        <f ca="1">NOW()+15018.5+$C$5/24</f>
        <v>60581.67379108796</v>
      </c>
    </row>
    <row r="15" spans="1:6" ht="12.95" customHeight="1" x14ac:dyDescent="0.2">
      <c r="A15" s="39" t="s">
        <v>23</v>
      </c>
      <c r="C15" s="40">
        <f ca="1">(C7+C11)+(C8+C12)*INT(MAX(F21:F3531))</f>
        <v>60264.892701137236</v>
      </c>
      <c r="E15" s="69" t="s">
        <v>252</v>
      </c>
      <c r="F15" s="72">
        <f ca="1">ROUND(2*($F$14-$C$7)/$C$8,0)/2+$F$13</f>
        <v>16745</v>
      </c>
    </row>
    <row r="16" spans="1:6" ht="12.95" customHeight="1" x14ac:dyDescent="0.2">
      <c r="A16" s="28" t="s">
        <v>9</v>
      </c>
      <c r="C16" s="41">
        <f ca="1">+C8+C12</f>
        <v>2.0290207132032188</v>
      </c>
      <c r="E16" s="69" t="s">
        <v>39</v>
      </c>
      <c r="F16" s="72">
        <f ca="1">ROUND(2*($F$14-$C$15)/$C$16,0)/2+$F$13</f>
        <v>157</v>
      </c>
    </row>
    <row r="17" spans="1:21" ht="12.95" customHeight="1" thickBot="1" x14ac:dyDescent="0.25">
      <c r="A17" s="42" t="s">
        <v>33</v>
      </c>
      <c r="C17" s="27">
        <f>COUNT(C21:C2189)</f>
        <v>63</v>
      </c>
      <c r="E17" s="69" t="s">
        <v>253</v>
      </c>
      <c r="F17" s="73">
        <f ca="1">+$C$15+$C$16*$F$16-15018.5-$C$5/24</f>
        <v>45565.344786443478</v>
      </c>
    </row>
    <row r="18" spans="1:21" ht="12.95" customHeight="1" thickTop="1" thickBot="1" x14ac:dyDescent="0.25">
      <c r="A18" s="28" t="s">
        <v>10</v>
      </c>
      <c r="C18" s="29">
        <f ca="1">+C15</f>
        <v>60264.892701137236</v>
      </c>
      <c r="D18" s="68">
        <f ca="1">+C16</f>
        <v>2.0290207132032188</v>
      </c>
      <c r="E18" s="70" t="s">
        <v>254</v>
      </c>
      <c r="F18" s="74">
        <f ca="1">+($C$15+$C$16*$F$16)-($C$16/2)-15018.5-$C$5/24</f>
        <v>45564.330276086876</v>
      </c>
    </row>
    <row r="19" spans="1:21" ht="12.95" customHeight="1" thickTop="1" x14ac:dyDescent="0.2">
      <c r="E19" s="42"/>
      <c r="F19" s="43"/>
    </row>
    <row r="20" spans="1:21" ht="12.95" customHeight="1" thickBot="1" x14ac:dyDescent="0.25">
      <c r="A20" s="37" t="s">
        <v>11</v>
      </c>
      <c r="B20" s="37" t="s">
        <v>12</v>
      </c>
      <c r="C20" s="37" t="s">
        <v>13</v>
      </c>
      <c r="D20" s="37" t="s">
        <v>18</v>
      </c>
      <c r="E20" s="37" t="s">
        <v>14</v>
      </c>
      <c r="F20" s="37" t="s">
        <v>15</v>
      </c>
      <c r="G20" s="37" t="s">
        <v>16</v>
      </c>
      <c r="H20" s="44" t="s">
        <v>57</v>
      </c>
      <c r="I20" s="44" t="s">
        <v>60</v>
      </c>
      <c r="J20" s="44" t="s">
        <v>54</v>
      </c>
      <c r="K20" s="44" t="s">
        <v>52</v>
      </c>
      <c r="L20" s="44" t="s">
        <v>2</v>
      </c>
      <c r="M20" s="44" t="s">
        <v>3</v>
      </c>
      <c r="N20" s="44" t="s">
        <v>4</v>
      </c>
      <c r="O20" s="44" t="s">
        <v>28</v>
      </c>
      <c r="P20" s="45" t="s">
        <v>27</v>
      </c>
      <c r="Q20" s="37" t="s">
        <v>20</v>
      </c>
      <c r="U20" s="77" t="s">
        <v>258</v>
      </c>
    </row>
    <row r="21" spans="1:21" ht="12.95" customHeight="1" x14ac:dyDescent="0.2">
      <c r="A21" s="46" t="s">
        <v>67</v>
      </c>
      <c r="B21" s="47" t="s">
        <v>32</v>
      </c>
      <c r="C21" s="48">
        <v>26607.484</v>
      </c>
      <c r="D21" s="49"/>
      <c r="E21" s="27">
        <f>+(C21-C$7)/C$8</f>
        <v>-7.8855802306638922E-3</v>
      </c>
      <c r="F21" s="27">
        <f>ROUND(2*E21,0)/2</f>
        <v>0</v>
      </c>
      <c r="G21" s="27">
        <f>+C21-(C$7+F21*C$8)</f>
        <v>-1.599999999962165E-2</v>
      </c>
      <c r="H21" s="27">
        <f>+G21</f>
        <v>-1.599999999962165E-2</v>
      </c>
      <c r="O21" s="27">
        <f ca="1">+C$11+C$12*$F21</f>
        <v>-2.8894777570996504E-3</v>
      </c>
      <c r="Q21" s="50">
        <f>+C21-15018.5</f>
        <v>11588.984</v>
      </c>
    </row>
    <row r="22" spans="1:21" ht="12.95" customHeight="1" x14ac:dyDescent="0.2">
      <c r="A22" s="27" t="s">
        <v>17</v>
      </c>
      <c r="C22" s="49">
        <v>26607.5</v>
      </c>
      <c r="D22" s="49" t="s">
        <v>19</v>
      </c>
      <c r="E22" s="27">
        <f>+(C22-C$7)/C$8</f>
        <v>0</v>
      </c>
      <c r="F22" s="27">
        <f>ROUND(2*E22,0)/2</f>
        <v>0</v>
      </c>
      <c r="G22" s="27">
        <f>+C22-(C$7+F22*C$8)</f>
        <v>0</v>
      </c>
      <c r="H22" s="27">
        <f>+G22</f>
        <v>0</v>
      </c>
      <c r="O22" s="27">
        <f ca="1">+C$11+C$12*$F22</f>
        <v>-2.8894777570996504E-3</v>
      </c>
      <c r="Q22" s="50">
        <f>+C22-15018.5</f>
        <v>11589</v>
      </c>
    </row>
    <row r="23" spans="1:21" ht="12.95" customHeight="1" x14ac:dyDescent="0.2">
      <c r="A23" s="46" t="s">
        <v>72</v>
      </c>
      <c r="B23" s="47" t="s">
        <v>244</v>
      </c>
      <c r="C23" s="48">
        <v>26675.5</v>
      </c>
      <c r="D23" s="49"/>
      <c r="E23" s="27">
        <f>+(C23-C$7)/C$8</f>
        <v>33.513715981114032</v>
      </c>
      <c r="F23" s="27">
        <f>ROUND(2*E23,0)/2</f>
        <v>33.5</v>
      </c>
      <c r="G23" s="27">
        <f>+C23-(C$7+F23*C$8)</f>
        <v>2.7829999999084976E-2</v>
      </c>
      <c r="H23" s="27">
        <f>+G23</f>
        <v>2.7829999999084976E-2</v>
      </c>
      <c r="O23" s="27">
        <f ca="1">+C$11+C$12*$F23</f>
        <v>-2.8655854492761926E-3</v>
      </c>
      <c r="Q23" s="50">
        <f>+C23-15018.5</f>
        <v>11657</v>
      </c>
    </row>
    <row r="24" spans="1:21" ht="12.95" customHeight="1" x14ac:dyDescent="0.2">
      <c r="A24" s="46" t="s">
        <v>76</v>
      </c>
      <c r="B24" s="47" t="s">
        <v>32</v>
      </c>
      <c r="C24" s="48">
        <v>26676.491999999998</v>
      </c>
      <c r="D24" s="49"/>
      <c r="E24" s="27">
        <f>+(C24-C$7)/C$8</f>
        <v>34.002621955425951</v>
      </c>
      <c r="F24" s="27">
        <f>ROUND(2*E24,0)/2</f>
        <v>34</v>
      </c>
      <c r="G24" s="27">
        <f>+C24-(C$7+F24*C$8)</f>
        <v>5.3199999965727329E-3</v>
      </c>
      <c r="H24" s="27">
        <f>+G24</f>
        <v>5.3199999965727329E-3</v>
      </c>
      <c r="O24" s="27">
        <f ca="1">+C$11+C$12*$F24</f>
        <v>-2.8652288476668872E-3</v>
      </c>
      <c r="Q24" s="50">
        <f>+C24-15018.5</f>
        <v>11657.991999999998</v>
      </c>
    </row>
    <row r="25" spans="1:21" ht="12.95" customHeight="1" x14ac:dyDescent="0.2">
      <c r="A25" s="46" t="s">
        <v>67</v>
      </c>
      <c r="B25" s="47" t="s">
        <v>32</v>
      </c>
      <c r="C25" s="48">
        <v>27019.403999999999</v>
      </c>
      <c r="D25" s="49"/>
      <c r="E25" s="27">
        <f>+(C25-C$7)/C$8</f>
        <v>203.00637746301103</v>
      </c>
      <c r="F25" s="27">
        <f>ROUND(2*E25,0)/2</f>
        <v>203</v>
      </c>
      <c r="G25" s="27">
        <f>+C25-(C$7+F25*C$8)</f>
        <v>1.2939999996888218E-2</v>
      </c>
      <c r="H25" s="27">
        <f>+G25</f>
        <v>1.2939999996888218E-2</v>
      </c>
      <c r="O25" s="27">
        <f ca="1">+C$11+C$12*$F25</f>
        <v>-2.7446975037216819E-3</v>
      </c>
      <c r="Q25" s="50">
        <f>+C25-15018.5</f>
        <v>12000.903999999999</v>
      </c>
    </row>
    <row r="26" spans="1:21" ht="12.95" customHeight="1" x14ac:dyDescent="0.2">
      <c r="A26" s="46" t="s">
        <v>67</v>
      </c>
      <c r="B26" s="47" t="s">
        <v>32</v>
      </c>
      <c r="C26" s="48">
        <v>27021.42</v>
      </c>
      <c r="D26" s="49"/>
      <c r="E26" s="27">
        <f>+(C26-C$7)/C$8</f>
        <v>203.99996057209799</v>
      </c>
      <c r="F26" s="27">
        <f>ROUND(2*E26,0)/2</f>
        <v>204</v>
      </c>
      <c r="G26" s="27">
        <f>+C26-(C$7+F26*C$8)</f>
        <v>-8.000000161700882E-5</v>
      </c>
      <c r="H26" s="27">
        <f>+G26</f>
        <v>-8.000000161700882E-5</v>
      </c>
      <c r="O26" s="27">
        <f ca="1">+C$11+C$12*$F26</f>
        <v>-2.7439843005030713E-3</v>
      </c>
      <c r="Q26" s="50">
        <f>+C26-15018.5</f>
        <v>12002.919999999998</v>
      </c>
    </row>
    <row r="27" spans="1:21" ht="12.95" customHeight="1" x14ac:dyDescent="0.2">
      <c r="A27" s="46" t="s">
        <v>67</v>
      </c>
      <c r="B27" s="47" t="s">
        <v>32</v>
      </c>
      <c r="C27" s="48">
        <v>27076.212</v>
      </c>
      <c r="D27" s="49"/>
      <c r="E27" s="27">
        <f>+(C27-C$7)/C$8</f>
        <v>231.00413007264567</v>
      </c>
      <c r="F27" s="27">
        <f>ROUND(2*E27,0)/2</f>
        <v>231</v>
      </c>
      <c r="G27" s="27">
        <f>+C27-(C$7+F27*C$8)</f>
        <v>8.3799999993061647E-3</v>
      </c>
      <c r="H27" s="27">
        <f>+G27</f>
        <v>8.3799999993061647E-3</v>
      </c>
      <c r="O27" s="27">
        <f ca="1">+C$11+C$12*$F27</f>
        <v>-2.7247278136005829E-3</v>
      </c>
      <c r="Q27" s="50">
        <f>+C27-15018.5</f>
        <v>12057.712</v>
      </c>
    </row>
    <row r="28" spans="1:21" ht="12.95" customHeight="1" x14ac:dyDescent="0.2">
      <c r="A28" s="46" t="s">
        <v>90</v>
      </c>
      <c r="B28" s="47" t="s">
        <v>32</v>
      </c>
      <c r="C28" s="48">
        <v>28849.563999999998</v>
      </c>
      <c r="D28" s="49"/>
      <c r="E28" s="27">
        <f>+(C28-C$7)/C$8</f>
        <v>1104.9984721688295</v>
      </c>
      <c r="F28" s="27">
        <f>ROUND(2*E28,0)/2</f>
        <v>1105</v>
      </c>
      <c r="G28" s="27">
        <f>+C28-(C$7+F28*C$8)</f>
        <v>-3.1000000017229468E-3</v>
      </c>
      <c r="H28" s="27">
        <f>+G28</f>
        <v>-3.1000000017229468E-3</v>
      </c>
      <c r="O28" s="27">
        <f ca="1">+C$11+C$12*$F28</f>
        <v>-2.1013882005348461E-3</v>
      </c>
      <c r="Q28" s="50">
        <f>+C28-15018.5</f>
        <v>13831.063999999998</v>
      </c>
    </row>
    <row r="29" spans="1:21" ht="12.95" customHeight="1" x14ac:dyDescent="0.2">
      <c r="A29" s="46" t="s">
        <v>90</v>
      </c>
      <c r="B29" s="47" t="s">
        <v>32</v>
      </c>
      <c r="C29" s="48">
        <v>30326.627</v>
      </c>
      <c r="D29" s="49"/>
      <c r="E29" s="27">
        <f>+(C29-C$7)/C$8</f>
        <v>1832.9671467013634</v>
      </c>
      <c r="F29" s="27">
        <f>ROUND(2*E29,0)/2</f>
        <v>1833</v>
      </c>
      <c r="G29" s="27">
        <f>+C29-(C$7+F29*C$8)</f>
        <v>-6.6660000000410946E-2</v>
      </c>
      <c r="H29" s="27">
        <f>+G29</f>
        <v>-6.6660000000410946E-2</v>
      </c>
      <c r="O29" s="27">
        <f ca="1">+C$11+C$12*$F29</f>
        <v>-1.582176257386269E-3</v>
      </c>
      <c r="Q29" s="50">
        <f>+C29-15018.5</f>
        <v>15308.127</v>
      </c>
    </row>
    <row r="30" spans="1:21" ht="12.95" customHeight="1" x14ac:dyDescent="0.2">
      <c r="A30" s="46" t="s">
        <v>90</v>
      </c>
      <c r="B30" s="47" t="s">
        <v>32</v>
      </c>
      <c r="C30" s="48">
        <v>30734.526000000002</v>
      </c>
      <c r="D30" s="49"/>
      <c r="E30" s="27">
        <f>+(C30-C$7)/C$8</f>
        <v>2033.999664862841</v>
      </c>
      <c r="F30" s="27">
        <f>ROUND(2*E30,0)/2</f>
        <v>2034</v>
      </c>
      <c r="G30" s="27">
        <f>+C30-(C$7+F30*C$8)</f>
        <v>-6.7999999737367034E-4</v>
      </c>
      <c r="H30" s="27">
        <f>+G30</f>
        <v>-6.7999999737367034E-4</v>
      </c>
      <c r="O30" s="27">
        <f ca="1">+C$11+C$12*$F30</f>
        <v>-1.4388224104455217E-3</v>
      </c>
      <c r="Q30" s="50">
        <f>+C30-15018.5</f>
        <v>15716.026000000002</v>
      </c>
    </row>
    <row r="31" spans="1:21" ht="12.95" customHeight="1" x14ac:dyDescent="0.2">
      <c r="A31" s="46" t="s">
        <v>90</v>
      </c>
      <c r="B31" s="47" t="s">
        <v>32</v>
      </c>
      <c r="C31" s="48">
        <v>30791.300999999999</v>
      </c>
      <c r="D31" s="49"/>
      <c r="E31" s="27">
        <f>+(C31-C$7)/C$8</f>
        <v>2061.9811534632481</v>
      </c>
      <c r="F31" s="27">
        <f>ROUND(2*E31,0)/2</f>
        <v>2062</v>
      </c>
      <c r="G31" s="27">
        <f>+C31-(C$7+F31*C$8)</f>
        <v>-3.8240000001678709E-2</v>
      </c>
      <c r="H31" s="27">
        <f>+G31</f>
        <v>-3.8240000001678709E-2</v>
      </c>
      <c r="O31" s="27">
        <f ca="1">+C$11+C$12*$F31</f>
        <v>-1.4188527203244227E-3</v>
      </c>
      <c r="Q31" s="50">
        <f>+C31-15018.5</f>
        <v>15772.800999999999</v>
      </c>
    </row>
    <row r="32" spans="1:21" ht="12.95" customHeight="1" x14ac:dyDescent="0.2">
      <c r="A32" s="46" t="s">
        <v>90</v>
      </c>
      <c r="B32" s="47" t="s">
        <v>32</v>
      </c>
      <c r="C32" s="48">
        <v>32613.421999999999</v>
      </c>
      <c r="D32" s="49"/>
      <c r="E32" s="27">
        <f>+(C32-C$7)/C$8</f>
        <v>2960.0112369518283</v>
      </c>
      <c r="F32" s="27">
        <f>ROUND(2*E32,0)/2</f>
        <v>2960</v>
      </c>
      <c r="G32" s="27">
        <f>+C32-(C$7+F32*C$8)</f>
        <v>2.2799999998824205E-2</v>
      </c>
      <c r="H32" s="27">
        <f>+G32</f>
        <v>2.2799999998824205E-2</v>
      </c>
      <c r="O32" s="27">
        <f ca="1">+C$11+C$12*$F32</f>
        <v>-7.783962300120296E-4</v>
      </c>
      <c r="Q32" s="50">
        <f>+C32-15018.5</f>
        <v>17594.921999999999</v>
      </c>
    </row>
    <row r="33" spans="1:17" ht="12.95" customHeight="1" x14ac:dyDescent="0.2">
      <c r="A33" s="46" t="s">
        <v>90</v>
      </c>
      <c r="B33" s="47" t="s">
        <v>32</v>
      </c>
      <c r="C33" s="48">
        <v>33950.58</v>
      </c>
      <c r="D33" s="49"/>
      <c r="E33" s="27">
        <f>+(C33-C$7)/C$8</f>
        <v>3619.0279050970425</v>
      </c>
      <c r="F33" s="27">
        <f>ROUND(2*E33,0)/2</f>
        <v>3619</v>
      </c>
      <c r="G33" s="27">
        <f>+C33-(C$7+F33*C$8)</f>
        <v>5.6620000003022142E-2</v>
      </c>
      <c r="H33" s="27">
        <f>+G33</f>
        <v>5.6620000003022142E-2</v>
      </c>
      <c r="O33" s="27">
        <f ca="1">+C$11+C$12*$F33</f>
        <v>-3.0839530894758967E-4</v>
      </c>
      <c r="Q33" s="50">
        <f>+C33-15018.5</f>
        <v>18932.080000000002</v>
      </c>
    </row>
    <row r="34" spans="1:17" ht="12.95" customHeight="1" x14ac:dyDescent="0.2">
      <c r="A34" s="46" t="s">
        <v>90</v>
      </c>
      <c r="B34" s="47" t="s">
        <v>32</v>
      </c>
      <c r="C34" s="48">
        <v>34778.362000000001</v>
      </c>
      <c r="D34" s="49"/>
      <c r="E34" s="27">
        <f>+(C34-C$7)/C$8</f>
        <v>4026.999241012903</v>
      </c>
      <c r="F34" s="27">
        <f>ROUND(2*E34,0)/2</f>
        <v>4027</v>
      </c>
      <c r="G34" s="27">
        <f>+C34-(C$7+F34*C$8)</f>
        <v>-1.5399999974761158E-3</v>
      </c>
      <c r="H34" s="27">
        <f>+G34</f>
        <v>-1.5399999974761158E-3</v>
      </c>
      <c r="O34" s="27">
        <f ca="1">+C$11+C$12*$F34</f>
        <v>-1.7408395754430969E-5</v>
      </c>
      <c r="Q34" s="50">
        <f>+C34-15018.5</f>
        <v>19759.862000000001</v>
      </c>
    </row>
    <row r="35" spans="1:17" ht="12.95" customHeight="1" x14ac:dyDescent="0.2">
      <c r="A35" s="46" t="s">
        <v>90</v>
      </c>
      <c r="B35" s="47" t="s">
        <v>32</v>
      </c>
      <c r="C35" s="48">
        <v>34780.428999999996</v>
      </c>
      <c r="D35" s="49"/>
      <c r="E35" s="27">
        <f>+(C35-C$7)/C$8</f>
        <v>4028.0179594089741</v>
      </c>
      <c r="F35" s="27">
        <f>ROUND(2*E35,0)/2</f>
        <v>4028</v>
      </c>
      <c r="G35" s="27">
        <f>+C35-(C$7+F35*C$8)</f>
        <v>3.643999999621883E-2</v>
      </c>
      <c r="H35" s="27">
        <f>+G35</f>
        <v>3.643999999621883E-2</v>
      </c>
      <c r="O35" s="27">
        <f ca="1">+C$11+C$12*$F35</f>
        <v>-1.6695192535820351E-5</v>
      </c>
      <c r="Q35" s="50">
        <f>+C35-15018.5</f>
        <v>19761.928999999996</v>
      </c>
    </row>
    <row r="36" spans="1:17" ht="12.95" customHeight="1" x14ac:dyDescent="0.2">
      <c r="A36" s="46" t="s">
        <v>90</v>
      </c>
      <c r="B36" s="47" t="s">
        <v>32</v>
      </c>
      <c r="C36" s="48">
        <v>35068.53</v>
      </c>
      <c r="D36" s="49"/>
      <c r="E36" s="27">
        <f>+(C36-C$7)/C$8</f>
        <v>4170.0081812894887</v>
      </c>
      <c r="F36" s="27">
        <f>ROUND(2*E36,0)/2</f>
        <v>4170</v>
      </c>
      <c r="G36" s="27">
        <f>+C36-(C$7+F36*C$8)</f>
        <v>1.6600000002654269E-2</v>
      </c>
      <c r="H36" s="27">
        <f>+G36</f>
        <v>1.6600000002654269E-2</v>
      </c>
      <c r="O36" s="27">
        <f ca="1">+C$11+C$12*$F36</f>
        <v>8.4579664506896548E-5</v>
      </c>
      <c r="Q36" s="50">
        <f>+C36-15018.5</f>
        <v>20050.03</v>
      </c>
    </row>
    <row r="37" spans="1:17" ht="12.95" customHeight="1" x14ac:dyDescent="0.2">
      <c r="A37" s="46" t="s">
        <v>90</v>
      </c>
      <c r="B37" s="47" t="s">
        <v>32</v>
      </c>
      <c r="C37" s="48">
        <v>35070.517</v>
      </c>
      <c r="D37" s="49"/>
      <c r="E37" s="27">
        <f>+(C37-C$7)/C$8</f>
        <v>4170.9874717844077</v>
      </c>
      <c r="F37" s="27">
        <f>ROUND(2*E37,0)/2</f>
        <v>4171</v>
      </c>
      <c r="G37" s="27">
        <f>+C37-(C$7+F37*C$8)</f>
        <v>-2.5419999998121057E-2</v>
      </c>
      <c r="H37" s="27">
        <f>+G37</f>
        <v>-2.5419999998121057E-2</v>
      </c>
      <c r="O37" s="27">
        <f ca="1">+C$11+C$12*$F37</f>
        <v>8.5292867725507166E-5</v>
      </c>
      <c r="Q37" s="50">
        <f>+C37-15018.5</f>
        <v>20052.017</v>
      </c>
    </row>
    <row r="38" spans="1:17" ht="12.95" customHeight="1" x14ac:dyDescent="0.2">
      <c r="A38" s="46" t="s">
        <v>90</v>
      </c>
      <c r="B38" s="47" t="s">
        <v>32</v>
      </c>
      <c r="C38" s="48">
        <v>35129.379000000001</v>
      </c>
      <c r="D38" s="49"/>
      <c r="E38" s="27">
        <f>+(C38-C$7)/C$8</f>
        <v>4199.997535756178</v>
      </c>
      <c r="F38" s="27">
        <f>ROUND(2*E38,0)/2</f>
        <v>4200</v>
      </c>
      <c r="G38" s="27">
        <f>+C38-(C$7+F38*C$8)</f>
        <v>-4.9999999973806553E-3</v>
      </c>
      <c r="H38" s="27">
        <f>+G38</f>
        <v>-4.9999999973806553E-3</v>
      </c>
      <c r="O38" s="27">
        <f ca="1">+C$11+C$12*$F38</f>
        <v>1.0597576106521683E-4</v>
      </c>
      <c r="Q38" s="50">
        <f>+C38-15018.5</f>
        <v>20110.879000000001</v>
      </c>
    </row>
    <row r="39" spans="1:17" ht="12.95" customHeight="1" x14ac:dyDescent="0.2">
      <c r="A39" s="46" t="s">
        <v>90</v>
      </c>
      <c r="B39" s="47" t="s">
        <v>32</v>
      </c>
      <c r="C39" s="48">
        <v>35839.542000000001</v>
      </c>
      <c r="D39" s="49"/>
      <c r="E39" s="27">
        <f>+(C39-C$7)/C$8</f>
        <v>4550.0004928487651</v>
      </c>
      <c r="F39" s="27">
        <f>ROUND(2*E39,0)/2</f>
        <v>4550</v>
      </c>
      <c r="G39" s="27">
        <f>+C39-(C$7+F39*C$8)</f>
        <v>1.0000000038417056E-3</v>
      </c>
      <c r="H39" s="27">
        <f>+G39</f>
        <v>1.0000000038417056E-3</v>
      </c>
      <c r="O39" s="27">
        <f ca="1">+C$11+C$12*$F39</f>
        <v>3.555968875789562E-4</v>
      </c>
      <c r="Q39" s="50">
        <f>+C39-15018.5</f>
        <v>20821.042000000001</v>
      </c>
    </row>
    <row r="40" spans="1:17" ht="12.95" customHeight="1" x14ac:dyDescent="0.2">
      <c r="A40" s="46" t="s">
        <v>90</v>
      </c>
      <c r="B40" s="47" t="s">
        <v>32</v>
      </c>
      <c r="C40" s="48">
        <v>35900.383000000002</v>
      </c>
      <c r="D40" s="49"/>
      <c r="E40" s="27">
        <f>+(C40-C$7)/C$8</f>
        <v>4579.9859045253379</v>
      </c>
      <c r="F40" s="27">
        <f>ROUND(2*E40,0)/2</f>
        <v>4580</v>
      </c>
      <c r="G40" s="27">
        <f>+C40-(C$7+F40*C$8)</f>
        <v>-2.8599999997823033E-2</v>
      </c>
      <c r="H40" s="27">
        <f>+G40</f>
        <v>-2.8599999997823033E-2</v>
      </c>
      <c r="O40" s="27">
        <f ca="1">+C$11+C$12*$F40</f>
        <v>3.7699298413727649E-4</v>
      </c>
      <c r="Q40" s="50">
        <f>+C40-15018.5</f>
        <v>20881.883000000002</v>
      </c>
    </row>
    <row r="41" spans="1:17" ht="12.95" customHeight="1" x14ac:dyDescent="0.2">
      <c r="A41" s="46" t="s">
        <v>90</v>
      </c>
      <c r="B41" s="47" t="s">
        <v>32</v>
      </c>
      <c r="C41" s="48">
        <v>36598.410000000003</v>
      </c>
      <c r="D41" s="49"/>
      <c r="E41" s="27">
        <f>+(C41-C$7)/C$8</f>
        <v>4924.0076490128258</v>
      </c>
      <c r="F41" s="27">
        <f>ROUND(2*E41,0)/2</f>
        <v>4924</v>
      </c>
      <c r="G41" s="27">
        <f>+C41-(C$7+F41*C$8)</f>
        <v>1.5520000000833534E-2</v>
      </c>
      <c r="H41" s="27">
        <f>+G41</f>
        <v>1.5520000000833534E-2</v>
      </c>
      <c r="O41" s="27">
        <f ca="1">+C$11+C$12*$F41</f>
        <v>6.2233489133935128E-4</v>
      </c>
      <c r="Q41" s="50">
        <f>+C41-15018.5</f>
        <v>21579.910000000003</v>
      </c>
    </row>
    <row r="42" spans="1:17" ht="12.95" customHeight="1" x14ac:dyDescent="0.2">
      <c r="A42" s="46" t="s">
        <v>90</v>
      </c>
      <c r="B42" s="47" t="s">
        <v>32</v>
      </c>
      <c r="C42" s="48">
        <v>36602.466</v>
      </c>
      <c r="D42" s="49"/>
      <c r="E42" s="27">
        <f>+(C42-C$7)/C$8</f>
        <v>4926.0066436013449</v>
      </c>
      <c r="F42" s="27">
        <f>ROUND(2*E42,0)/2</f>
        <v>4926</v>
      </c>
      <c r="G42" s="27">
        <f>+C42-(C$7+F42*C$8)</f>
        <v>1.3480000001436565E-2</v>
      </c>
      <c r="H42" s="27">
        <f>+G42</f>
        <v>1.3480000001436565E-2</v>
      </c>
      <c r="O42" s="27">
        <f ca="1">+C$11+C$12*$F42</f>
        <v>6.2376129777657252E-4</v>
      </c>
      <c r="Q42" s="50">
        <f>+C42-15018.5</f>
        <v>21583.966</v>
      </c>
    </row>
    <row r="43" spans="1:17" ht="12.95" customHeight="1" x14ac:dyDescent="0.2">
      <c r="A43" s="46" t="s">
        <v>90</v>
      </c>
      <c r="B43" s="47" t="s">
        <v>32</v>
      </c>
      <c r="C43" s="48">
        <v>37367.374000000003</v>
      </c>
      <c r="D43" s="49"/>
      <c r="E43" s="27">
        <f>+(C43-C$7)/C$8</f>
        <v>5302.9906063025519</v>
      </c>
      <c r="F43" s="27">
        <f>ROUND(2*E43,0)/2</f>
        <v>5303</v>
      </c>
      <c r="G43" s="27">
        <f>+C43-(C$7+F43*C$8)</f>
        <v>-1.9059999998717103E-2</v>
      </c>
      <c r="H43" s="27">
        <f>+G43</f>
        <v>-1.9059999998717103E-2</v>
      </c>
      <c r="O43" s="27">
        <f ca="1">+C$11+C$12*$F43</f>
        <v>8.9263891119279988E-4</v>
      </c>
      <c r="Q43" s="50">
        <f>+C43-15018.5</f>
        <v>22348.874000000003</v>
      </c>
    </row>
    <row r="44" spans="1:17" ht="12.95" customHeight="1" x14ac:dyDescent="0.2">
      <c r="A44" s="46" t="s">
        <v>90</v>
      </c>
      <c r="B44" s="47" t="s">
        <v>32</v>
      </c>
      <c r="C44" s="48">
        <v>38134.339999999997</v>
      </c>
      <c r="D44" s="49"/>
      <c r="E44" s="27">
        <f>+(C44-C$7)/C$8</f>
        <v>5680.988851760947</v>
      </c>
      <c r="F44" s="27">
        <f>ROUND(2*E44,0)/2</f>
        <v>5681</v>
      </c>
      <c r="G44" s="27">
        <f>+C44-(C$7+F44*C$8)</f>
        <v>-2.2620000003371388E-2</v>
      </c>
      <c r="H44" s="27">
        <f>+G44</f>
        <v>-2.2620000003371388E-2</v>
      </c>
      <c r="O44" s="27">
        <f ca="1">+C$11+C$12*$F44</f>
        <v>1.1622297278276379E-3</v>
      </c>
      <c r="Q44" s="50">
        <f>+C44-15018.5</f>
        <v>23115.839999999997</v>
      </c>
    </row>
    <row r="45" spans="1:17" ht="12.95" customHeight="1" x14ac:dyDescent="0.2">
      <c r="A45" s="46" t="s">
        <v>141</v>
      </c>
      <c r="B45" s="47" t="s">
        <v>32</v>
      </c>
      <c r="C45" s="48">
        <v>43131.837</v>
      </c>
      <c r="D45" s="49"/>
      <c r="E45" s="27">
        <f>+(C45-C$7)/C$8</f>
        <v>8143.9990734443227</v>
      </c>
      <c r="F45" s="27">
        <f>ROUND(2*E45,0)/2</f>
        <v>8144</v>
      </c>
      <c r="G45" s="27">
        <f>+C45-(C$7+F45*C$8)</f>
        <v>-1.879999996162951E-3</v>
      </c>
      <c r="I45" s="27">
        <f>+G45</f>
        <v>-1.879999996162951E-3</v>
      </c>
      <c r="O45" s="27">
        <f ca="1">+C$11+C$12*$F45</f>
        <v>2.9188492552657493E-3</v>
      </c>
      <c r="Q45" s="50">
        <f>+C45-15018.5</f>
        <v>28113.337</v>
      </c>
    </row>
    <row r="46" spans="1:17" ht="12.95" customHeight="1" x14ac:dyDescent="0.2">
      <c r="A46" s="46" t="s">
        <v>141</v>
      </c>
      <c r="B46" s="47" t="s">
        <v>32</v>
      </c>
      <c r="C46" s="48">
        <v>43131.841999999997</v>
      </c>
      <c r="D46" s="49"/>
      <c r="E46" s="27">
        <f>+(C46-C$7)/C$8</f>
        <v>8144.0015376881429</v>
      </c>
      <c r="F46" s="27">
        <f>ROUND(2*E46,0)/2</f>
        <v>8144</v>
      </c>
      <c r="G46" s="27">
        <f>+C46-(C$7+F46*C$8)</f>
        <v>3.1200000012177043E-3</v>
      </c>
      <c r="I46" s="27">
        <f>+G46</f>
        <v>3.1200000012177043E-3</v>
      </c>
      <c r="O46" s="27">
        <f ca="1">+C$11+C$12*$F46</f>
        <v>2.9188492552657493E-3</v>
      </c>
      <c r="Q46" s="50">
        <f>+C46-15018.5</f>
        <v>28113.341999999997</v>
      </c>
    </row>
    <row r="47" spans="1:17" ht="12.95" customHeight="1" x14ac:dyDescent="0.2">
      <c r="A47" s="46" t="s">
        <v>141</v>
      </c>
      <c r="B47" s="47" t="s">
        <v>32</v>
      </c>
      <c r="C47" s="48">
        <v>43190.671999999999</v>
      </c>
      <c r="D47" s="49"/>
      <c r="E47" s="27">
        <f>+(C47-C$7)/C$8</f>
        <v>8172.9958304994525</v>
      </c>
      <c r="F47" s="27">
        <f>ROUND(2*E47,0)/2</f>
        <v>8173</v>
      </c>
      <c r="G47" s="27">
        <f>+C47-(C$7+F47*C$8)</f>
        <v>-8.4600000045611523E-3</v>
      </c>
      <c r="I47" s="27">
        <f>+G47</f>
        <v>-8.4600000045611523E-3</v>
      </c>
      <c r="O47" s="27">
        <f ca="1">+C$11+C$12*$F47</f>
        <v>2.9395321486054599E-3</v>
      </c>
      <c r="Q47" s="50">
        <f>+C47-15018.5</f>
        <v>28172.171999999999</v>
      </c>
    </row>
    <row r="48" spans="1:17" ht="12.95" customHeight="1" x14ac:dyDescent="0.2">
      <c r="A48" s="46" t="s">
        <v>141</v>
      </c>
      <c r="B48" s="47" t="s">
        <v>32</v>
      </c>
      <c r="C48" s="48">
        <v>43190.678999999996</v>
      </c>
      <c r="D48" s="49"/>
      <c r="E48" s="27">
        <f>+(C48-C$7)/C$8</f>
        <v>8172.9992804408021</v>
      </c>
      <c r="F48" s="27">
        <f>ROUND(2*E48,0)/2</f>
        <v>8173</v>
      </c>
      <c r="G48" s="27">
        <f>+C48-(C$7+F48*C$8)</f>
        <v>-1.4600000067730434E-3</v>
      </c>
      <c r="I48" s="27">
        <f>+G48</f>
        <v>-1.4600000067730434E-3</v>
      </c>
      <c r="O48" s="27">
        <f ca="1">+C$11+C$12*$F48</f>
        <v>2.9395321486054599E-3</v>
      </c>
      <c r="Q48" s="50">
        <f>+C48-15018.5</f>
        <v>28172.178999999996</v>
      </c>
    </row>
    <row r="49" spans="1:17" ht="12.95" customHeight="1" x14ac:dyDescent="0.2">
      <c r="A49" s="46" t="s">
        <v>141</v>
      </c>
      <c r="B49" s="47" t="s">
        <v>32</v>
      </c>
      <c r="C49" s="48">
        <v>43537.644999999997</v>
      </c>
      <c r="D49" s="49"/>
      <c r="E49" s="27">
        <f>+(C49-C$7)/C$8</f>
        <v>8344.0010448393787</v>
      </c>
      <c r="F49" s="27">
        <f>ROUND(2*E49,0)/2</f>
        <v>8344</v>
      </c>
      <c r="G49" s="27">
        <f>+C49-(C$7+F49*C$8)</f>
        <v>2.1199999973759986E-3</v>
      </c>
      <c r="I49" s="27">
        <f>+G49</f>
        <v>2.1199999973759986E-3</v>
      </c>
      <c r="O49" s="27">
        <f ca="1">+C$11+C$12*$F49</f>
        <v>3.061489898987886E-3</v>
      </c>
      <c r="Q49" s="50">
        <f>+C49-15018.5</f>
        <v>28519.144999999997</v>
      </c>
    </row>
    <row r="50" spans="1:17" ht="12.95" customHeight="1" x14ac:dyDescent="0.2">
      <c r="A50" s="46" t="s">
        <v>141</v>
      </c>
      <c r="B50" s="47" t="s">
        <v>32</v>
      </c>
      <c r="C50" s="48">
        <v>44598.811999999998</v>
      </c>
      <c r="D50" s="49"/>
      <c r="E50" s="27">
        <f>+(C50-C$7)/C$8</f>
        <v>8866.9958896413027</v>
      </c>
      <c r="F50" s="27">
        <f>ROUND(2*E50,0)/2</f>
        <v>8867</v>
      </c>
      <c r="G50" s="27">
        <f>+C50-(C$7+F50*C$8)</f>
        <v>-8.3400000075926073E-3</v>
      </c>
      <c r="I50" s="27">
        <f>+G50</f>
        <v>-8.3400000075926073E-3</v>
      </c>
      <c r="O50" s="27">
        <f ca="1">+C$11+C$12*$F50</f>
        <v>3.4344951823212732E-3</v>
      </c>
      <c r="Q50" s="50">
        <f>+C50-15018.5</f>
        <v>29580.311999999998</v>
      </c>
    </row>
    <row r="51" spans="1:17" ht="12.95" customHeight="1" x14ac:dyDescent="0.2">
      <c r="A51" s="46" t="s">
        <v>141</v>
      </c>
      <c r="B51" s="47" t="s">
        <v>32</v>
      </c>
      <c r="C51" s="48">
        <v>45298.837</v>
      </c>
      <c r="D51" s="49"/>
      <c r="E51" s="27">
        <f>+(C51-C$7)/C$8</f>
        <v>9212.002345960118</v>
      </c>
      <c r="F51" s="27">
        <f>ROUND(2*E51,0)/2</f>
        <v>9212</v>
      </c>
      <c r="G51" s="27">
        <f>+C51-(C$7+F51*C$8)</f>
        <v>4.7599999961676076E-3</v>
      </c>
      <c r="I51" s="27">
        <f>+G51</f>
        <v>4.7599999961676076E-3</v>
      </c>
      <c r="O51" s="27">
        <f ca="1">+C$11+C$12*$F51</f>
        <v>3.680550292741959E-3</v>
      </c>
      <c r="Q51" s="50">
        <f>+C51-15018.5</f>
        <v>30280.337</v>
      </c>
    </row>
    <row r="52" spans="1:17" ht="12.95" customHeight="1" x14ac:dyDescent="0.2">
      <c r="A52" s="46" t="s">
        <v>141</v>
      </c>
      <c r="B52" s="47" t="s">
        <v>32</v>
      </c>
      <c r="C52" s="48">
        <v>46820.607000000004</v>
      </c>
      <c r="D52" s="49"/>
      <c r="E52" s="27">
        <f>+(C52-C$7)/C$8</f>
        <v>9962.0048102039418</v>
      </c>
      <c r="F52" s="27">
        <f>ROUND(2*E52,0)/2</f>
        <v>9962</v>
      </c>
      <c r="G52" s="27">
        <f>+C52-(C$7+F52*C$8)</f>
        <v>9.7600000008242205E-3</v>
      </c>
      <c r="I52" s="27">
        <f>+G52</f>
        <v>9.7600000008242205E-3</v>
      </c>
      <c r="O52" s="27">
        <f ca="1">+C$11+C$12*$F52</f>
        <v>4.2154527066999709E-3</v>
      </c>
      <c r="Q52" s="50">
        <f>+C52-15018.5</f>
        <v>31802.107000000004</v>
      </c>
    </row>
    <row r="53" spans="1:17" ht="12.95" customHeight="1" x14ac:dyDescent="0.2">
      <c r="A53" s="46" t="s">
        <v>141</v>
      </c>
      <c r="B53" s="47" t="s">
        <v>32</v>
      </c>
      <c r="C53" s="48">
        <v>48297.724000000002</v>
      </c>
      <c r="D53" s="49"/>
      <c r="E53" s="27">
        <f>+(C53-C$7)/C$8</f>
        <v>10690.000098569753</v>
      </c>
      <c r="F53" s="27">
        <f>ROUND(2*E53,0)/2</f>
        <v>10690</v>
      </c>
      <c r="G53" s="27">
        <f>+C53-(C$7+F53*C$8)</f>
        <v>2.0000000222353265E-4</v>
      </c>
      <c r="I53" s="27">
        <f>+G53</f>
        <v>2.0000000222353265E-4</v>
      </c>
      <c r="O53" s="27">
        <f ca="1">+C$11+C$12*$F53</f>
        <v>4.7346646498485478E-3</v>
      </c>
      <c r="Q53" s="50">
        <f>+C53-15018.5</f>
        <v>33279.224000000002</v>
      </c>
    </row>
    <row r="54" spans="1:17" ht="12.95" customHeight="1" x14ac:dyDescent="0.2">
      <c r="A54" s="46" t="s">
        <v>141</v>
      </c>
      <c r="B54" s="47" t="s">
        <v>32</v>
      </c>
      <c r="C54" s="48">
        <v>49754.574000000001</v>
      </c>
      <c r="D54" s="49"/>
      <c r="E54" s="27">
        <f>+(C54-C$7)/C$8</f>
        <v>11408.0068210269</v>
      </c>
      <c r="F54" s="27">
        <f>ROUND(2*E54,0)/2</f>
        <v>11408</v>
      </c>
      <c r="G54" s="27">
        <f>+C54-(C$7+F54*C$8)</f>
        <v>1.3839999999618158E-2</v>
      </c>
      <c r="I54" s="27">
        <f>+G54</f>
        <v>1.3839999999618158E-2</v>
      </c>
      <c r="O54" s="27">
        <f ca="1">+C$11+C$12*$F54</f>
        <v>5.2467445608110185E-3</v>
      </c>
      <c r="Q54" s="50">
        <f>+C54-15018.5</f>
        <v>34736.074000000001</v>
      </c>
    </row>
    <row r="55" spans="1:17" ht="12.95" customHeight="1" x14ac:dyDescent="0.2">
      <c r="A55" s="46" t="s">
        <v>141</v>
      </c>
      <c r="B55" s="47" t="s">
        <v>32</v>
      </c>
      <c r="C55" s="48">
        <v>50109.637999999999</v>
      </c>
      <c r="D55" s="49"/>
      <c r="E55" s="27">
        <f>+(C55-C$7)/C$8</f>
        <v>11582.999674719815</v>
      </c>
      <c r="F55" s="27">
        <f>ROUND(2*E55,0)/2</f>
        <v>11583</v>
      </c>
      <c r="G55" s="27">
        <f>+C55-(C$7+F55*C$8)</f>
        <v>-6.5999999787891284E-4</v>
      </c>
      <c r="I55" s="27">
        <f>+G55</f>
        <v>-6.5999999787891284E-4</v>
      </c>
      <c r="O55" s="27">
        <f ca="1">+C$11+C$12*$F55</f>
        <v>5.371555124067888E-3</v>
      </c>
      <c r="Q55" s="50">
        <f>+C55-15018.5</f>
        <v>35091.137999999999</v>
      </c>
    </row>
    <row r="56" spans="1:17" ht="12.95" customHeight="1" x14ac:dyDescent="0.2">
      <c r="A56" s="46" t="s">
        <v>141</v>
      </c>
      <c r="B56" s="47" t="s">
        <v>32</v>
      </c>
      <c r="C56" s="48">
        <v>51229.652000000002</v>
      </c>
      <c r="D56" s="49"/>
      <c r="E56" s="27">
        <f>+(C56-C$7)/C$8</f>
        <v>12134.997190762044</v>
      </c>
      <c r="F56" s="27">
        <f>ROUND(2*E56,0)/2</f>
        <v>12135</v>
      </c>
      <c r="G56" s="27">
        <f>+C56-(C$7+F56*C$8)</f>
        <v>-5.6999999942490831E-3</v>
      </c>
      <c r="I56" s="27">
        <f>+G56</f>
        <v>-5.6999999942490831E-3</v>
      </c>
      <c r="O56" s="27">
        <f ca="1">+C$11+C$12*$F56</f>
        <v>5.7652433007409857E-3</v>
      </c>
      <c r="Q56" s="50">
        <f>+C56-15018.5</f>
        <v>36211.152000000002</v>
      </c>
    </row>
    <row r="57" spans="1:17" ht="12.95" customHeight="1" x14ac:dyDescent="0.2">
      <c r="A57" s="46" t="s">
        <v>141</v>
      </c>
      <c r="B57" s="47" t="s">
        <v>32</v>
      </c>
      <c r="C57" s="48">
        <v>51231.690999999999</v>
      </c>
      <c r="D57" s="49"/>
      <c r="E57" s="27">
        <f>+(C57-C$7)/C$8</f>
        <v>12136.002109392712</v>
      </c>
      <c r="F57" s="27">
        <f>ROUND(2*E57,0)/2</f>
        <v>12136</v>
      </c>
      <c r="G57" s="27">
        <f>+C57-(C$7+F57*C$8)</f>
        <v>4.2800000010174699E-3</v>
      </c>
      <c r="I57" s="27">
        <f>+G57</f>
        <v>4.2800000010174699E-3</v>
      </c>
      <c r="O57" s="27">
        <f ca="1">+C$11+C$12*$F57</f>
        <v>5.7659565039595954E-3</v>
      </c>
      <c r="Q57" s="50">
        <f>+C57-15018.5</f>
        <v>36213.190999999999</v>
      </c>
    </row>
    <row r="58" spans="1:17" ht="12.95" customHeight="1" x14ac:dyDescent="0.2">
      <c r="A58" s="46" t="s">
        <v>141</v>
      </c>
      <c r="B58" s="47" t="s">
        <v>32</v>
      </c>
      <c r="C58" s="48">
        <v>51576.625</v>
      </c>
      <c r="D58" s="49"/>
      <c r="E58" s="27">
        <f>+(C58-C$7)/C$8</f>
        <v>12306.00240510197</v>
      </c>
      <c r="F58" s="27">
        <f>ROUND(2*E58,0)/2</f>
        <v>12306</v>
      </c>
      <c r="G58" s="27">
        <f>+C58-(C$7+F58*C$8)</f>
        <v>4.8800000004121102E-3</v>
      </c>
      <c r="I58" s="27">
        <f>+G58</f>
        <v>4.8800000004121102E-3</v>
      </c>
      <c r="O58" s="27">
        <f ca="1">+C$11+C$12*$F58</f>
        <v>5.887201051123411E-3</v>
      </c>
      <c r="Q58" s="50">
        <f>+C58-15018.5</f>
        <v>36558.125</v>
      </c>
    </row>
    <row r="59" spans="1:17" ht="12.95" customHeight="1" x14ac:dyDescent="0.2">
      <c r="A59" s="46" t="s">
        <v>141</v>
      </c>
      <c r="B59" s="47" t="s">
        <v>32</v>
      </c>
      <c r="C59" s="48">
        <v>51582.707000000002</v>
      </c>
      <c r="D59" s="49"/>
      <c r="E59" s="27">
        <f>+(C59-C$7)/C$8</f>
        <v>12308.999911287223</v>
      </c>
      <c r="F59" s="27">
        <f>ROUND(2*E59,0)/2</f>
        <v>12309</v>
      </c>
      <c r="G59" s="27">
        <f>+C59-(C$7+F59*C$8)</f>
        <v>-1.7999999545281753E-4</v>
      </c>
      <c r="I59" s="27">
        <f>+G59</f>
        <v>-1.7999999545281753E-4</v>
      </c>
      <c r="O59" s="27">
        <f ca="1">+C$11+C$12*$F59</f>
        <v>5.8893406607792437E-3</v>
      </c>
      <c r="Q59" s="50">
        <f>+C59-15018.5</f>
        <v>36564.207000000002</v>
      </c>
    </row>
    <row r="60" spans="1:17" ht="12.95" customHeight="1" x14ac:dyDescent="0.2">
      <c r="A60" s="46" t="s">
        <v>187</v>
      </c>
      <c r="B60" s="47" t="s">
        <v>32</v>
      </c>
      <c r="C60" s="48">
        <v>51996.633000000002</v>
      </c>
      <c r="D60" s="49"/>
      <c r="E60" s="27">
        <f>+(C60-C$7)/C$8</f>
        <v>12513.002828951909</v>
      </c>
      <c r="F60" s="27">
        <f>ROUND(2*E60,0)/2</f>
        <v>12513</v>
      </c>
      <c r="G60" s="27">
        <f>+C60-(C$7+F60*C$8)</f>
        <v>5.7400000005145557E-3</v>
      </c>
      <c r="I60" s="27">
        <f>+G60</f>
        <v>5.7400000005145557E-3</v>
      </c>
      <c r="O60" s="27">
        <f ca="1">+C$11+C$12*$F60</f>
        <v>6.0348341173758237E-3</v>
      </c>
      <c r="Q60" s="50">
        <f>+C60-15018.5</f>
        <v>36978.133000000002</v>
      </c>
    </row>
    <row r="61" spans="1:17" ht="12.95" customHeight="1" x14ac:dyDescent="0.2">
      <c r="A61" s="2" t="s">
        <v>31</v>
      </c>
      <c r="B61" s="6" t="s">
        <v>32</v>
      </c>
      <c r="C61" s="2">
        <v>53029.406199999998</v>
      </c>
      <c r="D61" s="2">
        <v>2.3E-3</v>
      </c>
      <c r="E61" s="27">
        <f>+(C61-C$7)/C$8</f>
        <v>13022.00382450641</v>
      </c>
      <c r="F61" s="27">
        <f>ROUND(2*E61,0)/2</f>
        <v>13022</v>
      </c>
      <c r="G61" s="27">
        <f>+C61-(C$7+F61*C$8)</f>
        <v>7.7599999931408092E-3</v>
      </c>
      <c r="K61" s="27">
        <f>+G61</f>
        <v>7.7599999931408092E-3</v>
      </c>
      <c r="O61" s="27">
        <f ca="1">+C$11+C$12*$F61</f>
        <v>6.3978545556486605E-3</v>
      </c>
      <c r="Q61" s="50">
        <f>+C61-15018.5</f>
        <v>38010.906199999998</v>
      </c>
    </row>
    <row r="62" spans="1:17" ht="12.95" customHeight="1" x14ac:dyDescent="0.2">
      <c r="A62" s="46" t="s">
        <v>187</v>
      </c>
      <c r="B62" s="47" t="s">
        <v>32</v>
      </c>
      <c r="C62" s="48">
        <v>53463.615700000002</v>
      </c>
      <c r="D62" s="49"/>
      <c r="E62" s="27">
        <f>+(C62-C$7)/C$8</f>
        <v>13236.003440084376</v>
      </c>
      <c r="F62" s="27">
        <f>ROUND(2*E62,0)/2</f>
        <v>13236</v>
      </c>
      <c r="G62" s="27">
        <f>+C62-(C$7+F62*C$8)</f>
        <v>6.9799999982933514E-3</v>
      </c>
      <c r="K62" s="27">
        <f>+G62</f>
        <v>6.9799999982933514E-3</v>
      </c>
      <c r="O62" s="27">
        <f ca="1">+C$11+C$12*$F62</f>
        <v>6.5504800444313466E-3</v>
      </c>
      <c r="Q62" s="50">
        <f>+C62-15018.5</f>
        <v>38445.115700000002</v>
      </c>
    </row>
    <row r="63" spans="1:17" ht="12.95" customHeight="1" x14ac:dyDescent="0.2">
      <c r="A63" s="46" t="s">
        <v>187</v>
      </c>
      <c r="B63" s="47" t="s">
        <v>32</v>
      </c>
      <c r="C63" s="48">
        <v>53812.608</v>
      </c>
      <c r="D63" s="49"/>
      <c r="E63" s="27">
        <f>+(C63-C$7)/C$8</f>
        <v>13408.003863934313</v>
      </c>
      <c r="F63" s="27">
        <f>ROUND(2*E63,0)/2</f>
        <v>13408</v>
      </c>
      <c r="G63" s="27">
        <f>+C63-(C$7+F63*C$8)</f>
        <v>7.8399999983957969E-3</v>
      </c>
      <c r="K63" s="27">
        <f>+G63</f>
        <v>7.8399999983957969E-3</v>
      </c>
      <c r="O63" s="27">
        <f ca="1">+C$11+C$12*$F63</f>
        <v>6.6731509980323834E-3</v>
      </c>
      <c r="Q63" s="50">
        <f>+C63-15018.5</f>
        <v>38794.108</v>
      </c>
    </row>
    <row r="64" spans="1:17" ht="12.95" customHeight="1" x14ac:dyDescent="0.2">
      <c r="A64" s="7" t="s">
        <v>41</v>
      </c>
      <c r="B64" s="8" t="s">
        <v>32</v>
      </c>
      <c r="C64" s="7">
        <v>54417.252899999999</v>
      </c>
      <c r="D64" s="7">
        <v>1.8E-3</v>
      </c>
      <c r="E64" s="27">
        <f>+(C64-C$7)/C$8</f>
        <v>13706.002355817094</v>
      </c>
      <c r="F64" s="27">
        <f>ROUND(2*E64,0)/2</f>
        <v>13706</v>
      </c>
      <c r="G64" s="27">
        <f>+C64-(C$7+F64*C$8)</f>
        <v>4.7799999956623651E-3</v>
      </c>
      <c r="K64" s="27">
        <f>+G64</f>
        <v>4.7799999956623651E-3</v>
      </c>
      <c r="O64" s="27">
        <f ca="1">+C$11+C$12*$F64</f>
        <v>6.8856855571783667E-3</v>
      </c>
      <c r="Q64" s="50">
        <f>+C64-15018.5</f>
        <v>39398.752899999999</v>
      </c>
    </row>
    <row r="65" spans="1:17" ht="12.95" customHeight="1" x14ac:dyDescent="0.2">
      <c r="A65" s="7" t="s">
        <v>35</v>
      </c>
      <c r="B65" s="8" t="s">
        <v>32</v>
      </c>
      <c r="C65" s="7">
        <v>54500.446600000003</v>
      </c>
      <c r="D65" s="7">
        <v>1E-4</v>
      </c>
      <c r="E65" s="27">
        <f>+(C65-C$7)/C$8</f>
        <v>13747.004268070301</v>
      </c>
      <c r="F65" s="27">
        <f>ROUND(2*E65,0)/2</f>
        <v>13747</v>
      </c>
      <c r="G65" s="27">
        <f>+C65-(C$7+F65*C$8)</f>
        <v>8.6599999995087273E-3</v>
      </c>
      <c r="J65" s="27">
        <f>+G65</f>
        <v>8.6599999995087273E-3</v>
      </c>
      <c r="O65" s="27">
        <f ca="1">+C$11+C$12*$F65</f>
        <v>6.9149268891414047E-3</v>
      </c>
      <c r="Q65" s="50">
        <f>+C65-15018.5</f>
        <v>39481.946600000003</v>
      </c>
    </row>
    <row r="66" spans="1:17" ht="12.95" customHeight="1" x14ac:dyDescent="0.2">
      <c r="A66" s="51" t="s">
        <v>42</v>
      </c>
      <c r="B66" s="8" t="s">
        <v>32</v>
      </c>
      <c r="C66" s="7">
        <v>54516.677100000001</v>
      </c>
      <c r="D66" s="7">
        <v>5.0000000000000001E-4</v>
      </c>
      <c r="E66" s="27">
        <f>+(C66-C$7)/C$8</f>
        <v>13755.00344994135</v>
      </c>
      <c r="F66" s="27">
        <f>ROUND(2*E66,0)/2</f>
        <v>13755</v>
      </c>
      <c r="G66" s="27">
        <f>+C66-(C$7+F66*C$8)</f>
        <v>6.9999999977881089E-3</v>
      </c>
      <c r="K66" s="27">
        <f>+G66</f>
        <v>6.9999999977881089E-3</v>
      </c>
      <c r="O66" s="27">
        <f ca="1">+C$11+C$12*$F66</f>
        <v>6.9206325148902913E-3</v>
      </c>
      <c r="Q66" s="50">
        <f>+C66-15018.5</f>
        <v>39498.177100000001</v>
      </c>
    </row>
    <row r="67" spans="1:17" ht="12.95" customHeight="1" x14ac:dyDescent="0.2">
      <c r="A67" s="51" t="s">
        <v>45</v>
      </c>
      <c r="B67" s="8" t="s">
        <v>32</v>
      </c>
      <c r="C67" s="7">
        <v>54863.640500000001</v>
      </c>
      <c r="D67" s="7">
        <v>2.0000000000000001E-4</v>
      </c>
      <c r="E67" s="27">
        <f>+(C67-C$7)/C$8</f>
        <v>13926.003932933141</v>
      </c>
      <c r="F67" s="27">
        <f>ROUND(2*E67,0)/2</f>
        <v>13926</v>
      </c>
      <c r="G67" s="27">
        <f>+C67-(C$7+F67*C$8)</f>
        <v>7.980000002135057E-3</v>
      </c>
      <c r="K67" s="27">
        <f>+G67</f>
        <v>7.980000002135057E-3</v>
      </c>
      <c r="O67" s="27">
        <f ca="1">+C$11+C$12*$F67</f>
        <v>7.0425902652727183E-3</v>
      </c>
      <c r="Q67" s="50">
        <f>+C67-15018.5</f>
        <v>39845.140500000001</v>
      </c>
    </row>
    <row r="68" spans="1:17" ht="12.95" customHeight="1" x14ac:dyDescent="0.2">
      <c r="A68" s="51" t="s">
        <v>43</v>
      </c>
      <c r="B68" s="8" t="s">
        <v>32</v>
      </c>
      <c r="C68" s="7">
        <v>54932.627699999997</v>
      </c>
      <c r="D68" s="7">
        <v>4.0000000000000002E-4</v>
      </c>
      <c r="E68" s="27">
        <f>+(C68-C$7)/C$8</f>
        <v>13960.004189214496</v>
      </c>
      <c r="F68" s="27">
        <f>ROUND(2*E68,0)/2</f>
        <v>13960</v>
      </c>
      <c r="G68" s="27">
        <f>+C68-(C$7+F68*C$8)</f>
        <v>8.4999999962747097E-3</v>
      </c>
      <c r="K68" s="27">
        <f>+G68</f>
        <v>8.4999999962747097E-3</v>
      </c>
      <c r="O68" s="27">
        <f ca="1">+C$11+C$12*$F68</f>
        <v>7.0668391747054811E-3</v>
      </c>
      <c r="Q68" s="50">
        <f>+C68-15018.5</f>
        <v>39914.127699999997</v>
      </c>
    </row>
    <row r="69" spans="1:17" s="52" customFormat="1" ht="12.95" customHeight="1" x14ac:dyDescent="0.2">
      <c r="A69" s="51" t="s">
        <v>46</v>
      </c>
      <c r="B69" s="8" t="s">
        <v>32</v>
      </c>
      <c r="C69" s="7">
        <v>55210.600200000001</v>
      </c>
      <c r="D69" s="7">
        <v>4.0000000000000002E-4</v>
      </c>
      <c r="E69" s="52">
        <f>+(C69-C$7)/C$8</f>
        <v>14097.002592384501</v>
      </c>
      <c r="F69" s="52">
        <f>ROUND(2*E69,0)/2</f>
        <v>14097</v>
      </c>
      <c r="G69" s="52">
        <f>+C69-(C$7+F69*C$8)</f>
        <v>5.260000005364418E-3</v>
      </c>
      <c r="K69" s="52">
        <f>+G69</f>
        <v>5.260000005364418E-3</v>
      </c>
      <c r="O69" s="52">
        <f ca="1">+C$11+C$12*$F69</f>
        <v>7.1645480156551436E-3</v>
      </c>
      <c r="Q69" s="53">
        <f>+C69-15018.5</f>
        <v>40192.100200000001</v>
      </c>
    </row>
    <row r="70" spans="1:17" s="52" customFormat="1" ht="12.95" customHeight="1" x14ac:dyDescent="0.2">
      <c r="A70" s="51" t="s">
        <v>44</v>
      </c>
      <c r="B70" s="8" t="s">
        <v>32</v>
      </c>
      <c r="C70" s="7">
        <v>55279.59</v>
      </c>
      <c r="D70" s="7">
        <v>2.0000000000000001E-4</v>
      </c>
      <c r="E70" s="52">
        <f>+(C70-C$7)/C$8</f>
        <v>14131.004130072644</v>
      </c>
      <c r="F70" s="52">
        <f>ROUND(2*E70,0)/2</f>
        <v>14131</v>
      </c>
      <c r="G70" s="52">
        <f>+C70-(C$7+F70*C$8)</f>
        <v>8.3799999993061647E-3</v>
      </c>
      <c r="K70" s="52">
        <f>+G70</f>
        <v>8.3799999993061647E-3</v>
      </c>
      <c r="O70" s="52">
        <f ca="1">+C$11+C$12*$F70</f>
        <v>7.1887969250879081E-3</v>
      </c>
      <c r="Q70" s="53">
        <f>+C70-15018.5</f>
        <v>40261.089999999997</v>
      </c>
    </row>
    <row r="71" spans="1:17" s="52" customFormat="1" ht="12.95" customHeight="1" x14ac:dyDescent="0.2">
      <c r="A71" s="46" t="s">
        <v>234</v>
      </c>
      <c r="B71" s="47" t="s">
        <v>32</v>
      </c>
      <c r="C71" s="48">
        <v>55983.660600000003</v>
      </c>
      <c r="D71" s="54"/>
      <c r="E71" s="52">
        <f>+(C71-C$7)/C$8</f>
        <v>14478.004455352831</v>
      </c>
      <c r="F71" s="52">
        <f>ROUND(2*E71,0)/2</f>
        <v>14478</v>
      </c>
      <c r="G71" s="52">
        <f>+C71-(C$7+F71*C$8)</f>
        <v>9.0400000044610351E-3</v>
      </c>
      <c r="K71" s="52">
        <f>+G71</f>
        <v>9.0400000044610351E-3</v>
      </c>
      <c r="O71" s="52">
        <f ca="1">+C$11+C$12*$F71</f>
        <v>7.4362784419458143E-3</v>
      </c>
      <c r="Q71" s="53">
        <f>+C71-15018.5</f>
        <v>40965.160600000003</v>
      </c>
    </row>
    <row r="72" spans="1:17" s="52" customFormat="1" ht="12.95" customHeight="1" x14ac:dyDescent="0.2">
      <c r="A72" s="51" t="s">
        <v>48</v>
      </c>
      <c r="B72" s="8" t="s">
        <v>32</v>
      </c>
      <c r="C72" s="7">
        <v>55983.6607</v>
      </c>
      <c r="D72" s="7">
        <v>2.0000000000000001E-4</v>
      </c>
      <c r="E72" s="52">
        <f>+(C72-C$7)/C$8</f>
        <v>14478.004504637707</v>
      </c>
      <c r="F72" s="52">
        <f>ROUND(2*E72,0)/2</f>
        <v>14478</v>
      </c>
      <c r="G72" s="52">
        <f>+C72-(C$7+F72*C$8)</f>
        <v>9.1400000019348226E-3</v>
      </c>
      <c r="K72" s="52">
        <f>+G72</f>
        <v>9.1400000019348226E-3</v>
      </c>
      <c r="O72" s="52">
        <f ca="1">+C$11+C$12*$F72</f>
        <v>7.4362784419458143E-3</v>
      </c>
      <c r="Q72" s="53">
        <f>+C72-15018.5</f>
        <v>40965.1607</v>
      </c>
    </row>
    <row r="73" spans="1:17" s="52" customFormat="1" ht="12.95" customHeight="1" x14ac:dyDescent="0.2">
      <c r="A73" s="7" t="s">
        <v>47</v>
      </c>
      <c r="B73" s="8" t="s">
        <v>32</v>
      </c>
      <c r="C73" s="7">
        <v>55987.721799999999</v>
      </c>
      <c r="D73" s="7">
        <v>5.0000000000000001E-4</v>
      </c>
      <c r="E73" s="52">
        <f>+(C73-C$7)/C$8</f>
        <v>14480.006012754926</v>
      </c>
      <c r="F73" s="52">
        <f>ROUND(2*E73,0)/2</f>
        <v>14480</v>
      </c>
      <c r="G73" s="52">
        <f>+C73-(C$7+F73*C$8)</f>
        <v>1.2199999997392297E-2</v>
      </c>
      <c r="K73" s="52">
        <f>+G73</f>
        <v>1.2199999997392297E-2</v>
      </c>
      <c r="O73" s="52">
        <f ca="1">+C$11+C$12*$F73</f>
        <v>7.4377048483830355E-3</v>
      </c>
      <c r="Q73" s="53">
        <f>+C73-15018.5</f>
        <v>40969.221799999999</v>
      </c>
    </row>
    <row r="74" spans="1:17" s="52" customFormat="1" ht="12.95" customHeight="1" x14ac:dyDescent="0.2">
      <c r="A74" s="51" t="s">
        <v>49</v>
      </c>
      <c r="B74" s="8" t="s">
        <v>32</v>
      </c>
      <c r="C74" s="7">
        <v>56334.681299999997</v>
      </c>
      <c r="D74" s="7">
        <v>2.0000000000000001E-4</v>
      </c>
      <c r="E74" s="52">
        <f>+(C74-C$7)/C$8</f>
        <v>14651.004573636532</v>
      </c>
      <c r="F74" s="52">
        <f>ROUND(2*E74,0)/2</f>
        <v>14651</v>
      </c>
      <c r="G74" s="52">
        <f>+C74-(C$7+F74*C$8)</f>
        <v>9.2799999983981252E-3</v>
      </c>
      <c r="K74" s="52">
        <f>+G74</f>
        <v>9.2799999983981252E-3</v>
      </c>
      <c r="O74" s="52">
        <f ca="1">+C$11+C$12*$F74</f>
        <v>7.5596625987654625E-3</v>
      </c>
      <c r="Q74" s="53">
        <f>+C74-15018.5</f>
        <v>41316.181299999997</v>
      </c>
    </row>
    <row r="75" spans="1:17" s="52" customFormat="1" ht="12.95" customHeight="1" x14ac:dyDescent="0.2">
      <c r="A75" s="22" t="s">
        <v>1</v>
      </c>
      <c r="B75" s="23" t="s">
        <v>32</v>
      </c>
      <c r="C75" s="22">
        <v>57446.5841</v>
      </c>
      <c r="D75" s="22">
        <v>1E-4</v>
      </c>
      <c r="E75" s="52">
        <f>+(C75-C$7)/C$8</f>
        <v>15199.004494780731</v>
      </c>
      <c r="F75" s="52">
        <f>ROUND(2*E75,0)/2</f>
        <v>15199</v>
      </c>
      <c r="G75" s="52">
        <f>+C75-(C$7+F75*C$8)</f>
        <v>9.1199999951641075E-3</v>
      </c>
      <c r="K75" s="52">
        <f>+G75</f>
        <v>9.1199999951641075E-3</v>
      </c>
      <c r="O75" s="52">
        <f ca="1">+C$11+C$12*$F75</f>
        <v>7.950497962564116E-3</v>
      </c>
      <c r="Q75" s="53">
        <f>+C75-15018.5</f>
        <v>42428.0841</v>
      </c>
    </row>
    <row r="76" spans="1:17" s="52" customFormat="1" ht="12.95" customHeight="1" x14ac:dyDescent="0.2">
      <c r="A76" s="57" t="s">
        <v>245</v>
      </c>
      <c r="B76" s="58" t="s">
        <v>32</v>
      </c>
      <c r="C76" s="59">
        <v>58154.714999999997</v>
      </c>
      <c r="D76" s="59">
        <v>1E-4</v>
      </c>
      <c r="E76" s="52">
        <f>+(C76-C$7)/C$8</f>
        <v>15548.005933899121</v>
      </c>
      <c r="F76" s="52">
        <f>ROUND(2*E76,0)/2</f>
        <v>15548</v>
      </c>
      <c r="G76" s="52">
        <f>+C76-(C$7+F76*C$8)</f>
        <v>1.2039999994158279E-2</v>
      </c>
      <c r="K76" s="52">
        <f>+G76</f>
        <v>1.2039999994158279E-2</v>
      </c>
      <c r="O76" s="52">
        <f ca="1">+C$11+C$12*$F76</f>
        <v>8.1994058858592452E-3</v>
      </c>
      <c r="Q76" s="53">
        <f>+C76-15018.5</f>
        <v>43136.214999999997</v>
      </c>
    </row>
    <row r="77" spans="1:17" s="52" customFormat="1" ht="12.95" customHeight="1" x14ac:dyDescent="0.2">
      <c r="A77" s="55" t="s">
        <v>0</v>
      </c>
      <c r="B77" s="56" t="s">
        <v>32</v>
      </c>
      <c r="C77" s="55">
        <v>58450.951200000003</v>
      </c>
      <c r="D77" s="55">
        <v>1E-4</v>
      </c>
      <c r="E77" s="52">
        <f>+(C77-C$7)/C$8</f>
        <v>15694.005579048015</v>
      </c>
      <c r="F77" s="52">
        <f>ROUND(2*E77,0)/2</f>
        <v>15694</v>
      </c>
      <c r="G77" s="52">
        <f>+C77-(C$7+F77*C$8)</f>
        <v>1.1319999997795094E-2</v>
      </c>
      <c r="K77" s="52">
        <f>+G77</f>
        <v>1.1319999997795094E-2</v>
      </c>
      <c r="O77" s="52">
        <f ca="1">+C$11+C$12*$F77</f>
        <v>8.3035335557764042E-3</v>
      </c>
      <c r="Q77" s="53">
        <f>+C77-15018.5</f>
        <v>43432.451200000003</v>
      </c>
    </row>
    <row r="78" spans="1:17" s="52" customFormat="1" ht="12.95" customHeight="1" x14ac:dyDescent="0.2">
      <c r="A78" s="60" t="s">
        <v>246</v>
      </c>
      <c r="B78" s="61" t="s">
        <v>32</v>
      </c>
      <c r="C78" s="62">
        <v>58795.884400000003</v>
      </c>
      <c r="D78" s="62">
        <v>2.0000000000000001E-4</v>
      </c>
      <c r="E78" s="52">
        <f>+(C78-C$7)/C$8</f>
        <v>15864.005480478261</v>
      </c>
      <c r="F78" s="52">
        <f>ROUND(2*E78,0)/2</f>
        <v>15864</v>
      </c>
      <c r="G78" s="52">
        <f>+C78-(C$7+F78*C$8)</f>
        <v>1.1120000002847519E-2</v>
      </c>
      <c r="K78" s="52">
        <f>+G78</f>
        <v>1.1120000002847519E-2</v>
      </c>
      <c r="O78" s="52">
        <f ca="1">+C$11+C$12*$F78</f>
        <v>8.4247781029402214E-3</v>
      </c>
      <c r="Q78" s="53">
        <f>+C78-15018.5</f>
        <v>43777.384400000003</v>
      </c>
    </row>
    <row r="79" spans="1:17" s="52" customFormat="1" ht="12.95" customHeight="1" x14ac:dyDescent="0.2">
      <c r="A79" s="60" t="s">
        <v>247</v>
      </c>
      <c r="B79" s="61" t="s">
        <v>32</v>
      </c>
      <c r="C79" s="62">
        <v>58917.625899999999</v>
      </c>
      <c r="D79" s="62">
        <v>2.9999999999999997E-4</v>
      </c>
      <c r="E79" s="52">
        <f>+(C79-C$7)/C$8</f>
        <v>15924.005628332889</v>
      </c>
      <c r="F79" s="52">
        <f>ROUND(2*E79,0)/2</f>
        <v>15924</v>
      </c>
      <c r="G79" s="52">
        <f>+C79-(C$7+F79*C$8)</f>
        <v>1.1419999995268881E-2</v>
      </c>
      <c r="K79" s="52">
        <f>+G79</f>
        <v>1.1419999995268881E-2</v>
      </c>
      <c r="O79" s="52">
        <f ca="1">+C$11+C$12*$F79</f>
        <v>8.467570296056862E-3</v>
      </c>
      <c r="Q79" s="53">
        <f>+C79-15018.5</f>
        <v>43899.125899999999</v>
      </c>
    </row>
    <row r="80" spans="1:17" s="52" customFormat="1" ht="12.95" customHeight="1" x14ac:dyDescent="0.2">
      <c r="A80" s="24" t="s">
        <v>250</v>
      </c>
      <c r="B80" s="64" t="s">
        <v>32</v>
      </c>
      <c r="C80" s="67">
        <v>59262.559699999998</v>
      </c>
      <c r="D80" s="67">
        <v>2.9999999999999997E-4</v>
      </c>
      <c r="E80" s="52">
        <f>+(C80-C$7)/C$8</f>
        <v>16094.005825472394</v>
      </c>
      <c r="F80" s="52">
        <f>ROUND(2*E80,0)/2</f>
        <v>16094</v>
      </c>
      <c r="G80" s="52">
        <f>+C80-(C$7+F80*C$8)</f>
        <v>1.1819999999715947E-2</v>
      </c>
      <c r="K80" s="52">
        <f>+G80</f>
        <v>1.1819999999715947E-2</v>
      </c>
      <c r="O80" s="52">
        <f ca="1">+C$11+C$12*$F80</f>
        <v>8.5888148432206775E-3</v>
      </c>
      <c r="Q80" s="53">
        <f>+C80-15018.5</f>
        <v>44244.059699999998</v>
      </c>
    </row>
    <row r="81" spans="1:17" s="52" customFormat="1" ht="12.95" customHeight="1" x14ac:dyDescent="0.2">
      <c r="A81" s="24" t="s">
        <v>248</v>
      </c>
      <c r="B81" s="25" t="s">
        <v>32</v>
      </c>
      <c r="C81" s="66">
        <v>59907.786200000002</v>
      </c>
      <c r="D81" s="26">
        <v>5.9999999999999995E-4</v>
      </c>
      <c r="E81" s="52">
        <f>+(C81-C$7)/C$8</f>
        <v>16412.004908773695</v>
      </c>
      <c r="F81" s="52">
        <f>ROUND(2*E81,0)/2</f>
        <v>16412</v>
      </c>
      <c r="G81" s="52">
        <f>+C81-(C$7+F81*C$8)</f>
        <v>9.9600000030477531E-3</v>
      </c>
      <c r="K81" s="52">
        <f>+G81</f>
        <v>9.9600000030477531E-3</v>
      </c>
      <c r="O81" s="52">
        <f ca="1">+C$11+C$12*$F81</f>
        <v>8.8156134667388749E-3</v>
      </c>
      <c r="Q81" s="53">
        <f>+C81-15018.5</f>
        <v>44889.286200000002</v>
      </c>
    </row>
    <row r="82" spans="1:17" s="52" customFormat="1" ht="12.95" customHeight="1" x14ac:dyDescent="0.2">
      <c r="A82" s="63" t="s">
        <v>249</v>
      </c>
      <c r="B82" s="64" t="s">
        <v>32</v>
      </c>
      <c r="C82" s="26">
        <v>60019.381399999998</v>
      </c>
      <c r="D82" s="26">
        <v>2.9999999999999997E-4</v>
      </c>
      <c r="E82" s="52">
        <f>+(C82-C$7)/C$8</f>
        <v>16467.004465209804</v>
      </c>
      <c r="F82" s="52">
        <f>ROUND(2*E82,0)/2</f>
        <v>16467</v>
      </c>
      <c r="G82" s="52">
        <f>+C82-(C$7+F82*C$8)</f>
        <v>9.059999996679835E-3</v>
      </c>
      <c r="K82" s="52">
        <f>+G82</f>
        <v>9.059999996679835E-3</v>
      </c>
      <c r="O82" s="52">
        <f ca="1">+C$11+C$12*$F82</f>
        <v>8.8548396437624632E-3</v>
      </c>
      <c r="Q82" s="53">
        <f>+C82-15018.5</f>
        <v>45000.881399999998</v>
      </c>
    </row>
    <row r="83" spans="1:17" s="52" customFormat="1" ht="12.95" customHeight="1" x14ac:dyDescent="0.2">
      <c r="A83" s="24" t="s">
        <v>250</v>
      </c>
      <c r="B83" s="64" t="s">
        <v>32</v>
      </c>
      <c r="C83" s="67">
        <v>60264.896099999998</v>
      </c>
      <c r="D83" s="67">
        <v>2.0000000000000001E-4</v>
      </c>
      <c r="E83" s="52">
        <f>+(C83-C$7)/C$8</f>
        <v>16588.006081753752</v>
      </c>
      <c r="F83" s="52">
        <f>ROUND(2*E83,0)/2</f>
        <v>16588</v>
      </c>
      <c r="G83" s="52">
        <f>+C83-(C$7+F83*C$8)</f>
        <v>1.2339999993855599E-2</v>
      </c>
      <c r="K83" s="52">
        <f>+G83</f>
        <v>1.2339999993855599E-2</v>
      </c>
      <c r="O83" s="52">
        <f ca="1">+C$11+C$12*$F83</f>
        <v>8.9411372332143559E-3</v>
      </c>
      <c r="Q83" s="53">
        <f>+C83-15018.5</f>
        <v>45246.396099999998</v>
      </c>
    </row>
    <row r="84" spans="1:17" s="52" customFormat="1" ht="12.95" customHeight="1" x14ac:dyDescent="0.2">
      <c r="B84" s="65"/>
      <c r="C84" s="54"/>
      <c r="D84" s="54"/>
    </row>
    <row r="85" spans="1:17" s="52" customFormat="1" ht="12.95" customHeight="1" x14ac:dyDescent="0.2">
      <c r="B85" s="65"/>
      <c r="C85" s="54"/>
      <c r="D85" s="54"/>
    </row>
    <row r="86" spans="1:17" s="52" customFormat="1" ht="12.95" customHeight="1" x14ac:dyDescent="0.2">
      <c r="B86" s="65"/>
      <c r="C86" s="54"/>
      <c r="D86" s="54"/>
    </row>
    <row r="87" spans="1:17" s="52" customFormat="1" ht="12.95" customHeight="1" x14ac:dyDescent="0.2">
      <c r="B87" s="65"/>
      <c r="C87" s="54"/>
      <c r="D87" s="54"/>
    </row>
    <row r="88" spans="1:17" s="52" customFormat="1" ht="12.95" customHeight="1" x14ac:dyDescent="0.2">
      <c r="B88" s="65"/>
      <c r="C88" s="54"/>
      <c r="D88" s="54"/>
    </row>
    <row r="89" spans="1:17" s="52" customFormat="1" ht="12.95" customHeight="1" x14ac:dyDescent="0.2">
      <c r="B89" s="65"/>
      <c r="C89" s="54"/>
      <c r="D89" s="54"/>
    </row>
    <row r="90" spans="1:17" s="52" customFormat="1" ht="12.95" customHeight="1" x14ac:dyDescent="0.2">
      <c r="B90" s="65"/>
      <c r="C90" s="54"/>
      <c r="D90" s="54"/>
    </row>
    <row r="91" spans="1:17" s="52" customFormat="1" ht="12.95" customHeight="1" x14ac:dyDescent="0.2">
      <c r="B91" s="65"/>
      <c r="C91" s="54"/>
      <c r="D91" s="54"/>
    </row>
    <row r="92" spans="1:17" s="52" customFormat="1" ht="12.95" customHeight="1" x14ac:dyDescent="0.2">
      <c r="B92" s="65"/>
      <c r="C92" s="54"/>
      <c r="D92" s="54"/>
    </row>
    <row r="93" spans="1:17" s="52" customFormat="1" ht="12.95" customHeight="1" x14ac:dyDescent="0.2">
      <c r="B93" s="65"/>
      <c r="C93" s="54"/>
      <c r="D93" s="54"/>
    </row>
    <row r="94" spans="1:17" s="52" customFormat="1" ht="12.95" customHeight="1" x14ac:dyDescent="0.2">
      <c r="B94" s="65"/>
      <c r="C94" s="54"/>
      <c r="D94" s="54"/>
    </row>
    <row r="95" spans="1:17" s="52" customFormat="1" ht="12.95" customHeight="1" x14ac:dyDescent="0.2">
      <c r="B95" s="65"/>
      <c r="C95" s="54"/>
      <c r="D95" s="54"/>
    </row>
    <row r="96" spans="1:17" s="52" customFormat="1" ht="12.95" customHeight="1" x14ac:dyDescent="0.2">
      <c r="C96" s="54"/>
      <c r="D96" s="54"/>
    </row>
    <row r="97" spans="3:4" s="52" customFormat="1" ht="12.95" customHeight="1" x14ac:dyDescent="0.2">
      <c r="C97" s="54"/>
      <c r="D97" s="54"/>
    </row>
    <row r="98" spans="3:4" s="52" customFormat="1" ht="12.95" customHeight="1" x14ac:dyDescent="0.2">
      <c r="C98" s="54"/>
      <c r="D98" s="54"/>
    </row>
    <row r="99" spans="3:4" s="52" customFormat="1" ht="12.95" customHeight="1" x14ac:dyDescent="0.2">
      <c r="C99" s="54"/>
      <c r="D99" s="54"/>
    </row>
    <row r="100" spans="3:4" s="52" customFormat="1" ht="12.95" customHeight="1" x14ac:dyDescent="0.2">
      <c r="C100" s="54"/>
      <c r="D100" s="54"/>
    </row>
    <row r="101" spans="3:4" s="52" customFormat="1" ht="12.95" customHeight="1" x14ac:dyDescent="0.2">
      <c r="C101" s="54"/>
      <c r="D101" s="54"/>
    </row>
    <row r="102" spans="3:4" s="52" customFormat="1" ht="12.95" customHeight="1" x14ac:dyDescent="0.2">
      <c r="C102" s="54"/>
      <c r="D102" s="54"/>
    </row>
    <row r="103" spans="3:4" s="52" customFormat="1" ht="12.95" customHeight="1" x14ac:dyDescent="0.2">
      <c r="C103" s="54"/>
      <c r="D103" s="54"/>
    </row>
    <row r="104" spans="3:4" ht="12.95" customHeight="1" x14ac:dyDescent="0.2">
      <c r="C104" s="49"/>
      <c r="D104" s="49"/>
    </row>
    <row r="105" spans="3:4" ht="12.95" customHeight="1" x14ac:dyDescent="0.2">
      <c r="C105" s="49"/>
      <c r="D105" s="49"/>
    </row>
    <row r="106" spans="3:4" ht="12.95" customHeight="1" x14ac:dyDescent="0.2">
      <c r="C106" s="49"/>
      <c r="D106" s="49"/>
    </row>
    <row r="107" spans="3:4" ht="12.95" customHeight="1" x14ac:dyDescent="0.2">
      <c r="C107" s="49"/>
      <c r="D107" s="49"/>
    </row>
    <row r="108" spans="3:4" ht="12.95" customHeight="1" x14ac:dyDescent="0.2">
      <c r="C108" s="49"/>
      <c r="D108" s="49"/>
    </row>
    <row r="109" spans="3:4" ht="12.95" customHeight="1" x14ac:dyDescent="0.2">
      <c r="C109" s="49"/>
      <c r="D109" s="49"/>
    </row>
    <row r="110" spans="3:4" ht="12.95" customHeight="1" x14ac:dyDescent="0.2">
      <c r="C110" s="49"/>
      <c r="D110" s="49"/>
    </row>
    <row r="111" spans="3:4" ht="12.95" customHeight="1" x14ac:dyDescent="0.2">
      <c r="C111" s="49"/>
      <c r="D111" s="49"/>
    </row>
    <row r="112" spans="3:4" ht="12.95" customHeight="1" x14ac:dyDescent="0.2">
      <c r="C112" s="49"/>
      <c r="D112" s="49"/>
    </row>
    <row r="113" spans="3:4" ht="12.95" customHeight="1" x14ac:dyDescent="0.2">
      <c r="C113" s="49"/>
      <c r="D113" s="49"/>
    </row>
    <row r="114" spans="3:4" ht="12.95" customHeight="1" x14ac:dyDescent="0.2">
      <c r="C114" s="49"/>
      <c r="D114" s="49"/>
    </row>
    <row r="115" spans="3:4" ht="12.95" customHeight="1" x14ac:dyDescent="0.2">
      <c r="C115" s="49"/>
      <c r="D115" s="49"/>
    </row>
    <row r="116" spans="3:4" ht="12.95" customHeight="1" x14ac:dyDescent="0.2">
      <c r="C116" s="49"/>
      <c r="D116" s="49"/>
    </row>
    <row r="117" spans="3:4" ht="12.95" customHeight="1" x14ac:dyDescent="0.2">
      <c r="C117" s="49"/>
      <c r="D117" s="49"/>
    </row>
    <row r="118" spans="3:4" ht="12.95" customHeight="1" x14ac:dyDescent="0.2">
      <c r="C118" s="49"/>
      <c r="D118" s="49"/>
    </row>
    <row r="119" spans="3:4" ht="12.95" customHeight="1" x14ac:dyDescent="0.2">
      <c r="C119" s="49"/>
      <c r="D119" s="49"/>
    </row>
    <row r="120" spans="3:4" ht="12.95" customHeight="1" x14ac:dyDescent="0.2">
      <c r="C120" s="49"/>
      <c r="D120" s="49"/>
    </row>
    <row r="121" spans="3:4" ht="12.95" customHeight="1" x14ac:dyDescent="0.2">
      <c r="C121" s="49"/>
      <c r="D121" s="49"/>
    </row>
    <row r="122" spans="3:4" ht="12.95" customHeight="1" x14ac:dyDescent="0.2">
      <c r="C122" s="49"/>
      <c r="D122" s="49"/>
    </row>
    <row r="123" spans="3:4" ht="12.95" customHeight="1" x14ac:dyDescent="0.2">
      <c r="C123" s="49"/>
      <c r="D123" s="49"/>
    </row>
    <row r="124" spans="3:4" ht="12.95" customHeight="1" x14ac:dyDescent="0.2">
      <c r="C124" s="49"/>
      <c r="D124" s="49"/>
    </row>
    <row r="125" spans="3:4" ht="12.95" customHeight="1" x14ac:dyDescent="0.2">
      <c r="C125" s="49"/>
      <c r="D125" s="49"/>
    </row>
    <row r="126" spans="3:4" ht="12.95" customHeight="1" x14ac:dyDescent="0.2">
      <c r="C126" s="49"/>
      <c r="D126" s="49"/>
    </row>
    <row r="127" spans="3:4" ht="12.95" customHeight="1" x14ac:dyDescent="0.2">
      <c r="C127" s="49"/>
      <c r="D127" s="49"/>
    </row>
    <row r="128" spans="3:4" ht="12.95" customHeight="1" x14ac:dyDescent="0.2">
      <c r="C128" s="49"/>
      <c r="D128" s="49"/>
    </row>
    <row r="129" spans="3:4" ht="12.95" customHeight="1" x14ac:dyDescent="0.2">
      <c r="C129" s="49"/>
      <c r="D129" s="49"/>
    </row>
    <row r="130" spans="3:4" ht="12.95" customHeight="1" x14ac:dyDescent="0.2">
      <c r="C130" s="49"/>
      <c r="D130" s="49"/>
    </row>
    <row r="131" spans="3:4" ht="12.95" customHeight="1" x14ac:dyDescent="0.2">
      <c r="C131" s="49"/>
      <c r="D131" s="49"/>
    </row>
    <row r="132" spans="3:4" ht="12.95" customHeight="1" x14ac:dyDescent="0.2">
      <c r="C132" s="49"/>
      <c r="D132" s="49"/>
    </row>
    <row r="133" spans="3:4" ht="12.95" customHeight="1" x14ac:dyDescent="0.2">
      <c r="C133" s="49"/>
      <c r="D133" s="49"/>
    </row>
    <row r="134" spans="3:4" ht="12.95" customHeight="1" x14ac:dyDescent="0.2">
      <c r="C134" s="49"/>
      <c r="D134" s="49"/>
    </row>
    <row r="135" spans="3:4" ht="12.95" customHeight="1" x14ac:dyDescent="0.2">
      <c r="C135" s="49"/>
      <c r="D135" s="49"/>
    </row>
    <row r="136" spans="3:4" ht="12.95" customHeight="1" x14ac:dyDescent="0.2">
      <c r="C136" s="49"/>
      <c r="D136" s="49"/>
    </row>
    <row r="137" spans="3:4" ht="12.95" customHeight="1" x14ac:dyDescent="0.2">
      <c r="C137" s="49"/>
      <c r="D137" s="49"/>
    </row>
    <row r="138" spans="3:4" ht="12.95" customHeight="1" x14ac:dyDescent="0.2">
      <c r="C138" s="49"/>
      <c r="D138" s="49"/>
    </row>
    <row r="139" spans="3:4" ht="12.95" customHeight="1" x14ac:dyDescent="0.2">
      <c r="C139" s="49"/>
      <c r="D139" s="49"/>
    </row>
    <row r="140" spans="3:4" ht="12.95" customHeight="1" x14ac:dyDescent="0.2">
      <c r="C140" s="49"/>
      <c r="D140" s="49"/>
    </row>
    <row r="141" spans="3:4" ht="12.95" customHeight="1" x14ac:dyDescent="0.2">
      <c r="C141" s="49"/>
      <c r="D141" s="49"/>
    </row>
    <row r="142" spans="3:4" ht="12.95" customHeight="1" x14ac:dyDescent="0.2">
      <c r="C142" s="49"/>
      <c r="D142" s="49"/>
    </row>
    <row r="143" spans="3:4" ht="12.95" customHeight="1" x14ac:dyDescent="0.2">
      <c r="C143" s="49"/>
      <c r="D143" s="49"/>
    </row>
    <row r="144" spans="3:4" ht="12.95" customHeight="1" x14ac:dyDescent="0.2">
      <c r="C144" s="49"/>
      <c r="D144" s="49"/>
    </row>
    <row r="145" spans="3:4" ht="12.95" customHeight="1" x14ac:dyDescent="0.2">
      <c r="C145" s="49"/>
      <c r="D145" s="49"/>
    </row>
    <row r="146" spans="3:4" ht="12.95" customHeight="1" x14ac:dyDescent="0.2">
      <c r="C146" s="49"/>
      <c r="D146" s="49"/>
    </row>
    <row r="147" spans="3:4" ht="12.95" customHeight="1" x14ac:dyDescent="0.2">
      <c r="C147" s="49"/>
      <c r="D147" s="49"/>
    </row>
    <row r="148" spans="3:4" ht="12.95" customHeight="1" x14ac:dyDescent="0.2">
      <c r="C148" s="49"/>
      <c r="D148" s="49"/>
    </row>
    <row r="149" spans="3:4" ht="12.95" customHeight="1" x14ac:dyDescent="0.2">
      <c r="C149" s="49"/>
      <c r="D149" s="49"/>
    </row>
    <row r="150" spans="3:4" ht="12.95" customHeight="1" x14ac:dyDescent="0.2">
      <c r="C150" s="49"/>
      <c r="D150" s="49"/>
    </row>
    <row r="151" spans="3:4" ht="12.95" customHeight="1" x14ac:dyDescent="0.2">
      <c r="C151" s="49"/>
      <c r="D151" s="49"/>
    </row>
    <row r="152" spans="3:4" ht="12.95" customHeight="1" x14ac:dyDescent="0.2">
      <c r="C152" s="49"/>
      <c r="D152" s="49"/>
    </row>
    <row r="153" spans="3:4" ht="12.95" customHeight="1" x14ac:dyDescent="0.2">
      <c r="C153" s="49"/>
      <c r="D153" s="49"/>
    </row>
    <row r="154" spans="3:4" ht="12.95" customHeight="1" x14ac:dyDescent="0.2">
      <c r="C154" s="49"/>
      <c r="D154" s="49"/>
    </row>
    <row r="155" spans="3:4" ht="12.95" customHeight="1" x14ac:dyDescent="0.2">
      <c r="C155" s="49"/>
      <c r="D155" s="49"/>
    </row>
    <row r="156" spans="3:4" ht="12.95" customHeight="1" x14ac:dyDescent="0.2">
      <c r="C156" s="49"/>
      <c r="D156" s="49"/>
    </row>
    <row r="157" spans="3:4" ht="12.95" customHeight="1" x14ac:dyDescent="0.2">
      <c r="C157" s="49"/>
      <c r="D157" s="49"/>
    </row>
    <row r="158" spans="3:4" ht="12.95" customHeight="1" x14ac:dyDescent="0.2">
      <c r="C158" s="49"/>
      <c r="D158" s="49"/>
    </row>
    <row r="159" spans="3:4" ht="12.95" customHeight="1" x14ac:dyDescent="0.2">
      <c r="C159" s="49"/>
      <c r="D159" s="49"/>
    </row>
    <row r="160" spans="3:4" ht="12.95" customHeight="1" x14ac:dyDescent="0.2">
      <c r="C160" s="49"/>
      <c r="D160" s="49"/>
    </row>
    <row r="161" spans="3:4" ht="12.95" customHeight="1" x14ac:dyDescent="0.2">
      <c r="C161" s="49"/>
      <c r="D161" s="49"/>
    </row>
    <row r="162" spans="3:4" ht="12.95" customHeight="1" x14ac:dyDescent="0.2">
      <c r="C162" s="49"/>
      <c r="D162" s="49"/>
    </row>
    <row r="163" spans="3:4" ht="12.95" customHeight="1" x14ac:dyDescent="0.2">
      <c r="C163" s="49"/>
      <c r="D163" s="49"/>
    </row>
    <row r="164" spans="3:4" ht="12.95" customHeight="1" x14ac:dyDescent="0.2">
      <c r="C164" s="49"/>
      <c r="D164" s="49"/>
    </row>
    <row r="165" spans="3:4" ht="12.95" customHeight="1" x14ac:dyDescent="0.2">
      <c r="C165" s="49"/>
      <c r="D165" s="49"/>
    </row>
    <row r="166" spans="3:4" ht="12.95" customHeight="1" x14ac:dyDescent="0.2">
      <c r="C166" s="49"/>
      <c r="D166" s="49"/>
    </row>
    <row r="167" spans="3:4" ht="12.95" customHeight="1" x14ac:dyDescent="0.2">
      <c r="C167" s="49"/>
      <c r="D167" s="49"/>
    </row>
    <row r="168" spans="3:4" ht="12.95" customHeight="1" x14ac:dyDescent="0.2">
      <c r="C168" s="49"/>
      <c r="D168" s="49"/>
    </row>
    <row r="169" spans="3:4" ht="12.95" customHeight="1" x14ac:dyDescent="0.2">
      <c r="C169" s="49"/>
      <c r="D169" s="49"/>
    </row>
    <row r="170" spans="3:4" ht="12.95" customHeight="1" x14ac:dyDescent="0.2">
      <c r="C170" s="49"/>
      <c r="D170" s="49"/>
    </row>
    <row r="171" spans="3:4" ht="12.95" customHeight="1" x14ac:dyDescent="0.2">
      <c r="C171" s="49"/>
      <c r="D171" s="49"/>
    </row>
    <row r="172" spans="3:4" ht="12.95" customHeight="1" x14ac:dyDescent="0.2">
      <c r="C172" s="49"/>
      <c r="D172" s="49"/>
    </row>
    <row r="173" spans="3:4" ht="12.95" customHeight="1" x14ac:dyDescent="0.2">
      <c r="C173" s="49"/>
      <c r="D173" s="49"/>
    </row>
    <row r="174" spans="3:4" ht="12.95" customHeight="1" x14ac:dyDescent="0.2">
      <c r="C174" s="49"/>
      <c r="D174" s="49"/>
    </row>
    <row r="175" spans="3:4" ht="12.95" customHeight="1" x14ac:dyDescent="0.2">
      <c r="C175" s="49"/>
      <c r="D175" s="49"/>
    </row>
    <row r="176" spans="3:4" ht="12.95" customHeight="1" x14ac:dyDescent="0.2">
      <c r="C176" s="49"/>
      <c r="D176" s="49"/>
    </row>
    <row r="177" spans="3:4" ht="12.95" customHeight="1" x14ac:dyDescent="0.2">
      <c r="C177" s="49"/>
      <c r="D177" s="49"/>
    </row>
    <row r="178" spans="3:4" ht="12.95" customHeight="1" x14ac:dyDescent="0.2">
      <c r="C178" s="49"/>
      <c r="D178" s="49"/>
    </row>
    <row r="179" spans="3:4" ht="12.95" customHeight="1" x14ac:dyDescent="0.2">
      <c r="C179" s="49"/>
      <c r="D179" s="49"/>
    </row>
    <row r="180" spans="3:4" ht="12.95" customHeight="1" x14ac:dyDescent="0.2">
      <c r="C180" s="49"/>
      <c r="D180" s="49"/>
    </row>
    <row r="181" spans="3:4" ht="12.95" customHeight="1" x14ac:dyDescent="0.2">
      <c r="C181" s="49"/>
      <c r="D181" s="49"/>
    </row>
    <row r="182" spans="3:4" ht="12.95" customHeight="1" x14ac:dyDescent="0.2">
      <c r="C182" s="49"/>
      <c r="D182" s="49"/>
    </row>
    <row r="183" spans="3:4" ht="12.95" customHeight="1" x14ac:dyDescent="0.2">
      <c r="C183" s="49"/>
      <c r="D183" s="49"/>
    </row>
    <row r="184" spans="3:4" ht="12.95" customHeight="1" x14ac:dyDescent="0.2">
      <c r="C184" s="49"/>
      <c r="D184" s="49"/>
    </row>
    <row r="185" spans="3:4" ht="12.95" customHeight="1" x14ac:dyDescent="0.2">
      <c r="C185" s="49"/>
      <c r="D185" s="49"/>
    </row>
    <row r="186" spans="3:4" ht="12.95" customHeight="1" x14ac:dyDescent="0.2">
      <c r="C186" s="49"/>
      <c r="D186" s="49"/>
    </row>
    <row r="187" spans="3:4" ht="12.95" customHeight="1" x14ac:dyDescent="0.2">
      <c r="C187" s="49"/>
      <c r="D187" s="49"/>
    </row>
    <row r="188" spans="3:4" ht="12.95" customHeight="1" x14ac:dyDescent="0.2">
      <c r="C188" s="49"/>
      <c r="D188" s="49"/>
    </row>
    <row r="189" spans="3:4" ht="12.95" customHeight="1" x14ac:dyDescent="0.2">
      <c r="C189" s="49"/>
      <c r="D189" s="49"/>
    </row>
    <row r="190" spans="3:4" ht="12.95" customHeight="1" x14ac:dyDescent="0.2">
      <c r="C190" s="49"/>
      <c r="D190" s="49"/>
    </row>
    <row r="191" spans="3:4" ht="12.95" customHeight="1" x14ac:dyDescent="0.2">
      <c r="C191" s="49"/>
      <c r="D191" s="49"/>
    </row>
    <row r="192" spans="3:4" ht="12.95" customHeight="1" x14ac:dyDescent="0.2">
      <c r="C192" s="49"/>
      <c r="D192" s="49"/>
    </row>
    <row r="193" spans="3:4" ht="12.95" customHeight="1" x14ac:dyDescent="0.2">
      <c r="C193" s="49"/>
      <c r="D193" s="49"/>
    </row>
    <row r="194" spans="3:4" ht="12.95" customHeight="1" x14ac:dyDescent="0.2">
      <c r="C194" s="49"/>
      <c r="D194" s="49"/>
    </row>
    <row r="195" spans="3:4" ht="12.95" customHeight="1" x14ac:dyDescent="0.2">
      <c r="C195" s="49"/>
      <c r="D195" s="49"/>
    </row>
    <row r="196" spans="3:4" ht="12.95" customHeight="1" x14ac:dyDescent="0.2">
      <c r="C196" s="49"/>
      <c r="D196" s="49"/>
    </row>
    <row r="197" spans="3:4" ht="12.95" customHeight="1" x14ac:dyDescent="0.2">
      <c r="C197" s="49"/>
      <c r="D197" s="49"/>
    </row>
    <row r="198" spans="3:4" ht="12.95" customHeight="1" x14ac:dyDescent="0.2">
      <c r="C198" s="49"/>
      <c r="D198" s="49"/>
    </row>
    <row r="199" spans="3:4" ht="12.95" customHeight="1" x14ac:dyDescent="0.2">
      <c r="C199" s="49"/>
      <c r="D199" s="49"/>
    </row>
    <row r="200" spans="3:4" ht="12.95" customHeight="1" x14ac:dyDescent="0.2">
      <c r="C200" s="49"/>
      <c r="D200" s="49"/>
    </row>
    <row r="201" spans="3:4" ht="12.95" customHeight="1" x14ac:dyDescent="0.2">
      <c r="C201" s="49"/>
      <c r="D201" s="49"/>
    </row>
    <row r="202" spans="3:4" ht="12.95" customHeight="1" x14ac:dyDescent="0.2">
      <c r="C202" s="49"/>
      <c r="D202" s="49"/>
    </row>
    <row r="203" spans="3:4" ht="12.95" customHeight="1" x14ac:dyDescent="0.2">
      <c r="C203" s="49"/>
      <c r="D203" s="49"/>
    </row>
    <row r="204" spans="3:4" ht="12.95" customHeight="1" x14ac:dyDescent="0.2">
      <c r="C204" s="49"/>
      <c r="D204" s="49"/>
    </row>
    <row r="205" spans="3:4" ht="12.95" customHeight="1" x14ac:dyDescent="0.2">
      <c r="C205" s="49"/>
      <c r="D205" s="49"/>
    </row>
    <row r="206" spans="3:4" ht="12.95" customHeight="1" x14ac:dyDescent="0.2">
      <c r="C206" s="49"/>
      <c r="D206" s="49"/>
    </row>
    <row r="207" spans="3:4" ht="12.95" customHeight="1" x14ac:dyDescent="0.2">
      <c r="C207" s="49"/>
      <c r="D207" s="49"/>
    </row>
    <row r="208" spans="3:4" ht="12.95" customHeight="1" x14ac:dyDescent="0.2">
      <c r="C208" s="49"/>
      <c r="D208" s="49"/>
    </row>
    <row r="209" spans="3:4" ht="12.95" customHeight="1" x14ac:dyDescent="0.2">
      <c r="C209" s="49"/>
      <c r="D209" s="49"/>
    </row>
    <row r="210" spans="3:4" ht="12.95" customHeight="1" x14ac:dyDescent="0.2">
      <c r="C210" s="49"/>
      <c r="D210" s="49"/>
    </row>
    <row r="211" spans="3:4" ht="12.95" customHeight="1" x14ac:dyDescent="0.2">
      <c r="C211" s="49"/>
      <c r="D211" s="49"/>
    </row>
    <row r="212" spans="3:4" ht="12.95" customHeight="1" x14ac:dyDescent="0.2">
      <c r="C212" s="49"/>
      <c r="D212" s="49"/>
    </row>
    <row r="213" spans="3:4" ht="12.95" customHeight="1" x14ac:dyDescent="0.2">
      <c r="C213" s="49"/>
      <c r="D213" s="49"/>
    </row>
    <row r="214" spans="3:4" ht="12.95" customHeight="1" x14ac:dyDescent="0.2">
      <c r="C214" s="49"/>
      <c r="D214" s="49"/>
    </row>
    <row r="215" spans="3:4" ht="12.95" customHeight="1" x14ac:dyDescent="0.2">
      <c r="C215" s="49"/>
      <c r="D215" s="49"/>
    </row>
    <row r="216" spans="3:4" ht="12.95" customHeight="1" x14ac:dyDescent="0.2">
      <c r="C216" s="49"/>
      <c r="D216" s="49"/>
    </row>
    <row r="217" spans="3:4" ht="12.95" customHeight="1" x14ac:dyDescent="0.2">
      <c r="C217" s="49"/>
      <c r="D217" s="49"/>
    </row>
    <row r="218" spans="3:4" ht="12.95" customHeight="1" x14ac:dyDescent="0.2">
      <c r="C218" s="49"/>
      <c r="D218" s="49"/>
    </row>
    <row r="219" spans="3:4" ht="12.95" customHeight="1" x14ac:dyDescent="0.2">
      <c r="C219" s="49"/>
      <c r="D219" s="49"/>
    </row>
    <row r="220" spans="3:4" ht="12.95" customHeight="1" x14ac:dyDescent="0.2">
      <c r="C220" s="49"/>
      <c r="D220" s="49"/>
    </row>
    <row r="221" spans="3:4" ht="12.95" customHeight="1" x14ac:dyDescent="0.2">
      <c r="C221" s="49"/>
      <c r="D221" s="49"/>
    </row>
    <row r="222" spans="3:4" ht="12.95" customHeight="1" x14ac:dyDescent="0.2">
      <c r="C222" s="49"/>
      <c r="D222" s="49"/>
    </row>
    <row r="223" spans="3:4" ht="12.95" customHeight="1" x14ac:dyDescent="0.2">
      <c r="C223" s="49"/>
      <c r="D223" s="49"/>
    </row>
    <row r="224" spans="3:4" ht="12.95" customHeight="1" x14ac:dyDescent="0.2">
      <c r="C224" s="49"/>
      <c r="D224" s="49"/>
    </row>
    <row r="225" spans="3:4" ht="12.95" customHeight="1" x14ac:dyDescent="0.2">
      <c r="C225" s="49"/>
      <c r="D225" s="49"/>
    </row>
    <row r="226" spans="3:4" ht="12.95" customHeight="1" x14ac:dyDescent="0.2">
      <c r="C226" s="49"/>
      <c r="D226" s="49"/>
    </row>
    <row r="227" spans="3:4" ht="12.95" customHeight="1" x14ac:dyDescent="0.2">
      <c r="C227" s="49"/>
      <c r="D227" s="49"/>
    </row>
    <row r="228" spans="3:4" ht="12.95" customHeight="1" x14ac:dyDescent="0.2">
      <c r="C228" s="49"/>
      <c r="D228" s="49"/>
    </row>
    <row r="229" spans="3:4" ht="12.95" customHeight="1" x14ac:dyDescent="0.2">
      <c r="C229" s="49"/>
      <c r="D229" s="49"/>
    </row>
    <row r="230" spans="3:4" ht="12.95" customHeight="1" x14ac:dyDescent="0.2">
      <c r="C230" s="49"/>
      <c r="D230" s="49"/>
    </row>
    <row r="231" spans="3:4" ht="12.95" customHeight="1" x14ac:dyDescent="0.2">
      <c r="C231" s="49"/>
      <c r="D231" s="49"/>
    </row>
    <row r="232" spans="3:4" ht="12.95" customHeight="1" x14ac:dyDescent="0.2">
      <c r="C232" s="49"/>
      <c r="D232" s="49"/>
    </row>
    <row r="233" spans="3:4" ht="12.95" customHeight="1" x14ac:dyDescent="0.2">
      <c r="C233" s="49"/>
      <c r="D233" s="49"/>
    </row>
    <row r="234" spans="3:4" ht="12.95" customHeight="1" x14ac:dyDescent="0.2">
      <c r="C234" s="49"/>
      <c r="D234" s="49"/>
    </row>
    <row r="235" spans="3:4" ht="12.95" customHeight="1" x14ac:dyDescent="0.2">
      <c r="C235" s="49"/>
      <c r="D235" s="49"/>
    </row>
    <row r="236" spans="3:4" ht="12.95" customHeight="1" x14ac:dyDescent="0.2">
      <c r="C236" s="49"/>
      <c r="D236" s="49"/>
    </row>
    <row r="237" spans="3:4" ht="12.95" customHeight="1" x14ac:dyDescent="0.2">
      <c r="C237" s="49"/>
      <c r="D237" s="49"/>
    </row>
    <row r="238" spans="3:4" ht="12.95" customHeight="1" x14ac:dyDescent="0.2">
      <c r="C238" s="49"/>
      <c r="D238" s="49"/>
    </row>
    <row r="239" spans="3:4" ht="12.95" customHeight="1" x14ac:dyDescent="0.2">
      <c r="C239" s="49"/>
      <c r="D239" s="49"/>
    </row>
    <row r="240" spans="3:4" ht="12.95" customHeight="1" x14ac:dyDescent="0.2">
      <c r="C240" s="49"/>
      <c r="D240" s="49"/>
    </row>
    <row r="241" spans="3:4" ht="12.95" customHeight="1" x14ac:dyDescent="0.2">
      <c r="C241" s="49"/>
      <c r="D241" s="49"/>
    </row>
    <row r="242" spans="3:4" ht="12.95" customHeight="1" x14ac:dyDescent="0.2">
      <c r="C242" s="49"/>
      <c r="D242" s="49"/>
    </row>
    <row r="243" spans="3:4" ht="12.95" customHeight="1" x14ac:dyDescent="0.2">
      <c r="C243" s="49"/>
      <c r="D243" s="49"/>
    </row>
    <row r="244" spans="3:4" ht="12.95" customHeight="1" x14ac:dyDescent="0.2">
      <c r="C244" s="49"/>
      <c r="D244" s="49"/>
    </row>
    <row r="245" spans="3:4" ht="12.95" customHeight="1" x14ac:dyDescent="0.2">
      <c r="C245" s="49"/>
      <c r="D245" s="49"/>
    </row>
    <row r="246" spans="3:4" ht="12.95" customHeight="1" x14ac:dyDescent="0.2">
      <c r="C246" s="49"/>
      <c r="D246" s="49"/>
    </row>
    <row r="247" spans="3:4" ht="12.95" customHeight="1" x14ac:dyDescent="0.2">
      <c r="C247" s="49"/>
      <c r="D247" s="49"/>
    </row>
    <row r="248" spans="3:4" ht="12.95" customHeight="1" x14ac:dyDescent="0.2">
      <c r="C248" s="49"/>
      <c r="D248" s="49"/>
    </row>
    <row r="249" spans="3:4" ht="12.95" customHeight="1" x14ac:dyDescent="0.2">
      <c r="C249" s="49"/>
      <c r="D249" s="49"/>
    </row>
    <row r="250" spans="3:4" ht="12.95" customHeight="1" x14ac:dyDescent="0.2">
      <c r="C250" s="49"/>
      <c r="D250" s="49"/>
    </row>
    <row r="251" spans="3:4" ht="12.95" customHeight="1" x14ac:dyDescent="0.2">
      <c r="C251" s="49"/>
      <c r="D251" s="49"/>
    </row>
    <row r="252" spans="3:4" ht="12.95" customHeight="1" x14ac:dyDescent="0.2">
      <c r="C252" s="49"/>
      <c r="D252" s="49"/>
    </row>
    <row r="253" spans="3:4" ht="12.95" customHeight="1" x14ac:dyDescent="0.2">
      <c r="C253" s="49"/>
      <c r="D253" s="49"/>
    </row>
    <row r="254" spans="3:4" ht="12.95" customHeight="1" x14ac:dyDescent="0.2">
      <c r="C254" s="49"/>
      <c r="D254" s="49"/>
    </row>
    <row r="255" spans="3:4" ht="12.95" customHeight="1" x14ac:dyDescent="0.2">
      <c r="C255" s="49"/>
      <c r="D255" s="49"/>
    </row>
    <row r="256" spans="3:4" ht="12.95" customHeight="1" x14ac:dyDescent="0.2">
      <c r="C256" s="49"/>
      <c r="D256" s="49"/>
    </row>
    <row r="257" spans="3:4" ht="12.95" customHeight="1" x14ac:dyDescent="0.2">
      <c r="C257" s="49"/>
      <c r="D257" s="49"/>
    </row>
    <row r="258" spans="3:4" ht="12.95" customHeight="1" x14ac:dyDescent="0.2">
      <c r="C258" s="49"/>
      <c r="D258" s="49"/>
    </row>
    <row r="259" spans="3:4" ht="12.95" customHeight="1" x14ac:dyDescent="0.2">
      <c r="C259" s="49"/>
      <c r="D259" s="49"/>
    </row>
    <row r="260" spans="3:4" ht="12.95" customHeight="1" x14ac:dyDescent="0.2">
      <c r="C260" s="49"/>
      <c r="D260" s="49"/>
    </row>
    <row r="261" spans="3:4" ht="12.95" customHeight="1" x14ac:dyDescent="0.2">
      <c r="C261" s="49"/>
      <c r="D261" s="49"/>
    </row>
    <row r="262" spans="3:4" ht="12.95" customHeight="1" x14ac:dyDescent="0.2">
      <c r="C262" s="49"/>
      <c r="D262" s="49"/>
    </row>
    <row r="263" spans="3:4" ht="12.95" customHeight="1" x14ac:dyDescent="0.2">
      <c r="C263" s="49"/>
      <c r="D263" s="49"/>
    </row>
    <row r="264" spans="3:4" ht="12.95" customHeight="1" x14ac:dyDescent="0.2">
      <c r="C264" s="49"/>
      <c r="D264" s="49"/>
    </row>
    <row r="265" spans="3:4" ht="12.95" customHeight="1" x14ac:dyDescent="0.2">
      <c r="C265" s="49"/>
      <c r="D265" s="49"/>
    </row>
    <row r="266" spans="3:4" ht="12.95" customHeight="1" x14ac:dyDescent="0.2">
      <c r="C266" s="49"/>
      <c r="D266" s="49"/>
    </row>
    <row r="267" spans="3:4" ht="12.95" customHeight="1" x14ac:dyDescent="0.2">
      <c r="C267" s="49"/>
      <c r="D267" s="49"/>
    </row>
    <row r="268" spans="3:4" ht="12.95" customHeight="1" x14ac:dyDescent="0.2">
      <c r="C268" s="49"/>
      <c r="D268" s="49"/>
    </row>
    <row r="269" spans="3:4" ht="12.95" customHeight="1" x14ac:dyDescent="0.2">
      <c r="C269" s="49"/>
      <c r="D269" s="49"/>
    </row>
    <row r="270" spans="3:4" ht="12.95" customHeight="1" x14ac:dyDescent="0.2">
      <c r="C270" s="49"/>
      <c r="D270" s="49"/>
    </row>
    <row r="271" spans="3:4" ht="12.95" customHeight="1" x14ac:dyDescent="0.2">
      <c r="C271" s="49"/>
      <c r="D271" s="49"/>
    </row>
    <row r="272" spans="3:4" ht="12.95" customHeight="1" x14ac:dyDescent="0.2">
      <c r="C272" s="49"/>
      <c r="D272" s="49"/>
    </row>
    <row r="273" spans="3:4" ht="12.95" customHeight="1" x14ac:dyDescent="0.2">
      <c r="C273" s="49"/>
      <c r="D273" s="49"/>
    </row>
    <row r="274" spans="3:4" ht="12.95" customHeight="1" x14ac:dyDescent="0.2">
      <c r="C274" s="49"/>
      <c r="D274" s="49"/>
    </row>
    <row r="275" spans="3:4" ht="12.95" customHeight="1" x14ac:dyDescent="0.2">
      <c r="C275" s="49"/>
      <c r="D275" s="49"/>
    </row>
    <row r="276" spans="3:4" ht="12.95" customHeight="1" x14ac:dyDescent="0.2">
      <c r="C276" s="49"/>
      <c r="D276" s="49"/>
    </row>
    <row r="277" spans="3:4" ht="12.95" customHeight="1" x14ac:dyDescent="0.2">
      <c r="C277" s="49"/>
      <c r="D277" s="49"/>
    </row>
    <row r="278" spans="3:4" ht="12.95" customHeight="1" x14ac:dyDescent="0.2">
      <c r="C278" s="49"/>
      <c r="D278" s="49"/>
    </row>
    <row r="279" spans="3:4" ht="12.95" customHeight="1" x14ac:dyDescent="0.2">
      <c r="C279" s="49"/>
      <c r="D279" s="49"/>
    </row>
    <row r="280" spans="3:4" ht="12.95" customHeight="1" x14ac:dyDescent="0.2">
      <c r="C280" s="49"/>
      <c r="D280" s="49"/>
    </row>
    <row r="281" spans="3:4" ht="12.95" customHeight="1" x14ac:dyDescent="0.2">
      <c r="C281" s="49"/>
      <c r="D281" s="49"/>
    </row>
    <row r="282" spans="3:4" ht="12.95" customHeight="1" x14ac:dyDescent="0.2">
      <c r="C282" s="49"/>
      <c r="D282" s="49"/>
    </row>
    <row r="283" spans="3:4" ht="12.95" customHeight="1" x14ac:dyDescent="0.2">
      <c r="C283" s="49"/>
      <c r="D283" s="49"/>
    </row>
    <row r="284" spans="3:4" ht="12.95" customHeight="1" x14ac:dyDescent="0.2">
      <c r="C284" s="49"/>
      <c r="D284" s="49"/>
    </row>
    <row r="285" spans="3:4" ht="12.95" customHeight="1" x14ac:dyDescent="0.2">
      <c r="C285" s="49"/>
      <c r="D285" s="49"/>
    </row>
    <row r="286" spans="3:4" ht="12.95" customHeight="1" x14ac:dyDescent="0.2">
      <c r="C286" s="49"/>
      <c r="D286" s="49"/>
    </row>
    <row r="287" spans="3:4" ht="12.95" customHeight="1" x14ac:dyDescent="0.2">
      <c r="C287" s="49"/>
      <c r="D287" s="49"/>
    </row>
    <row r="288" spans="3:4" ht="12.95" customHeight="1" x14ac:dyDescent="0.2">
      <c r="C288" s="49"/>
      <c r="D288" s="49"/>
    </row>
    <row r="289" spans="3:4" ht="12.95" customHeight="1" x14ac:dyDescent="0.2">
      <c r="C289" s="49"/>
      <c r="D289" s="49"/>
    </row>
    <row r="290" spans="3:4" ht="12.95" customHeight="1" x14ac:dyDescent="0.2">
      <c r="C290" s="49"/>
      <c r="D290" s="49"/>
    </row>
    <row r="291" spans="3:4" ht="12.95" customHeight="1" x14ac:dyDescent="0.2">
      <c r="C291" s="49"/>
      <c r="D291" s="49"/>
    </row>
    <row r="292" spans="3:4" ht="12.95" customHeight="1" x14ac:dyDescent="0.2">
      <c r="C292" s="49"/>
      <c r="D292" s="49"/>
    </row>
    <row r="293" spans="3:4" ht="12.95" customHeight="1" x14ac:dyDescent="0.2">
      <c r="C293" s="49"/>
      <c r="D293" s="49"/>
    </row>
    <row r="294" spans="3:4" ht="12.95" customHeight="1" x14ac:dyDescent="0.2">
      <c r="C294" s="49"/>
      <c r="D294" s="49"/>
    </row>
    <row r="295" spans="3:4" ht="12.95" customHeight="1" x14ac:dyDescent="0.2">
      <c r="C295" s="49"/>
      <c r="D295" s="49"/>
    </row>
    <row r="296" spans="3:4" ht="12.95" customHeight="1" x14ac:dyDescent="0.2">
      <c r="C296" s="49"/>
      <c r="D296" s="49"/>
    </row>
    <row r="297" spans="3:4" ht="12.95" customHeight="1" x14ac:dyDescent="0.2">
      <c r="C297" s="49"/>
      <c r="D297" s="49"/>
    </row>
    <row r="298" spans="3:4" ht="12.95" customHeight="1" x14ac:dyDescent="0.2">
      <c r="C298" s="49"/>
      <c r="D298" s="49"/>
    </row>
    <row r="299" spans="3:4" ht="12.95" customHeight="1" x14ac:dyDescent="0.2">
      <c r="C299" s="49"/>
      <c r="D299" s="49"/>
    </row>
    <row r="300" spans="3:4" ht="12.95" customHeight="1" x14ac:dyDescent="0.2">
      <c r="C300" s="49"/>
      <c r="D300" s="49"/>
    </row>
    <row r="301" spans="3:4" ht="12.95" customHeight="1" x14ac:dyDescent="0.2">
      <c r="C301" s="49"/>
      <c r="D301" s="49"/>
    </row>
    <row r="302" spans="3:4" ht="12.95" customHeight="1" x14ac:dyDescent="0.2">
      <c r="C302" s="49"/>
      <c r="D302" s="49"/>
    </row>
    <row r="303" spans="3:4" ht="12.95" customHeight="1" x14ac:dyDescent="0.2">
      <c r="C303" s="49"/>
      <c r="D303" s="49"/>
    </row>
    <row r="304" spans="3:4" ht="12.95" customHeight="1" x14ac:dyDescent="0.2">
      <c r="C304" s="49"/>
      <c r="D304" s="49"/>
    </row>
    <row r="305" spans="3:4" ht="12.95" customHeight="1" x14ac:dyDescent="0.2">
      <c r="C305" s="49"/>
      <c r="D305" s="49"/>
    </row>
    <row r="306" spans="3:4" ht="12.95" customHeight="1" x14ac:dyDescent="0.2">
      <c r="C306" s="49"/>
      <c r="D306" s="49"/>
    </row>
    <row r="307" spans="3:4" ht="12.95" customHeight="1" x14ac:dyDescent="0.2">
      <c r="C307" s="49"/>
      <c r="D307" s="49"/>
    </row>
    <row r="308" spans="3:4" ht="12.95" customHeight="1" x14ac:dyDescent="0.2">
      <c r="C308" s="49"/>
      <c r="D308" s="49"/>
    </row>
    <row r="309" spans="3:4" ht="12.95" customHeight="1" x14ac:dyDescent="0.2">
      <c r="C309" s="49"/>
      <c r="D309" s="49"/>
    </row>
    <row r="310" spans="3:4" ht="12.95" customHeight="1" x14ac:dyDescent="0.2">
      <c r="C310" s="49"/>
      <c r="D310" s="49"/>
    </row>
    <row r="311" spans="3:4" ht="12.95" customHeight="1" x14ac:dyDescent="0.2">
      <c r="C311" s="49"/>
      <c r="D311" s="49"/>
    </row>
    <row r="312" spans="3:4" ht="12.95" customHeight="1" x14ac:dyDescent="0.2">
      <c r="C312" s="49"/>
      <c r="D312" s="49"/>
    </row>
    <row r="313" spans="3:4" ht="12.95" customHeight="1" x14ac:dyDescent="0.2">
      <c r="C313" s="49"/>
      <c r="D313" s="49"/>
    </row>
    <row r="314" spans="3:4" ht="12.95" customHeight="1" x14ac:dyDescent="0.2">
      <c r="C314" s="49"/>
      <c r="D314" s="49"/>
    </row>
    <row r="315" spans="3:4" ht="12.95" customHeight="1" x14ac:dyDescent="0.2">
      <c r="C315" s="49"/>
      <c r="D315" s="49"/>
    </row>
    <row r="316" spans="3:4" ht="12.95" customHeight="1" x14ac:dyDescent="0.2">
      <c r="C316" s="49"/>
      <c r="D316" s="49"/>
    </row>
    <row r="317" spans="3:4" ht="12.95" customHeight="1" x14ac:dyDescent="0.2">
      <c r="C317" s="49"/>
      <c r="D317" s="49"/>
    </row>
    <row r="318" spans="3:4" ht="12.95" customHeight="1" x14ac:dyDescent="0.2">
      <c r="C318" s="49"/>
      <c r="D318" s="49"/>
    </row>
    <row r="319" spans="3:4" ht="12.95" customHeight="1" x14ac:dyDescent="0.2">
      <c r="C319" s="49"/>
      <c r="D319" s="49"/>
    </row>
    <row r="320" spans="3:4" ht="12.95" customHeight="1" x14ac:dyDescent="0.2">
      <c r="C320" s="49"/>
      <c r="D320" s="49"/>
    </row>
    <row r="321" spans="3:4" ht="12.95" customHeight="1" x14ac:dyDescent="0.2">
      <c r="C321" s="49"/>
      <c r="D321" s="49"/>
    </row>
    <row r="322" spans="3:4" ht="12.95" customHeight="1" x14ac:dyDescent="0.2">
      <c r="C322" s="49"/>
      <c r="D322" s="49"/>
    </row>
    <row r="323" spans="3:4" ht="12.95" customHeight="1" x14ac:dyDescent="0.2">
      <c r="C323" s="49"/>
      <c r="D323" s="49"/>
    </row>
    <row r="324" spans="3:4" ht="12.95" customHeight="1" x14ac:dyDescent="0.2">
      <c r="C324" s="49"/>
      <c r="D324" s="49"/>
    </row>
    <row r="325" spans="3:4" ht="12.95" customHeight="1" x14ac:dyDescent="0.2">
      <c r="C325" s="49"/>
      <c r="D325" s="49"/>
    </row>
    <row r="326" spans="3:4" ht="12.95" customHeight="1" x14ac:dyDescent="0.2">
      <c r="C326" s="49"/>
      <c r="D326" s="49"/>
    </row>
    <row r="327" spans="3:4" ht="12.95" customHeight="1" x14ac:dyDescent="0.2">
      <c r="C327" s="49"/>
      <c r="D327" s="49"/>
    </row>
    <row r="328" spans="3:4" ht="12.95" customHeight="1" x14ac:dyDescent="0.2">
      <c r="C328" s="49"/>
      <c r="D328" s="49"/>
    </row>
    <row r="329" spans="3:4" ht="12.95" customHeight="1" x14ac:dyDescent="0.2">
      <c r="C329" s="49"/>
      <c r="D329" s="49"/>
    </row>
    <row r="330" spans="3:4" ht="12.95" customHeight="1" x14ac:dyDescent="0.2">
      <c r="C330" s="49"/>
      <c r="D330" s="49"/>
    </row>
    <row r="331" spans="3:4" ht="12.95" customHeight="1" x14ac:dyDescent="0.2">
      <c r="C331" s="49"/>
      <c r="D331" s="49"/>
    </row>
    <row r="332" spans="3:4" ht="12.95" customHeight="1" x14ac:dyDescent="0.2">
      <c r="C332" s="49"/>
      <c r="D332" s="49"/>
    </row>
    <row r="333" spans="3:4" ht="12.95" customHeight="1" x14ac:dyDescent="0.2">
      <c r="C333" s="49"/>
      <c r="D333" s="49"/>
    </row>
    <row r="334" spans="3:4" ht="12.95" customHeight="1" x14ac:dyDescent="0.2">
      <c r="C334" s="49"/>
      <c r="D334" s="49"/>
    </row>
    <row r="335" spans="3:4" ht="12.95" customHeight="1" x14ac:dyDescent="0.2">
      <c r="C335" s="49"/>
      <c r="D335" s="49"/>
    </row>
    <row r="336" spans="3:4" ht="12.95" customHeight="1" x14ac:dyDescent="0.2">
      <c r="C336" s="49"/>
      <c r="D336" s="49"/>
    </row>
    <row r="337" spans="3:4" ht="12.95" customHeight="1" x14ac:dyDescent="0.2">
      <c r="C337" s="49"/>
      <c r="D337" s="49"/>
    </row>
    <row r="338" spans="3:4" ht="12.95" customHeight="1" x14ac:dyDescent="0.2">
      <c r="C338" s="49"/>
      <c r="D338" s="49"/>
    </row>
    <row r="339" spans="3:4" ht="12.95" customHeight="1" x14ac:dyDescent="0.2">
      <c r="C339" s="49"/>
      <c r="D339" s="49"/>
    </row>
    <row r="340" spans="3:4" ht="12.95" customHeight="1" x14ac:dyDescent="0.2">
      <c r="C340" s="49"/>
      <c r="D340" s="49"/>
    </row>
    <row r="341" spans="3:4" ht="12.95" customHeight="1" x14ac:dyDescent="0.2">
      <c r="C341" s="49"/>
      <c r="D341" s="49"/>
    </row>
    <row r="342" spans="3:4" ht="12.95" customHeight="1" x14ac:dyDescent="0.2">
      <c r="C342" s="49"/>
      <c r="D342" s="49"/>
    </row>
    <row r="343" spans="3:4" ht="12.95" customHeight="1" x14ac:dyDescent="0.2">
      <c r="C343" s="49"/>
      <c r="D343" s="49"/>
    </row>
    <row r="344" spans="3:4" ht="12.95" customHeight="1" x14ac:dyDescent="0.2">
      <c r="C344" s="49"/>
      <c r="D344" s="49"/>
    </row>
    <row r="345" spans="3:4" ht="12.95" customHeight="1" x14ac:dyDescent="0.2">
      <c r="C345" s="49"/>
      <c r="D345" s="49"/>
    </row>
    <row r="346" spans="3:4" ht="12.95" customHeight="1" x14ac:dyDescent="0.2">
      <c r="C346" s="49"/>
      <c r="D346" s="49"/>
    </row>
    <row r="347" spans="3:4" ht="12.95" customHeight="1" x14ac:dyDescent="0.2">
      <c r="C347" s="49"/>
      <c r="D347" s="49"/>
    </row>
    <row r="348" spans="3:4" ht="12.95" customHeight="1" x14ac:dyDescent="0.2">
      <c r="C348" s="49"/>
      <c r="D348" s="49"/>
    </row>
    <row r="349" spans="3:4" ht="12.95" customHeight="1" x14ac:dyDescent="0.2">
      <c r="C349" s="49"/>
      <c r="D349" s="49"/>
    </row>
    <row r="350" spans="3:4" ht="12.95" customHeight="1" x14ac:dyDescent="0.2">
      <c r="C350" s="49"/>
      <c r="D350" s="49"/>
    </row>
    <row r="351" spans="3:4" ht="12.95" customHeight="1" x14ac:dyDescent="0.2">
      <c r="C351" s="49"/>
      <c r="D351" s="49"/>
    </row>
    <row r="352" spans="3:4" ht="12.95" customHeight="1" x14ac:dyDescent="0.2">
      <c r="C352" s="49"/>
      <c r="D352" s="49"/>
    </row>
    <row r="353" spans="3:4" ht="12.95" customHeight="1" x14ac:dyDescent="0.2">
      <c r="C353" s="49"/>
      <c r="D353" s="49"/>
    </row>
    <row r="354" spans="3:4" ht="12.95" customHeight="1" x14ac:dyDescent="0.2">
      <c r="C354" s="49"/>
      <c r="D354" s="49"/>
    </row>
    <row r="355" spans="3:4" ht="12.95" customHeight="1" x14ac:dyDescent="0.2">
      <c r="C355" s="49"/>
      <c r="D355" s="49"/>
    </row>
    <row r="356" spans="3:4" ht="12.95" customHeight="1" x14ac:dyDescent="0.2">
      <c r="C356" s="49"/>
      <c r="D356" s="49"/>
    </row>
    <row r="357" spans="3:4" ht="12.95" customHeight="1" x14ac:dyDescent="0.2">
      <c r="C357" s="49"/>
      <c r="D357" s="49"/>
    </row>
    <row r="358" spans="3:4" ht="12.95" customHeight="1" x14ac:dyDescent="0.2">
      <c r="C358" s="49"/>
      <c r="D358" s="49"/>
    </row>
    <row r="359" spans="3:4" ht="12.95" customHeight="1" x14ac:dyDescent="0.2">
      <c r="C359" s="49"/>
      <c r="D359" s="49"/>
    </row>
    <row r="360" spans="3:4" ht="12.95" customHeight="1" x14ac:dyDescent="0.2">
      <c r="C360" s="49"/>
      <c r="D360" s="49"/>
    </row>
    <row r="361" spans="3:4" ht="12.95" customHeight="1" x14ac:dyDescent="0.2">
      <c r="C361" s="49"/>
      <c r="D361" s="49"/>
    </row>
    <row r="362" spans="3:4" ht="12.95" customHeight="1" x14ac:dyDescent="0.2">
      <c r="C362" s="49"/>
      <c r="D362" s="49"/>
    </row>
    <row r="363" spans="3:4" ht="12.95" customHeight="1" x14ac:dyDescent="0.2">
      <c r="C363" s="49"/>
      <c r="D363" s="49"/>
    </row>
    <row r="364" spans="3:4" ht="12.95" customHeight="1" x14ac:dyDescent="0.2">
      <c r="C364" s="49"/>
      <c r="D364" s="49"/>
    </row>
    <row r="365" spans="3:4" ht="12.95" customHeight="1" x14ac:dyDescent="0.2">
      <c r="C365" s="49"/>
      <c r="D365" s="49"/>
    </row>
    <row r="366" spans="3:4" ht="12.95" customHeight="1" x14ac:dyDescent="0.2">
      <c r="C366" s="49"/>
      <c r="D366" s="49"/>
    </row>
    <row r="367" spans="3:4" ht="12.95" customHeight="1" x14ac:dyDescent="0.2">
      <c r="C367" s="49"/>
      <c r="D367" s="49"/>
    </row>
    <row r="368" spans="3:4" ht="12.95" customHeight="1" x14ac:dyDescent="0.2">
      <c r="C368" s="49"/>
      <c r="D368" s="49"/>
    </row>
    <row r="369" spans="3:4" ht="12.95" customHeight="1" x14ac:dyDescent="0.2">
      <c r="C369" s="49"/>
      <c r="D369" s="49"/>
    </row>
    <row r="370" spans="3:4" ht="12.95" customHeight="1" x14ac:dyDescent="0.2">
      <c r="C370" s="49"/>
      <c r="D370" s="49"/>
    </row>
    <row r="371" spans="3:4" ht="12.95" customHeight="1" x14ac:dyDescent="0.2">
      <c r="C371" s="49"/>
      <c r="D371" s="49"/>
    </row>
    <row r="372" spans="3:4" ht="12.95" customHeight="1" x14ac:dyDescent="0.2">
      <c r="C372" s="49"/>
      <c r="D372" s="49"/>
    </row>
    <row r="373" spans="3:4" ht="12.95" customHeight="1" x14ac:dyDescent="0.2">
      <c r="C373" s="49"/>
      <c r="D373" s="49"/>
    </row>
    <row r="374" spans="3:4" ht="12.95" customHeight="1" x14ac:dyDescent="0.2">
      <c r="C374" s="49"/>
      <c r="D374" s="49"/>
    </row>
    <row r="375" spans="3:4" ht="12.95" customHeight="1" x14ac:dyDescent="0.2">
      <c r="C375" s="49"/>
      <c r="D375" s="49"/>
    </row>
    <row r="376" spans="3:4" ht="12.95" customHeight="1" x14ac:dyDescent="0.2">
      <c r="C376" s="49"/>
      <c r="D376" s="49"/>
    </row>
    <row r="377" spans="3:4" ht="12.95" customHeight="1" x14ac:dyDescent="0.2">
      <c r="C377" s="49"/>
      <c r="D377" s="49"/>
    </row>
    <row r="378" spans="3:4" ht="12.95" customHeight="1" x14ac:dyDescent="0.2">
      <c r="C378" s="49"/>
      <c r="D378" s="49"/>
    </row>
    <row r="379" spans="3:4" ht="12.95" customHeight="1" x14ac:dyDescent="0.2">
      <c r="C379" s="49"/>
      <c r="D379" s="49"/>
    </row>
    <row r="380" spans="3:4" ht="12.95" customHeight="1" x14ac:dyDescent="0.2">
      <c r="C380" s="49"/>
      <c r="D380" s="49"/>
    </row>
    <row r="381" spans="3:4" ht="12.95" customHeight="1" x14ac:dyDescent="0.2">
      <c r="C381" s="49"/>
      <c r="D381" s="49"/>
    </row>
    <row r="382" spans="3:4" ht="12.95" customHeight="1" x14ac:dyDescent="0.2">
      <c r="C382" s="49"/>
      <c r="D382" s="49"/>
    </row>
    <row r="383" spans="3:4" ht="12.95" customHeight="1" x14ac:dyDescent="0.2">
      <c r="C383" s="49"/>
      <c r="D383" s="49"/>
    </row>
    <row r="384" spans="3:4" ht="12.95" customHeight="1" x14ac:dyDescent="0.2">
      <c r="C384" s="49"/>
      <c r="D384" s="49"/>
    </row>
    <row r="385" spans="3:4" ht="12.95" customHeight="1" x14ac:dyDescent="0.2">
      <c r="C385" s="49"/>
      <c r="D385" s="49"/>
    </row>
    <row r="386" spans="3:4" ht="12.95" customHeight="1" x14ac:dyDescent="0.2">
      <c r="C386" s="49"/>
      <c r="D386" s="49"/>
    </row>
    <row r="387" spans="3:4" ht="12.95" customHeight="1" x14ac:dyDescent="0.2">
      <c r="C387" s="49"/>
      <c r="D387" s="49"/>
    </row>
    <row r="388" spans="3:4" ht="12.95" customHeight="1" x14ac:dyDescent="0.2">
      <c r="C388" s="49"/>
      <c r="D388" s="49"/>
    </row>
    <row r="389" spans="3:4" ht="12.95" customHeight="1" x14ac:dyDescent="0.2">
      <c r="C389" s="49"/>
      <c r="D389" s="49"/>
    </row>
    <row r="390" spans="3:4" ht="12.95" customHeight="1" x14ac:dyDescent="0.2">
      <c r="C390" s="49"/>
      <c r="D390" s="49"/>
    </row>
    <row r="391" spans="3:4" ht="12.95" customHeight="1" x14ac:dyDescent="0.2">
      <c r="C391" s="49"/>
      <c r="D391" s="49"/>
    </row>
    <row r="392" spans="3:4" ht="12.95" customHeight="1" x14ac:dyDescent="0.2">
      <c r="C392" s="49"/>
      <c r="D392" s="49"/>
    </row>
    <row r="393" spans="3:4" ht="12.95" customHeight="1" x14ac:dyDescent="0.2">
      <c r="C393" s="49"/>
      <c r="D393" s="49"/>
    </row>
    <row r="394" spans="3:4" ht="12.95" customHeight="1" x14ac:dyDescent="0.2">
      <c r="C394" s="49"/>
      <c r="D394" s="49"/>
    </row>
    <row r="395" spans="3:4" ht="12.95" customHeight="1" x14ac:dyDescent="0.2">
      <c r="C395" s="49"/>
      <c r="D395" s="49"/>
    </row>
    <row r="396" spans="3:4" ht="12.95" customHeight="1" x14ac:dyDescent="0.2">
      <c r="C396" s="49"/>
      <c r="D396" s="49"/>
    </row>
    <row r="397" spans="3:4" ht="12.95" customHeight="1" x14ac:dyDescent="0.2">
      <c r="C397" s="49"/>
      <c r="D397" s="49"/>
    </row>
    <row r="398" spans="3:4" ht="12.95" customHeight="1" x14ac:dyDescent="0.2">
      <c r="C398" s="49"/>
      <c r="D398" s="49"/>
    </row>
    <row r="399" spans="3:4" ht="12.95" customHeight="1" x14ac:dyDescent="0.2">
      <c r="C399" s="49"/>
      <c r="D399" s="49"/>
    </row>
    <row r="400" spans="3:4" ht="12.95" customHeight="1" x14ac:dyDescent="0.2">
      <c r="C400" s="49"/>
      <c r="D400" s="49"/>
    </row>
    <row r="401" spans="3:4" ht="12.95" customHeight="1" x14ac:dyDescent="0.2">
      <c r="C401" s="49"/>
      <c r="D401" s="49"/>
    </row>
    <row r="402" spans="3:4" ht="12.95" customHeight="1" x14ac:dyDescent="0.2">
      <c r="C402" s="49"/>
      <c r="D402" s="49"/>
    </row>
    <row r="403" spans="3:4" ht="12.95" customHeight="1" x14ac:dyDescent="0.2">
      <c r="C403" s="49"/>
      <c r="D403" s="49"/>
    </row>
    <row r="404" spans="3:4" ht="12.95" customHeight="1" x14ac:dyDescent="0.2">
      <c r="C404" s="49"/>
      <c r="D404" s="49"/>
    </row>
    <row r="405" spans="3:4" ht="12.95" customHeight="1" x14ac:dyDescent="0.2">
      <c r="C405" s="49"/>
      <c r="D405" s="49"/>
    </row>
    <row r="406" spans="3:4" ht="12.95" customHeight="1" x14ac:dyDescent="0.2">
      <c r="C406" s="49"/>
      <c r="D406" s="49"/>
    </row>
    <row r="407" spans="3:4" ht="12.95" customHeight="1" x14ac:dyDescent="0.2">
      <c r="C407" s="49"/>
      <c r="D407" s="49"/>
    </row>
    <row r="408" spans="3:4" ht="12.95" customHeight="1" x14ac:dyDescent="0.2">
      <c r="C408" s="49"/>
      <c r="D408" s="49"/>
    </row>
    <row r="409" spans="3:4" ht="12.95" customHeight="1" x14ac:dyDescent="0.2">
      <c r="C409" s="49"/>
      <c r="D409" s="49"/>
    </row>
    <row r="410" spans="3:4" ht="12.95" customHeight="1" x14ac:dyDescent="0.2">
      <c r="C410" s="49"/>
      <c r="D410" s="49"/>
    </row>
    <row r="411" spans="3:4" ht="12.95" customHeight="1" x14ac:dyDescent="0.2">
      <c r="C411" s="49"/>
      <c r="D411" s="49"/>
    </row>
    <row r="412" spans="3:4" ht="12.95" customHeight="1" x14ac:dyDescent="0.2">
      <c r="C412" s="49"/>
      <c r="D412" s="49"/>
    </row>
    <row r="413" spans="3:4" ht="12.95" customHeight="1" x14ac:dyDescent="0.2">
      <c r="C413" s="49"/>
      <c r="D413" s="49"/>
    </row>
    <row r="414" spans="3:4" ht="12.95" customHeight="1" x14ac:dyDescent="0.2">
      <c r="C414" s="49"/>
      <c r="D414" s="49"/>
    </row>
    <row r="415" spans="3:4" ht="12.95" customHeight="1" x14ac:dyDescent="0.2">
      <c r="C415" s="49"/>
      <c r="D415" s="49"/>
    </row>
    <row r="416" spans="3:4" ht="12.95" customHeight="1" x14ac:dyDescent="0.2">
      <c r="C416" s="49"/>
      <c r="D416" s="49"/>
    </row>
    <row r="417" spans="3:4" ht="12.95" customHeight="1" x14ac:dyDescent="0.2">
      <c r="C417" s="49"/>
      <c r="D417" s="49"/>
    </row>
    <row r="418" spans="3:4" ht="12.95" customHeight="1" x14ac:dyDescent="0.2">
      <c r="C418" s="49"/>
      <c r="D418" s="49"/>
    </row>
    <row r="419" spans="3:4" ht="12.95" customHeight="1" x14ac:dyDescent="0.2">
      <c r="C419" s="49"/>
      <c r="D419" s="49"/>
    </row>
    <row r="420" spans="3:4" ht="12.95" customHeight="1" x14ac:dyDescent="0.2">
      <c r="C420" s="49"/>
      <c r="D420" s="49"/>
    </row>
    <row r="421" spans="3:4" ht="12.95" customHeight="1" x14ac:dyDescent="0.2">
      <c r="C421" s="49"/>
      <c r="D421" s="49"/>
    </row>
    <row r="422" spans="3:4" ht="12.95" customHeight="1" x14ac:dyDescent="0.2">
      <c r="C422" s="49"/>
      <c r="D422" s="49"/>
    </row>
    <row r="423" spans="3:4" ht="12.95" customHeight="1" x14ac:dyDescent="0.2">
      <c r="C423" s="49"/>
      <c r="D423" s="49"/>
    </row>
    <row r="424" spans="3:4" ht="12.95" customHeight="1" x14ac:dyDescent="0.2">
      <c r="C424" s="49"/>
      <c r="D424" s="49"/>
    </row>
    <row r="425" spans="3:4" ht="12.95" customHeight="1" x14ac:dyDescent="0.2">
      <c r="C425" s="49"/>
      <c r="D425" s="49"/>
    </row>
    <row r="426" spans="3:4" ht="12.95" customHeight="1" x14ac:dyDescent="0.2">
      <c r="C426" s="49"/>
      <c r="D426" s="49"/>
    </row>
    <row r="427" spans="3:4" ht="12.95" customHeight="1" x14ac:dyDescent="0.2">
      <c r="C427" s="49"/>
      <c r="D427" s="49"/>
    </row>
    <row r="428" spans="3:4" ht="12.95" customHeight="1" x14ac:dyDescent="0.2">
      <c r="C428" s="49"/>
      <c r="D428" s="49"/>
    </row>
    <row r="429" spans="3:4" ht="12.95" customHeight="1" x14ac:dyDescent="0.2">
      <c r="C429" s="49"/>
      <c r="D429" s="49"/>
    </row>
    <row r="430" spans="3:4" ht="12.95" customHeight="1" x14ac:dyDescent="0.2">
      <c r="C430" s="49"/>
      <c r="D430" s="49"/>
    </row>
    <row r="431" spans="3:4" ht="12.95" customHeight="1" x14ac:dyDescent="0.2">
      <c r="C431" s="49"/>
      <c r="D431" s="49"/>
    </row>
    <row r="432" spans="3:4" ht="12.95" customHeight="1" x14ac:dyDescent="0.2">
      <c r="C432" s="49"/>
      <c r="D432" s="49"/>
    </row>
    <row r="433" spans="3:4" ht="12.95" customHeight="1" x14ac:dyDescent="0.2">
      <c r="C433" s="49"/>
      <c r="D433" s="49"/>
    </row>
    <row r="434" spans="3:4" ht="12.95" customHeight="1" x14ac:dyDescent="0.2">
      <c r="C434" s="49"/>
      <c r="D434" s="49"/>
    </row>
    <row r="435" spans="3:4" ht="12.95" customHeight="1" x14ac:dyDescent="0.2">
      <c r="C435" s="49"/>
      <c r="D435" s="49"/>
    </row>
    <row r="436" spans="3:4" ht="12.95" customHeight="1" x14ac:dyDescent="0.2">
      <c r="C436" s="49"/>
      <c r="D436" s="49"/>
    </row>
    <row r="437" spans="3:4" ht="12.95" customHeight="1" x14ac:dyDescent="0.2">
      <c r="C437" s="49"/>
      <c r="D437" s="49"/>
    </row>
    <row r="438" spans="3:4" ht="12.95" customHeight="1" x14ac:dyDescent="0.2">
      <c r="C438" s="49"/>
      <c r="D438" s="49"/>
    </row>
    <row r="439" spans="3:4" ht="12.95" customHeight="1" x14ac:dyDescent="0.2">
      <c r="C439" s="49"/>
      <c r="D439" s="49"/>
    </row>
    <row r="440" spans="3:4" ht="12.95" customHeight="1" x14ac:dyDescent="0.2">
      <c r="C440" s="49"/>
      <c r="D440" s="49"/>
    </row>
    <row r="441" spans="3:4" ht="12.95" customHeight="1" x14ac:dyDescent="0.2">
      <c r="C441" s="49"/>
      <c r="D441" s="49"/>
    </row>
    <row r="442" spans="3:4" ht="12.95" customHeight="1" x14ac:dyDescent="0.2">
      <c r="C442" s="49"/>
      <c r="D442" s="49"/>
    </row>
    <row r="443" spans="3:4" ht="12.95" customHeight="1" x14ac:dyDescent="0.2">
      <c r="C443" s="49"/>
      <c r="D443" s="49"/>
    </row>
    <row r="444" spans="3:4" ht="12.95" customHeight="1" x14ac:dyDescent="0.2">
      <c r="C444" s="49"/>
      <c r="D444" s="49"/>
    </row>
    <row r="445" spans="3:4" ht="12.95" customHeight="1" x14ac:dyDescent="0.2">
      <c r="C445" s="49"/>
      <c r="D445" s="49"/>
    </row>
    <row r="446" spans="3:4" ht="12.95" customHeight="1" x14ac:dyDescent="0.2">
      <c r="C446" s="49"/>
      <c r="D446" s="49"/>
    </row>
    <row r="447" spans="3:4" ht="12.95" customHeight="1" x14ac:dyDescent="0.2">
      <c r="C447" s="49"/>
      <c r="D447" s="49"/>
    </row>
    <row r="448" spans="3:4" ht="12.95" customHeight="1" x14ac:dyDescent="0.2">
      <c r="C448" s="49"/>
      <c r="D448" s="49"/>
    </row>
    <row r="449" spans="3:4" ht="12.95" customHeight="1" x14ac:dyDescent="0.2">
      <c r="C449" s="49"/>
      <c r="D449" s="49"/>
    </row>
    <row r="450" spans="3:4" ht="12.95" customHeight="1" x14ac:dyDescent="0.2">
      <c r="C450" s="49"/>
      <c r="D450" s="49"/>
    </row>
    <row r="451" spans="3:4" ht="12.95" customHeight="1" x14ac:dyDescent="0.2">
      <c r="C451" s="49"/>
      <c r="D451" s="49"/>
    </row>
    <row r="452" spans="3:4" ht="12.95" customHeight="1" x14ac:dyDescent="0.2">
      <c r="C452" s="49"/>
      <c r="D452" s="49"/>
    </row>
    <row r="453" spans="3:4" ht="12.95" customHeight="1" x14ac:dyDescent="0.2">
      <c r="C453" s="49"/>
      <c r="D453" s="49"/>
    </row>
    <row r="454" spans="3:4" ht="12.95" customHeight="1" x14ac:dyDescent="0.2">
      <c r="C454" s="49"/>
      <c r="D454" s="49"/>
    </row>
    <row r="455" spans="3:4" ht="12.95" customHeight="1" x14ac:dyDescent="0.2">
      <c r="C455" s="49"/>
      <c r="D455" s="49"/>
    </row>
    <row r="456" spans="3:4" ht="12.95" customHeight="1" x14ac:dyDescent="0.2">
      <c r="C456" s="49"/>
      <c r="D456" s="49"/>
    </row>
    <row r="457" spans="3:4" ht="12.95" customHeight="1" x14ac:dyDescent="0.2">
      <c r="C457" s="49"/>
      <c r="D457" s="49"/>
    </row>
    <row r="458" spans="3:4" ht="12.95" customHeight="1" x14ac:dyDescent="0.2">
      <c r="C458" s="49"/>
      <c r="D458" s="49"/>
    </row>
    <row r="459" spans="3:4" ht="12.95" customHeight="1" x14ac:dyDescent="0.2">
      <c r="C459" s="49"/>
      <c r="D459" s="49"/>
    </row>
    <row r="460" spans="3:4" ht="12.95" customHeight="1" x14ac:dyDescent="0.2">
      <c r="C460" s="49"/>
      <c r="D460" s="49"/>
    </row>
    <row r="461" spans="3:4" ht="12.95" customHeight="1" x14ac:dyDescent="0.2">
      <c r="C461" s="49"/>
      <c r="D461" s="49"/>
    </row>
    <row r="462" spans="3:4" ht="12.95" customHeight="1" x14ac:dyDescent="0.2">
      <c r="C462" s="49"/>
      <c r="D462" s="49"/>
    </row>
    <row r="463" spans="3:4" ht="12.95" customHeight="1" x14ac:dyDescent="0.2">
      <c r="C463" s="49"/>
      <c r="D463" s="49"/>
    </row>
    <row r="464" spans="3:4" ht="12.95" customHeight="1" x14ac:dyDescent="0.2">
      <c r="C464" s="49"/>
      <c r="D464" s="49"/>
    </row>
    <row r="465" spans="3:4" ht="12.95" customHeight="1" x14ac:dyDescent="0.2">
      <c r="C465" s="49"/>
      <c r="D465" s="49"/>
    </row>
    <row r="466" spans="3:4" ht="12.95" customHeight="1" x14ac:dyDescent="0.2">
      <c r="C466" s="49"/>
      <c r="D466" s="49"/>
    </row>
    <row r="467" spans="3:4" ht="12.95" customHeight="1" x14ac:dyDescent="0.2">
      <c r="C467" s="49"/>
      <c r="D467" s="49"/>
    </row>
    <row r="468" spans="3:4" ht="12.95" customHeight="1" x14ac:dyDescent="0.2">
      <c r="C468" s="49"/>
      <c r="D468" s="49"/>
    </row>
    <row r="469" spans="3:4" ht="12.95" customHeight="1" x14ac:dyDescent="0.2">
      <c r="C469" s="49"/>
      <c r="D469" s="49"/>
    </row>
    <row r="470" spans="3:4" ht="12.95" customHeight="1" x14ac:dyDescent="0.2">
      <c r="C470" s="49"/>
      <c r="D470" s="49"/>
    </row>
    <row r="471" spans="3:4" ht="12.95" customHeight="1" x14ac:dyDescent="0.2">
      <c r="C471" s="49"/>
      <c r="D471" s="49"/>
    </row>
    <row r="472" spans="3:4" ht="12.95" customHeight="1" x14ac:dyDescent="0.2">
      <c r="C472" s="49"/>
      <c r="D472" s="49"/>
    </row>
    <row r="473" spans="3:4" ht="12.95" customHeight="1" x14ac:dyDescent="0.2">
      <c r="C473" s="49"/>
      <c r="D473" s="49"/>
    </row>
    <row r="474" spans="3:4" ht="12.95" customHeight="1" x14ac:dyDescent="0.2">
      <c r="C474" s="49"/>
      <c r="D474" s="49"/>
    </row>
    <row r="475" spans="3:4" ht="12.95" customHeight="1" x14ac:dyDescent="0.2">
      <c r="C475" s="49"/>
      <c r="D475" s="49"/>
    </row>
    <row r="476" spans="3:4" ht="12.95" customHeight="1" x14ac:dyDescent="0.2">
      <c r="C476" s="49"/>
      <c r="D476" s="49"/>
    </row>
    <row r="477" spans="3:4" ht="12.95" customHeight="1" x14ac:dyDescent="0.2">
      <c r="C477" s="49"/>
      <c r="D477" s="49"/>
    </row>
    <row r="478" spans="3:4" ht="12.95" customHeight="1" x14ac:dyDescent="0.2">
      <c r="C478" s="49"/>
      <c r="D478" s="49"/>
    </row>
    <row r="479" spans="3:4" ht="12.95" customHeight="1" x14ac:dyDescent="0.2">
      <c r="C479" s="49"/>
      <c r="D479" s="49"/>
    </row>
    <row r="480" spans="3:4" ht="12.95" customHeight="1" x14ac:dyDescent="0.2">
      <c r="C480" s="49"/>
      <c r="D480" s="49"/>
    </row>
    <row r="481" spans="3:4" ht="12.95" customHeight="1" x14ac:dyDescent="0.2">
      <c r="C481" s="49"/>
      <c r="D481" s="49"/>
    </row>
    <row r="482" spans="3:4" ht="12.95" customHeight="1" x14ac:dyDescent="0.2">
      <c r="C482" s="49"/>
      <c r="D482" s="49"/>
    </row>
    <row r="483" spans="3:4" ht="12.95" customHeight="1" x14ac:dyDescent="0.2">
      <c r="C483" s="49"/>
      <c r="D483" s="49"/>
    </row>
    <row r="484" spans="3:4" ht="12.95" customHeight="1" x14ac:dyDescent="0.2">
      <c r="C484" s="49"/>
      <c r="D484" s="49"/>
    </row>
    <row r="485" spans="3:4" ht="12.95" customHeight="1" x14ac:dyDescent="0.2">
      <c r="C485" s="49"/>
      <c r="D485" s="49"/>
    </row>
    <row r="486" spans="3:4" ht="12.95" customHeight="1" x14ac:dyDescent="0.2">
      <c r="C486" s="49"/>
      <c r="D486" s="49"/>
    </row>
    <row r="487" spans="3:4" ht="12.95" customHeight="1" x14ac:dyDescent="0.2">
      <c r="C487" s="49"/>
      <c r="D487" s="49"/>
    </row>
    <row r="488" spans="3:4" ht="12.95" customHeight="1" x14ac:dyDescent="0.2">
      <c r="C488" s="49"/>
      <c r="D488" s="49"/>
    </row>
    <row r="489" spans="3:4" ht="12.95" customHeight="1" x14ac:dyDescent="0.2">
      <c r="C489" s="49"/>
      <c r="D489" s="49"/>
    </row>
    <row r="490" spans="3:4" ht="12.95" customHeight="1" x14ac:dyDescent="0.2">
      <c r="C490" s="49"/>
      <c r="D490" s="49"/>
    </row>
    <row r="491" spans="3:4" ht="12.95" customHeight="1" x14ac:dyDescent="0.2">
      <c r="C491" s="49"/>
      <c r="D491" s="49"/>
    </row>
    <row r="492" spans="3:4" ht="12.95" customHeight="1" x14ac:dyDescent="0.2">
      <c r="C492" s="49"/>
      <c r="D492" s="49"/>
    </row>
    <row r="493" spans="3:4" ht="12.95" customHeight="1" x14ac:dyDescent="0.2">
      <c r="C493" s="49"/>
      <c r="D493" s="49"/>
    </row>
    <row r="494" spans="3:4" ht="12.95" customHeight="1" x14ac:dyDescent="0.2">
      <c r="C494" s="49"/>
      <c r="D494" s="49"/>
    </row>
    <row r="495" spans="3:4" ht="12.95" customHeight="1" x14ac:dyDescent="0.2">
      <c r="C495" s="49"/>
      <c r="D495" s="49"/>
    </row>
    <row r="496" spans="3:4" ht="12.95" customHeight="1" x14ac:dyDescent="0.2">
      <c r="C496" s="49"/>
      <c r="D496" s="49"/>
    </row>
    <row r="497" spans="3:4" ht="12.95" customHeight="1" x14ac:dyDescent="0.2">
      <c r="C497" s="49"/>
      <c r="D497" s="49"/>
    </row>
    <row r="498" spans="3:4" ht="12.95" customHeight="1" x14ac:dyDescent="0.2">
      <c r="C498" s="49"/>
      <c r="D498" s="49"/>
    </row>
    <row r="499" spans="3:4" ht="12.95" customHeight="1" x14ac:dyDescent="0.2">
      <c r="C499" s="49"/>
      <c r="D499" s="49"/>
    </row>
    <row r="500" spans="3:4" ht="12.95" customHeight="1" x14ac:dyDescent="0.2">
      <c r="C500" s="49"/>
      <c r="D500" s="49"/>
    </row>
    <row r="501" spans="3:4" ht="12.95" customHeight="1" x14ac:dyDescent="0.2">
      <c r="C501" s="49"/>
      <c r="D501" s="49"/>
    </row>
    <row r="502" spans="3:4" ht="12.95" customHeight="1" x14ac:dyDescent="0.2">
      <c r="C502" s="49"/>
      <c r="D502" s="49"/>
    </row>
    <row r="503" spans="3:4" ht="12.95" customHeight="1" x14ac:dyDescent="0.2">
      <c r="C503" s="49"/>
      <c r="D503" s="49"/>
    </row>
    <row r="504" spans="3:4" ht="12.95" customHeight="1" x14ac:dyDescent="0.2">
      <c r="C504" s="49"/>
      <c r="D504" s="49"/>
    </row>
    <row r="505" spans="3:4" ht="12.95" customHeight="1" x14ac:dyDescent="0.2">
      <c r="C505" s="49"/>
      <c r="D505" s="49"/>
    </row>
    <row r="506" spans="3:4" ht="12.95" customHeight="1" x14ac:dyDescent="0.2">
      <c r="C506" s="49"/>
      <c r="D506" s="49"/>
    </row>
    <row r="507" spans="3:4" ht="12.95" customHeight="1" x14ac:dyDescent="0.2">
      <c r="C507" s="49"/>
      <c r="D507" s="49"/>
    </row>
    <row r="508" spans="3:4" ht="12.95" customHeight="1" x14ac:dyDescent="0.2">
      <c r="C508" s="49"/>
      <c r="D508" s="49"/>
    </row>
    <row r="509" spans="3:4" ht="12.95" customHeight="1" x14ac:dyDescent="0.2">
      <c r="C509" s="49"/>
      <c r="D509" s="49"/>
    </row>
    <row r="510" spans="3:4" ht="12.95" customHeight="1" x14ac:dyDescent="0.2">
      <c r="C510" s="49"/>
      <c r="D510" s="49"/>
    </row>
    <row r="511" spans="3:4" ht="12.95" customHeight="1" x14ac:dyDescent="0.2">
      <c r="C511" s="49"/>
      <c r="D511" s="49"/>
    </row>
    <row r="512" spans="3:4" ht="12.95" customHeight="1" x14ac:dyDescent="0.2">
      <c r="C512" s="49"/>
      <c r="D512" s="49"/>
    </row>
    <row r="513" spans="3:4" ht="12.95" customHeight="1" x14ac:dyDescent="0.2">
      <c r="C513" s="49"/>
      <c r="D513" s="49"/>
    </row>
    <row r="514" spans="3:4" ht="12.95" customHeight="1" x14ac:dyDescent="0.2">
      <c r="C514" s="49"/>
      <c r="D514" s="49"/>
    </row>
    <row r="515" spans="3:4" ht="12.95" customHeight="1" x14ac:dyDescent="0.2">
      <c r="C515" s="49"/>
      <c r="D515" s="49"/>
    </row>
    <row r="516" spans="3:4" ht="12.95" customHeight="1" x14ac:dyDescent="0.2">
      <c r="C516" s="49"/>
      <c r="D516" s="49"/>
    </row>
    <row r="517" spans="3:4" ht="12.95" customHeight="1" x14ac:dyDescent="0.2">
      <c r="C517" s="49"/>
      <c r="D517" s="49"/>
    </row>
    <row r="518" spans="3:4" ht="12.95" customHeight="1" x14ac:dyDescent="0.2">
      <c r="C518" s="49"/>
      <c r="D518" s="49"/>
    </row>
    <row r="519" spans="3:4" ht="12.95" customHeight="1" x14ac:dyDescent="0.2">
      <c r="C519" s="49"/>
      <c r="D519" s="49"/>
    </row>
    <row r="520" spans="3:4" ht="12.95" customHeight="1" x14ac:dyDescent="0.2">
      <c r="C520" s="49"/>
      <c r="D520" s="49"/>
    </row>
    <row r="521" spans="3:4" ht="12.95" customHeight="1" x14ac:dyDescent="0.2">
      <c r="C521" s="49"/>
      <c r="D521" s="49"/>
    </row>
    <row r="522" spans="3:4" ht="12.95" customHeight="1" x14ac:dyDescent="0.2">
      <c r="C522" s="49"/>
      <c r="D522" s="49"/>
    </row>
    <row r="523" spans="3:4" ht="12.95" customHeight="1" x14ac:dyDescent="0.2">
      <c r="C523" s="49"/>
      <c r="D523" s="49"/>
    </row>
    <row r="524" spans="3:4" ht="12.95" customHeight="1" x14ac:dyDescent="0.2">
      <c r="C524" s="49"/>
      <c r="D524" s="49"/>
    </row>
    <row r="525" spans="3:4" ht="12.95" customHeight="1" x14ac:dyDescent="0.2">
      <c r="C525" s="49"/>
      <c r="D525" s="49"/>
    </row>
    <row r="526" spans="3:4" ht="12.95" customHeight="1" x14ac:dyDescent="0.2">
      <c r="C526" s="49"/>
      <c r="D526" s="49"/>
    </row>
    <row r="527" spans="3:4" ht="12.95" customHeight="1" x14ac:dyDescent="0.2">
      <c r="C527" s="49"/>
      <c r="D527" s="49"/>
    </row>
    <row r="528" spans="3:4" ht="12.95" customHeight="1" x14ac:dyDescent="0.2">
      <c r="C528" s="49"/>
      <c r="D528" s="49"/>
    </row>
    <row r="529" spans="3:4" ht="12.95" customHeight="1" x14ac:dyDescent="0.2">
      <c r="C529" s="49"/>
      <c r="D529" s="49"/>
    </row>
    <row r="530" spans="3:4" ht="12.95" customHeight="1" x14ac:dyDescent="0.2">
      <c r="C530" s="49"/>
      <c r="D530" s="49"/>
    </row>
    <row r="531" spans="3:4" ht="12.95" customHeight="1" x14ac:dyDescent="0.2">
      <c r="C531" s="49"/>
      <c r="D531" s="49"/>
    </row>
    <row r="532" spans="3:4" ht="12.95" customHeight="1" x14ac:dyDescent="0.2">
      <c r="C532" s="49"/>
      <c r="D532" s="49"/>
    </row>
    <row r="533" spans="3:4" ht="12.95" customHeight="1" x14ac:dyDescent="0.2">
      <c r="C533" s="49"/>
      <c r="D533" s="49"/>
    </row>
    <row r="534" spans="3:4" ht="12.95" customHeight="1" x14ac:dyDescent="0.2">
      <c r="C534" s="49"/>
      <c r="D534" s="49"/>
    </row>
    <row r="535" spans="3:4" ht="12.95" customHeight="1" x14ac:dyDescent="0.2">
      <c r="C535" s="49"/>
      <c r="D535" s="49"/>
    </row>
    <row r="536" spans="3:4" ht="12.95" customHeight="1" x14ac:dyDescent="0.2">
      <c r="C536" s="49"/>
      <c r="D536" s="49"/>
    </row>
    <row r="537" spans="3:4" ht="12.95" customHeight="1" x14ac:dyDescent="0.2">
      <c r="C537" s="49"/>
      <c r="D537" s="49"/>
    </row>
    <row r="538" spans="3:4" ht="12.95" customHeight="1" x14ac:dyDescent="0.2">
      <c r="C538" s="49"/>
      <c r="D538" s="49"/>
    </row>
    <row r="539" spans="3:4" ht="12.95" customHeight="1" x14ac:dyDescent="0.2">
      <c r="C539" s="49"/>
      <c r="D539" s="49"/>
    </row>
    <row r="540" spans="3:4" ht="12.95" customHeight="1" x14ac:dyDescent="0.2">
      <c r="C540" s="49"/>
      <c r="D540" s="49"/>
    </row>
    <row r="541" spans="3:4" ht="12.95" customHeight="1" x14ac:dyDescent="0.2">
      <c r="C541" s="49"/>
      <c r="D541" s="49"/>
    </row>
    <row r="542" spans="3:4" ht="12.95" customHeight="1" x14ac:dyDescent="0.2">
      <c r="C542" s="49"/>
      <c r="D542" s="49"/>
    </row>
    <row r="543" spans="3:4" ht="12.95" customHeight="1" x14ac:dyDescent="0.2">
      <c r="C543" s="49"/>
      <c r="D543" s="49"/>
    </row>
    <row r="544" spans="3:4" ht="12.95" customHeight="1" x14ac:dyDescent="0.2">
      <c r="C544" s="49"/>
      <c r="D544" s="49"/>
    </row>
    <row r="545" spans="3:4" ht="12.95" customHeight="1" x14ac:dyDescent="0.2">
      <c r="C545" s="49"/>
      <c r="D545" s="49"/>
    </row>
    <row r="546" spans="3:4" ht="12.95" customHeight="1" x14ac:dyDescent="0.2">
      <c r="C546" s="49"/>
      <c r="D546" s="49"/>
    </row>
    <row r="547" spans="3:4" ht="12.95" customHeight="1" x14ac:dyDescent="0.2">
      <c r="C547" s="49"/>
      <c r="D547" s="49"/>
    </row>
    <row r="548" spans="3:4" ht="12.95" customHeight="1" x14ac:dyDescent="0.2">
      <c r="C548" s="49"/>
      <c r="D548" s="49"/>
    </row>
    <row r="549" spans="3:4" ht="12.95" customHeight="1" x14ac:dyDescent="0.2">
      <c r="C549" s="49"/>
      <c r="D549" s="49"/>
    </row>
    <row r="550" spans="3:4" ht="12.95" customHeight="1" x14ac:dyDescent="0.2">
      <c r="C550" s="49"/>
      <c r="D550" s="49"/>
    </row>
    <row r="551" spans="3:4" ht="12.95" customHeight="1" x14ac:dyDescent="0.2">
      <c r="C551" s="49"/>
      <c r="D551" s="49"/>
    </row>
    <row r="552" spans="3:4" ht="12.95" customHeight="1" x14ac:dyDescent="0.2">
      <c r="C552" s="49"/>
      <c r="D552" s="49"/>
    </row>
    <row r="553" spans="3:4" ht="12.95" customHeight="1" x14ac:dyDescent="0.2">
      <c r="C553" s="49"/>
      <c r="D553" s="49"/>
    </row>
    <row r="554" spans="3:4" ht="12.95" customHeight="1" x14ac:dyDescent="0.2">
      <c r="C554" s="49"/>
      <c r="D554" s="49"/>
    </row>
    <row r="555" spans="3:4" ht="12.95" customHeight="1" x14ac:dyDescent="0.2">
      <c r="C555" s="49"/>
      <c r="D555" s="49"/>
    </row>
    <row r="556" spans="3:4" ht="12.95" customHeight="1" x14ac:dyDescent="0.2">
      <c r="C556" s="49"/>
      <c r="D556" s="49"/>
    </row>
    <row r="557" spans="3:4" ht="12.95" customHeight="1" x14ac:dyDescent="0.2">
      <c r="C557" s="49"/>
      <c r="D557" s="49"/>
    </row>
    <row r="558" spans="3:4" ht="12.95" customHeight="1" x14ac:dyDescent="0.2">
      <c r="C558" s="49"/>
      <c r="D558" s="49"/>
    </row>
    <row r="559" spans="3:4" ht="12.95" customHeight="1" x14ac:dyDescent="0.2">
      <c r="C559" s="49"/>
      <c r="D559" s="49"/>
    </row>
    <row r="560" spans="3:4" ht="12.95" customHeight="1" x14ac:dyDescent="0.2">
      <c r="C560" s="49"/>
      <c r="D560" s="49"/>
    </row>
    <row r="561" spans="3:4" ht="12.95" customHeight="1" x14ac:dyDescent="0.2">
      <c r="C561" s="49"/>
      <c r="D561" s="49"/>
    </row>
    <row r="562" spans="3:4" ht="12.95" customHeight="1" x14ac:dyDescent="0.2">
      <c r="C562" s="49"/>
      <c r="D562" s="49"/>
    </row>
    <row r="563" spans="3:4" ht="12.95" customHeight="1" x14ac:dyDescent="0.2">
      <c r="C563" s="49"/>
      <c r="D563" s="49"/>
    </row>
    <row r="564" spans="3:4" ht="12.95" customHeight="1" x14ac:dyDescent="0.2">
      <c r="C564" s="49"/>
      <c r="D564" s="49"/>
    </row>
    <row r="565" spans="3:4" ht="12.95" customHeight="1" x14ac:dyDescent="0.2">
      <c r="C565" s="49"/>
      <c r="D565" s="49"/>
    </row>
    <row r="566" spans="3:4" ht="12.95" customHeight="1" x14ac:dyDescent="0.2">
      <c r="C566" s="49"/>
      <c r="D566" s="49"/>
    </row>
    <row r="567" spans="3:4" ht="12.95" customHeight="1" x14ac:dyDescent="0.2">
      <c r="C567" s="49"/>
      <c r="D567" s="49"/>
    </row>
    <row r="568" spans="3:4" ht="12.95" customHeight="1" x14ac:dyDescent="0.2">
      <c r="C568" s="49"/>
      <c r="D568" s="49"/>
    </row>
    <row r="569" spans="3:4" ht="12.95" customHeight="1" x14ac:dyDescent="0.2">
      <c r="C569" s="49"/>
      <c r="D569" s="49"/>
    </row>
    <row r="570" spans="3:4" ht="12.95" customHeight="1" x14ac:dyDescent="0.2">
      <c r="C570" s="49"/>
      <c r="D570" s="49"/>
    </row>
    <row r="571" spans="3:4" ht="12.95" customHeight="1" x14ac:dyDescent="0.2">
      <c r="C571" s="49"/>
      <c r="D571" s="49"/>
    </row>
    <row r="572" spans="3:4" ht="12.95" customHeight="1" x14ac:dyDescent="0.2">
      <c r="C572" s="49"/>
      <c r="D572" s="49"/>
    </row>
    <row r="573" spans="3:4" ht="12.95" customHeight="1" x14ac:dyDescent="0.2">
      <c r="C573" s="49"/>
      <c r="D573" s="49"/>
    </row>
    <row r="574" spans="3:4" ht="12.95" customHeight="1" x14ac:dyDescent="0.2">
      <c r="C574" s="49"/>
      <c r="D574" s="49"/>
    </row>
    <row r="575" spans="3:4" ht="12.95" customHeight="1" x14ac:dyDescent="0.2">
      <c r="C575" s="49"/>
      <c r="D575" s="49"/>
    </row>
    <row r="576" spans="3:4" ht="12.95" customHeight="1" x14ac:dyDescent="0.2">
      <c r="C576" s="49"/>
      <c r="D576" s="49"/>
    </row>
    <row r="577" spans="3:4" ht="12.95" customHeight="1" x14ac:dyDescent="0.2">
      <c r="C577" s="49"/>
      <c r="D577" s="49"/>
    </row>
    <row r="578" spans="3:4" ht="12.95" customHeight="1" x14ac:dyDescent="0.2">
      <c r="C578" s="49"/>
      <c r="D578" s="49"/>
    </row>
    <row r="579" spans="3:4" ht="12.95" customHeight="1" x14ac:dyDescent="0.2">
      <c r="C579" s="49"/>
      <c r="D579" s="49"/>
    </row>
    <row r="580" spans="3:4" ht="12.95" customHeight="1" x14ac:dyDescent="0.2">
      <c r="C580" s="49"/>
      <c r="D580" s="49"/>
    </row>
    <row r="581" spans="3:4" ht="12.95" customHeight="1" x14ac:dyDescent="0.2">
      <c r="C581" s="49"/>
      <c r="D581" s="49"/>
    </row>
    <row r="582" spans="3:4" ht="12.95" customHeight="1" x14ac:dyDescent="0.2">
      <c r="C582" s="49"/>
      <c r="D582" s="49"/>
    </row>
    <row r="583" spans="3:4" ht="12.95" customHeight="1" x14ac:dyDescent="0.2">
      <c r="C583" s="49"/>
      <c r="D583" s="49"/>
    </row>
    <row r="584" spans="3:4" ht="12.95" customHeight="1" x14ac:dyDescent="0.2">
      <c r="C584" s="49"/>
      <c r="D584" s="49"/>
    </row>
    <row r="585" spans="3:4" ht="12.95" customHeight="1" x14ac:dyDescent="0.2">
      <c r="C585" s="49"/>
      <c r="D585" s="49"/>
    </row>
    <row r="586" spans="3:4" ht="12.95" customHeight="1" x14ac:dyDescent="0.2">
      <c r="C586" s="49"/>
      <c r="D586" s="49"/>
    </row>
    <row r="587" spans="3:4" ht="12.95" customHeight="1" x14ac:dyDescent="0.2">
      <c r="C587" s="49"/>
      <c r="D587" s="49"/>
    </row>
    <row r="588" spans="3:4" ht="12.95" customHeight="1" x14ac:dyDescent="0.2">
      <c r="C588" s="49"/>
      <c r="D588" s="49"/>
    </row>
    <row r="589" spans="3:4" ht="12.95" customHeight="1" x14ac:dyDescent="0.2">
      <c r="C589" s="49"/>
      <c r="D589" s="49"/>
    </row>
    <row r="590" spans="3:4" ht="12.95" customHeight="1" x14ac:dyDescent="0.2">
      <c r="C590" s="49"/>
      <c r="D590" s="49"/>
    </row>
    <row r="591" spans="3:4" ht="12.95" customHeight="1" x14ac:dyDescent="0.2">
      <c r="C591" s="49"/>
      <c r="D591" s="49"/>
    </row>
    <row r="592" spans="3:4" ht="12.95" customHeight="1" x14ac:dyDescent="0.2">
      <c r="C592" s="49"/>
      <c r="D592" s="49"/>
    </row>
    <row r="593" spans="3:4" ht="12.95" customHeight="1" x14ac:dyDescent="0.2">
      <c r="C593" s="49"/>
      <c r="D593" s="49"/>
    </row>
    <row r="594" spans="3:4" ht="12.95" customHeight="1" x14ac:dyDescent="0.2">
      <c r="C594" s="49"/>
      <c r="D594" s="49"/>
    </row>
    <row r="595" spans="3:4" ht="12.95" customHeight="1" x14ac:dyDescent="0.2">
      <c r="C595" s="49"/>
      <c r="D595" s="49"/>
    </row>
    <row r="596" spans="3:4" ht="12.95" customHeight="1" x14ac:dyDescent="0.2">
      <c r="C596" s="49"/>
      <c r="D596" s="49"/>
    </row>
    <row r="597" spans="3:4" ht="12.95" customHeight="1" x14ac:dyDescent="0.2">
      <c r="C597" s="49"/>
      <c r="D597" s="49"/>
    </row>
    <row r="598" spans="3:4" ht="12.95" customHeight="1" x14ac:dyDescent="0.2">
      <c r="C598" s="49"/>
      <c r="D598" s="49"/>
    </row>
    <row r="599" spans="3:4" ht="12.95" customHeight="1" x14ac:dyDescent="0.2">
      <c r="C599" s="49"/>
      <c r="D599" s="49"/>
    </row>
    <row r="600" spans="3:4" ht="12.95" customHeight="1" x14ac:dyDescent="0.2">
      <c r="C600" s="49"/>
      <c r="D600" s="49"/>
    </row>
    <row r="601" spans="3:4" ht="12.95" customHeight="1" x14ac:dyDescent="0.2">
      <c r="C601" s="49"/>
      <c r="D601" s="49"/>
    </row>
    <row r="602" spans="3:4" ht="12.95" customHeight="1" x14ac:dyDescent="0.2">
      <c r="C602" s="49"/>
      <c r="D602" s="49"/>
    </row>
    <row r="603" spans="3:4" ht="12.95" customHeight="1" x14ac:dyDescent="0.2">
      <c r="C603" s="49"/>
      <c r="D603" s="49"/>
    </row>
    <row r="604" spans="3:4" ht="12.95" customHeight="1" x14ac:dyDescent="0.2">
      <c r="C604" s="49"/>
      <c r="D604" s="49"/>
    </row>
    <row r="605" spans="3:4" ht="12.95" customHeight="1" x14ac:dyDescent="0.2">
      <c r="C605" s="49"/>
      <c r="D605" s="49"/>
    </row>
    <row r="606" spans="3:4" ht="12.95" customHeight="1" x14ac:dyDescent="0.2">
      <c r="C606" s="49"/>
      <c r="D606" s="49"/>
    </row>
    <row r="607" spans="3:4" ht="12.95" customHeight="1" x14ac:dyDescent="0.2">
      <c r="C607" s="49"/>
      <c r="D607" s="49"/>
    </row>
    <row r="608" spans="3:4" ht="12.95" customHeight="1" x14ac:dyDescent="0.2">
      <c r="C608" s="49"/>
      <c r="D608" s="49"/>
    </row>
    <row r="609" spans="3:4" ht="12.95" customHeight="1" x14ac:dyDescent="0.2">
      <c r="C609" s="49"/>
      <c r="D609" s="49"/>
    </row>
    <row r="610" spans="3:4" ht="12.95" customHeight="1" x14ac:dyDescent="0.2">
      <c r="C610" s="49"/>
      <c r="D610" s="49"/>
    </row>
    <row r="611" spans="3:4" ht="12.95" customHeight="1" x14ac:dyDescent="0.2">
      <c r="C611" s="49"/>
      <c r="D611" s="49"/>
    </row>
    <row r="612" spans="3:4" ht="12.95" customHeight="1" x14ac:dyDescent="0.2">
      <c r="C612" s="49"/>
      <c r="D612" s="49"/>
    </row>
    <row r="613" spans="3:4" ht="12.95" customHeight="1" x14ac:dyDescent="0.2">
      <c r="C613" s="49"/>
      <c r="D613" s="49"/>
    </row>
    <row r="614" spans="3:4" ht="12.95" customHeight="1" x14ac:dyDescent="0.2">
      <c r="C614" s="49"/>
      <c r="D614" s="49"/>
    </row>
    <row r="615" spans="3:4" ht="12.95" customHeight="1" x14ac:dyDescent="0.2">
      <c r="C615" s="49"/>
      <c r="D615" s="49"/>
    </row>
    <row r="616" spans="3:4" ht="12.95" customHeight="1" x14ac:dyDescent="0.2">
      <c r="C616" s="49"/>
      <c r="D616" s="49"/>
    </row>
    <row r="617" spans="3:4" ht="12.95" customHeight="1" x14ac:dyDescent="0.2">
      <c r="C617" s="49"/>
      <c r="D617" s="49"/>
    </row>
    <row r="618" spans="3:4" ht="12.95" customHeight="1" x14ac:dyDescent="0.2">
      <c r="C618" s="49"/>
      <c r="D618" s="49"/>
    </row>
    <row r="619" spans="3:4" ht="12.95" customHeight="1" x14ac:dyDescent="0.2">
      <c r="C619" s="49"/>
      <c r="D619" s="49"/>
    </row>
    <row r="620" spans="3:4" ht="12.95" customHeight="1" x14ac:dyDescent="0.2">
      <c r="C620" s="49"/>
      <c r="D620" s="49"/>
    </row>
    <row r="621" spans="3:4" ht="12.95" customHeight="1" x14ac:dyDescent="0.2">
      <c r="C621" s="49"/>
      <c r="D621" s="49"/>
    </row>
    <row r="622" spans="3:4" ht="12.95" customHeight="1" x14ac:dyDescent="0.2">
      <c r="C622" s="49"/>
      <c r="D622" s="49"/>
    </row>
    <row r="623" spans="3:4" ht="12.95" customHeight="1" x14ac:dyDescent="0.2">
      <c r="C623" s="49"/>
      <c r="D623" s="49"/>
    </row>
    <row r="624" spans="3:4" ht="12.95" customHeight="1" x14ac:dyDescent="0.2">
      <c r="C624" s="49"/>
      <c r="D624" s="49"/>
    </row>
    <row r="625" spans="3:4" ht="12.95" customHeight="1" x14ac:dyDescent="0.2">
      <c r="C625" s="49"/>
      <c r="D625" s="49"/>
    </row>
    <row r="626" spans="3:4" ht="12.95" customHeight="1" x14ac:dyDescent="0.2">
      <c r="C626" s="49"/>
      <c r="D626" s="49"/>
    </row>
    <row r="627" spans="3:4" ht="12.95" customHeight="1" x14ac:dyDescent="0.2">
      <c r="C627" s="49"/>
      <c r="D627" s="49"/>
    </row>
    <row r="628" spans="3:4" ht="12.95" customHeight="1" x14ac:dyDescent="0.2">
      <c r="C628" s="49"/>
      <c r="D628" s="49"/>
    </row>
    <row r="629" spans="3:4" ht="12.95" customHeight="1" x14ac:dyDescent="0.2">
      <c r="C629" s="49"/>
      <c r="D629" s="49"/>
    </row>
    <row r="630" spans="3:4" ht="12.95" customHeight="1" x14ac:dyDescent="0.2">
      <c r="C630" s="49"/>
      <c r="D630" s="49"/>
    </row>
    <row r="631" spans="3:4" ht="12.95" customHeight="1" x14ac:dyDescent="0.2">
      <c r="C631" s="49"/>
      <c r="D631" s="49"/>
    </row>
    <row r="632" spans="3:4" ht="12.95" customHeight="1" x14ac:dyDescent="0.2">
      <c r="C632" s="49"/>
      <c r="D632" s="49"/>
    </row>
    <row r="633" spans="3:4" ht="12.95" customHeight="1" x14ac:dyDescent="0.2">
      <c r="C633" s="49"/>
      <c r="D633" s="49"/>
    </row>
    <row r="634" spans="3:4" ht="12.95" customHeight="1" x14ac:dyDescent="0.2">
      <c r="C634" s="49"/>
      <c r="D634" s="49"/>
    </row>
    <row r="635" spans="3:4" ht="12.95" customHeight="1" x14ac:dyDescent="0.2">
      <c r="C635" s="49"/>
      <c r="D635" s="49"/>
    </row>
    <row r="636" spans="3:4" ht="12.95" customHeight="1" x14ac:dyDescent="0.2">
      <c r="C636" s="49"/>
      <c r="D636" s="49"/>
    </row>
    <row r="637" spans="3:4" ht="12.95" customHeight="1" x14ac:dyDescent="0.2">
      <c r="C637" s="49"/>
      <c r="D637" s="49"/>
    </row>
    <row r="638" spans="3:4" ht="12.95" customHeight="1" x14ac:dyDescent="0.2">
      <c r="C638" s="49"/>
      <c r="D638" s="49"/>
    </row>
    <row r="639" spans="3:4" ht="12.95" customHeight="1" x14ac:dyDescent="0.2">
      <c r="C639" s="49"/>
      <c r="D639" s="49"/>
    </row>
    <row r="640" spans="3:4" ht="12.95" customHeight="1" x14ac:dyDescent="0.2">
      <c r="C640" s="49"/>
      <c r="D640" s="49"/>
    </row>
    <row r="641" spans="3:4" ht="12.95" customHeight="1" x14ac:dyDescent="0.2">
      <c r="C641" s="49"/>
      <c r="D641" s="49"/>
    </row>
    <row r="642" spans="3:4" ht="12.95" customHeight="1" x14ac:dyDescent="0.2">
      <c r="C642" s="49"/>
      <c r="D642" s="49"/>
    </row>
    <row r="643" spans="3:4" ht="12.95" customHeight="1" x14ac:dyDescent="0.2">
      <c r="C643" s="49"/>
      <c r="D643" s="49"/>
    </row>
    <row r="644" spans="3:4" ht="12.95" customHeight="1" x14ac:dyDescent="0.2">
      <c r="C644" s="49"/>
      <c r="D644" s="49"/>
    </row>
    <row r="645" spans="3:4" ht="12.95" customHeight="1" x14ac:dyDescent="0.2">
      <c r="C645" s="49"/>
      <c r="D645" s="49"/>
    </row>
    <row r="646" spans="3:4" ht="12.95" customHeight="1" x14ac:dyDescent="0.2">
      <c r="C646" s="49"/>
      <c r="D646" s="49"/>
    </row>
    <row r="647" spans="3:4" ht="12.95" customHeight="1" x14ac:dyDescent="0.2">
      <c r="C647" s="49"/>
      <c r="D647" s="49"/>
    </row>
    <row r="648" spans="3:4" ht="12.95" customHeight="1" x14ac:dyDescent="0.2">
      <c r="C648" s="49"/>
      <c r="D648" s="49"/>
    </row>
    <row r="649" spans="3:4" ht="12.95" customHeight="1" x14ac:dyDescent="0.2">
      <c r="C649" s="49"/>
      <c r="D649" s="49"/>
    </row>
    <row r="650" spans="3:4" ht="12.95" customHeight="1" x14ac:dyDescent="0.2">
      <c r="C650" s="49"/>
      <c r="D650" s="49"/>
    </row>
    <row r="651" spans="3:4" ht="12.95" customHeight="1" x14ac:dyDescent="0.2">
      <c r="C651" s="49"/>
      <c r="D651" s="49"/>
    </row>
    <row r="652" spans="3:4" ht="12.95" customHeight="1" x14ac:dyDescent="0.2">
      <c r="C652" s="49"/>
      <c r="D652" s="49"/>
    </row>
    <row r="653" spans="3:4" ht="12.95" customHeight="1" x14ac:dyDescent="0.2">
      <c r="C653" s="49"/>
      <c r="D653" s="49"/>
    </row>
    <row r="654" spans="3:4" ht="12.95" customHeight="1" x14ac:dyDescent="0.2">
      <c r="C654" s="49"/>
      <c r="D654" s="49"/>
    </row>
    <row r="655" spans="3:4" ht="12.95" customHeight="1" x14ac:dyDescent="0.2">
      <c r="C655" s="49"/>
      <c r="D655" s="49"/>
    </row>
    <row r="656" spans="3:4" ht="12.95" customHeight="1" x14ac:dyDescent="0.2">
      <c r="C656" s="49"/>
      <c r="D656" s="49"/>
    </row>
    <row r="657" spans="3:4" ht="12.95" customHeight="1" x14ac:dyDescent="0.2">
      <c r="C657" s="49"/>
      <c r="D657" s="49"/>
    </row>
    <row r="658" spans="3:4" ht="12.95" customHeight="1" x14ac:dyDescent="0.2">
      <c r="C658" s="49"/>
      <c r="D658" s="49"/>
    </row>
    <row r="659" spans="3:4" ht="12.95" customHeight="1" x14ac:dyDescent="0.2">
      <c r="C659" s="49"/>
      <c r="D659" s="49"/>
    </row>
    <row r="660" spans="3:4" ht="12.95" customHeight="1" x14ac:dyDescent="0.2">
      <c r="C660" s="49"/>
      <c r="D660" s="49"/>
    </row>
    <row r="661" spans="3:4" ht="12.95" customHeight="1" x14ac:dyDescent="0.2">
      <c r="C661" s="49"/>
      <c r="D661" s="49"/>
    </row>
    <row r="662" spans="3:4" ht="12.95" customHeight="1" x14ac:dyDescent="0.2">
      <c r="C662" s="49"/>
      <c r="D662" s="49"/>
    </row>
    <row r="663" spans="3:4" ht="12.95" customHeight="1" x14ac:dyDescent="0.2">
      <c r="C663" s="49"/>
      <c r="D663" s="49"/>
    </row>
    <row r="664" spans="3:4" ht="12.95" customHeight="1" x14ac:dyDescent="0.2">
      <c r="C664" s="49"/>
      <c r="D664" s="49"/>
    </row>
    <row r="665" spans="3:4" ht="12.95" customHeight="1" x14ac:dyDescent="0.2">
      <c r="C665" s="49"/>
      <c r="D665" s="49"/>
    </row>
    <row r="666" spans="3:4" ht="12.95" customHeight="1" x14ac:dyDescent="0.2">
      <c r="C666" s="49"/>
      <c r="D666" s="49"/>
    </row>
    <row r="667" spans="3:4" ht="12.95" customHeight="1" x14ac:dyDescent="0.2">
      <c r="C667" s="49"/>
      <c r="D667" s="49"/>
    </row>
    <row r="668" spans="3:4" ht="12.95" customHeight="1" x14ac:dyDescent="0.2">
      <c r="C668" s="49"/>
      <c r="D668" s="49"/>
    </row>
    <row r="669" spans="3:4" ht="12.95" customHeight="1" x14ac:dyDescent="0.2">
      <c r="C669" s="49"/>
      <c r="D669" s="49"/>
    </row>
    <row r="670" spans="3:4" ht="12.95" customHeight="1" x14ac:dyDescent="0.2">
      <c r="C670" s="49"/>
      <c r="D670" s="49"/>
    </row>
    <row r="671" spans="3:4" ht="12.95" customHeight="1" x14ac:dyDescent="0.2">
      <c r="C671" s="49"/>
      <c r="D671" s="49"/>
    </row>
    <row r="672" spans="3:4" ht="12.95" customHeight="1" x14ac:dyDescent="0.2">
      <c r="C672" s="49"/>
      <c r="D672" s="49"/>
    </row>
    <row r="673" spans="3:4" ht="12.95" customHeight="1" x14ac:dyDescent="0.2">
      <c r="C673" s="49"/>
      <c r="D673" s="49"/>
    </row>
    <row r="674" spans="3:4" ht="12.95" customHeight="1" x14ac:dyDescent="0.2">
      <c r="C674" s="49"/>
      <c r="D674" s="49"/>
    </row>
    <row r="675" spans="3:4" ht="12.95" customHeight="1" x14ac:dyDescent="0.2">
      <c r="C675" s="49"/>
      <c r="D675" s="49"/>
    </row>
    <row r="676" spans="3:4" ht="12.95" customHeight="1" x14ac:dyDescent="0.2">
      <c r="C676" s="49"/>
      <c r="D676" s="49"/>
    </row>
    <row r="677" spans="3:4" ht="12.95" customHeight="1" x14ac:dyDescent="0.2">
      <c r="C677" s="49"/>
      <c r="D677" s="49"/>
    </row>
    <row r="678" spans="3:4" ht="12.95" customHeight="1" x14ac:dyDescent="0.2">
      <c r="C678" s="49"/>
      <c r="D678" s="49"/>
    </row>
    <row r="679" spans="3:4" ht="12.95" customHeight="1" x14ac:dyDescent="0.2">
      <c r="C679" s="49"/>
      <c r="D679" s="49"/>
    </row>
    <row r="680" spans="3:4" ht="12.95" customHeight="1" x14ac:dyDescent="0.2">
      <c r="C680" s="49"/>
      <c r="D680" s="49"/>
    </row>
    <row r="681" spans="3:4" ht="12.95" customHeight="1" x14ac:dyDescent="0.2">
      <c r="C681" s="49"/>
      <c r="D681" s="49"/>
    </row>
    <row r="682" spans="3:4" ht="12.95" customHeight="1" x14ac:dyDescent="0.2">
      <c r="C682" s="49"/>
      <c r="D682" s="49"/>
    </row>
    <row r="683" spans="3:4" ht="12.95" customHeight="1" x14ac:dyDescent="0.2">
      <c r="C683" s="49"/>
      <c r="D683" s="49"/>
    </row>
    <row r="684" spans="3:4" ht="12.95" customHeight="1" x14ac:dyDescent="0.2">
      <c r="C684" s="49"/>
      <c r="D684" s="49"/>
    </row>
    <row r="685" spans="3:4" ht="12.95" customHeight="1" x14ac:dyDescent="0.2">
      <c r="C685" s="49"/>
      <c r="D685" s="49"/>
    </row>
    <row r="686" spans="3:4" ht="12.95" customHeight="1" x14ac:dyDescent="0.2">
      <c r="C686" s="49"/>
      <c r="D686" s="49"/>
    </row>
    <row r="687" spans="3:4" ht="12.95" customHeight="1" x14ac:dyDescent="0.2">
      <c r="C687" s="49"/>
      <c r="D687" s="49"/>
    </row>
    <row r="688" spans="3:4" ht="12.95" customHeight="1" x14ac:dyDescent="0.2">
      <c r="C688" s="49"/>
      <c r="D688" s="49"/>
    </row>
    <row r="689" spans="3:4" ht="12.95" customHeight="1" x14ac:dyDescent="0.2">
      <c r="C689" s="49"/>
      <c r="D689" s="49"/>
    </row>
    <row r="690" spans="3:4" ht="12.95" customHeight="1" x14ac:dyDescent="0.2">
      <c r="C690" s="49"/>
      <c r="D690" s="49"/>
    </row>
    <row r="691" spans="3:4" ht="12.95" customHeight="1" x14ac:dyDescent="0.2">
      <c r="C691" s="49"/>
      <c r="D691" s="49"/>
    </row>
    <row r="692" spans="3:4" ht="12.95" customHeight="1" x14ac:dyDescent="0.2">
      <c r="C692" s="49"/>
      <c r="D692" s="49"/>
    </row>
    <row r="693" spans="3:4" ht="12.95" customHeight="1" x14ac:dyDescent="0.2">
      <c r="C693" s="49"/>
      <c r="D693" s="49"/>
    </row>
    <row r="694" spans="3:4" ht="12.95" customHeight="1" x14ac:dyDescent="0.2">
      <c r="C694" s="49"/>
      <c r="D694" s="49"/>
    </row>
    <row r="695" spans="3:4" ht="12.95" customHeight="1" x14ac:dyDescent="0.2">
      <c r="C695" s="49"/>
      <c r="D695" s="49"/>
    </row>
    <row r="696" spans="3:4" ht="12.95" customHeight="1" x14ac:dyDescent="0.2">
      <c r="C696" s="49"/>
      <c r="D696" s="49"/>
    </row>
    <row r="697" spans="3:4" ht="12.95" customHeight="1" x14ac:dyDescent="0.2">
      <c r="C697" s="49"/>
      <c r="D697" s="49"/>
    </row>
    <row r="698" spans="3:4" ht="12.95" customHeight="1" x14ac:dyDescent="0.2">
      <c r="C698" s="49"/>
      <c r="D698" s="49"/>
    </row>
    <row r="699" spans="3:4" ht="12.95" customHeight="1" x14ac:dyDescent="0.2">
      <c r="C699" s="49"/>
      <c r="D699" s="49"/>
    </row>
    <row r="700" spans="3:4" ht="12.95" customHeight="1" x14ac:dyDescent="0.2">
      <c r="C700" s="49"/>
      <c r="D700" s="49"/>
    </row>
    <row r="701" spans="3:4" ht="12.95" customHeight="1" x14ac:dyDescent="0.2">
      <c r="C701" s="49"/>
      <c r="D701" s="49"/>
    </row>
    <row r="702" spans="3:4" ht="12.95" customHeight="1" x14ac:dyDescent="0.2">
      <c r="C702" s="49"/>
      <c r="D702" s="49"/>
    </row>
    <row r="703" spans="3:4" ht="12.95" customHeight="1" x14ac:dyDescent="0.2">
      <c r="C703" s="49"/>
      <c r="D703" s="49"/>
    </row>
    <row r="704" spans="3:4" ht="12.95" customHeight="1" x14ac:dyDescent="0.2">
      <c r="C704" s="49"/>
      <c r="D704" s="49"/>
    </row>
    <row r="705" spans="3:4" ht="12.95" customHeight="1" x14ac:dyDescent="0.2">
      <c r="C705" s="49"/>
      <c r="D705" s="49"/>
    </row>
    <row r="706" spans="3:4" ht="12.95" customHeight="1" x14ac:dyDescent="0.2">
      <c r="C706" s="49"/>
      <c r="D706" s="49"/>
    </row>
    <row r="707" spans="3:4" ht="12.95" customHeight="1" x14ac:dyDescent="0.2">
      <c r="C707" s="49"/>
      <c r="D707" s="49"/>
    </row>
    <row r="708" spans="3:4" ht="12.95" customHeight="1" x14ac:dyDescent="0.2">
      <c r="C708" s="49"/>
      <c r="D708" s="49"/>
    </row>
    <row r="709" spans="3:4" ht="12.95" customHeight="1" x14ac:dyDescent="0.2">
      <c r="C709" s="49"/>
      <c r="D709" s="49"/>
    </row>
    <row r="710" spans="3:4" ht="12.95" customHeight="1" x14ac:dyDescent="0.2">
      <c r="C710" s="49"/>
      <c r="D710" s="49"/>
    </row>
    <row r="711" spans="3:4" ht="12.95" customHeight="1" x14ac:dyDescent="0.2">
      <c r="C711" s="49"/>
      <c r="D711" s="49"/>
    </row>
    <row r="712" spans="3:4" ht="12.95" customHeight="1" x14ac:dyDescent="0.2">
      <c r="C712" s="49"/>
      <c r="D712" s="49"/>
    </row>
    <row r="713" spans="3:4" ht="12.95" customHeight="1" x14ac:dyDescent="0.2">
      <c r="C713" s="49"/>
      <c r="D713" s="49"/>
    </row>
    <row r="714" spans="3:4" ht="12.95" customHeight="1" x14ac:dyDescent="0.2">
      <c r="C714" s="49"/>
      <c r="D714" s="49"/>
    </row>
    <row r="715" spans="3:4" ht="12.95" customHeight="1" x14ac:dyDescent="0.2">
      <c r="C715" s="49"/>
      <c r="D715" s="49"/>
    </row>
    <row r="716" spans="3:4" ht="12.95" customHeight="1" x14ac:dyDescent="0.2">
      <c r="C716" s="49"/>
      <c r="D716" s="49"/>
    </row>
    <row r="717" spans="3:4" ht="12.95" customHeight="1" x14ac:dyDescent="0.2">
      <c r="C717" s="49"/>
      <c r="D717" s="49"/>
    </row>
    <row r="718" spans="3:4" ht="12.95" customHeight="1" x14ac:dyDescent="0.2">
      <c r="C718" s="49"/>
      <c r="D718" s="49"/>
    </row>
    <row r="719" spans="3:4" ht="12.95" customHeight="1" x14ac:dyDescent="0.2">
      <c r="C719" s="49"/>
      <c r="D719" s="49"/>
    </row>
    <row r="720" spans="3:4" ht="12.95" customHeight="1" x14ac:dyDescent="0.2">
      <c r="C720" s="49"/>
      <c r="D720" s="49"/>
    </row>
    <row r="721" spans="3:4" ht="12.95" customHeight="1" x14ac:dyDescent="0.2">
      <c r="C721" s="49"/>
      <c r="D721" s="49"/>
    </row>
    <row r="722" spans="3:4" ht="12.95" customHeight="1" x14ac:dyDescent="0.2">
      <c r="C722" s="49"/>
      <c r="D722" s="49"/>
    </row>
    <row r="723" spans="3:4" ht="12.95" customHeight="1" x14ac:dyDescent="0.2">
      <c r="C723" s="49"/>
      <c r="D723" s="49"/>
    </row>
    <row r="724" spans="3:4" ht="12.95" customHeight="1" x14ac:dyDescent="0.2">
      <c r="C724" s="49"/>
      <c r="D724" s="49"/>
    </row>
    <row r="725" spans="3:4" ht="12.95" customHeight="1" x14ac:dyDescent="0.2">
      <c r="C725" s="49"/>
      <c r="D725" s="49"/>
    </row>
    <row r="726" spans="3:4" ht="12.95" customHeight="1" x14ac:dyDescent="0.2">
      <c r="C726" s="49"/>
      <c r="D726" s="49"/>
    </row>
    <row r="727" spans="3:4" ht="12.95" customHeight="1" x14ac:dyDescent="0.2">
      <c r="C727" s="49"/>
      <c r="D727" s="49"/>
    </row>
    <row r="728" spans="3:4" ht="12.95" customHeight="1" x14ac:dyDescent="0.2">
      <c r="C728" s="49"/>
      <c r="D728" s="49"/>
    </row>
    <row r="729" spans="3:4" ht="12.95" customHeight="1" x14ac:dyDescent="0.2">
      <c r="C729" s="49"/>
      <c r="D729" s="49"/>
    </row>
    <row r="730" spans="3:4" ht="12.95" customHeight="1" x14ac:dyDescent="0.2">
      <c r="C730" s="49"/>
      <c r="D730" s="49"/>
    </row>
    <row r="731" spans="3:4" ht="12.95" customHeight="1" x14ac:dyDescent="0.2">
      <c r="C731" s="49"/>
      <c r="D731" s="49"/>
    </row>
    <row r="732" spans="3:4" ht="12.95" customHeight="1" x14ac:dyDescent="0.2">
      <c r="C732" s="49"/>
      <c r="D732" s="49"/>
    </row>
    <row r="733" spans="3:4" ht="12.95" customHeight="1" x14ac:dyDescent="0.2">
      <c r="C733" s="49"/>
      <c r="D733" s="49"/>
    </row>
    <row r="734" spans="3:4" ht="12.95" customHeight="1" x14ac:dyDescent="0.2">
      <c r="C734" s="49"/>
      <c r="D734" s="49"/>
    </row>
    <row r="735" spans="3:4" ht="12.95" customHeight="1" x14ac:dyDescent="0.2">
      <c r="C735" s="49"/>
      <c r="D735" s="49"/>
    </row>
    <row r="736" spans="3:4" ht="12.95" customHeight="1" x14ac:dyDescent="0.2">
      <c r="C736" s="49"/>
      <c r="D736" s="49"/>
    </row>
    <row r="737" spans="3:4" ht="12.95" customHeight="1" x14ac:dyDescent="0.2">
      <c r="C737" s="49"/>
      <c r="D737" s="49"/>
    </row>
    <row r="738" spans="3:4" ht="12.95" customHeight="1" x14ac:dyDescent="0.2">
      <c r="C738" s="49"/>
      <c r="D738" s="49"/>
    </row>
    <row r="739" spans="3:4" ht="12.95" customHeight="1" x14ac:dyDescent="0.2">
      <c r="C739" s="49"/>
      <c r="D739" s="49"/>
    </row>
    <row r="740" spans="3:4" ht="12.95" customHeight="1" x14ac:dyDescent="0.2">
      <c r="C740" s="49"/>
      <c r="D740" s="49"/>
    </row>
    <row r="741" spans="3:4" ht="12.95" customHeight="1" x14ac:dyDescent="0.2">
      <c r="C741" s="49"/>
      <c r="D741" s="49"/>
    </row>
    <row r="742" spans="3:4" ht="12.95" customHeight="1" x14ac:dyDescent="0.2">
      <c r="C742" s="49"/>
      <c r="D742" s="49"/>
    </row>
    <row r="743" spans="3:4" ht="12.95" customHeight="1" x14ac:dyDescent="0.2">
      <c r="C743" s="49"/>
      <c r="D743" s="49"/>
    </row>
    <row r="744" spans="3:4" ht="12.95" customHeight="1" x14ac:dyDescent="0.2">
      <c r="C744" s="49"/>
      <c r="D744" s="49"/>
    </row>
    <row r="745" spans="3:4" ht="12.95" customHeight="1" x14ac:dyDescent="0.2">
      <c r="C745" s="49"/>
      <c r="D745" s="49"/>
    </row>
    <row r="746" spans="3:4" ht="12.95" customHeight="1" x14ac:dyDescent="0.2">
      <c r="C746" s="49"/>
      <c r="D746" s="49"/>
    </row>
    <row r="747" spans="3:4" ht="12.95" customHeight="1" x14ac:dyDescent="0.2">
      <c r="C747" s="49"/>
      <c r="D747" s="49"/>
    </row>
    <row r="748" spans="3:4" ht="12.95" customHeight="1" x14ac:dyDescent="0.2">
      <c r="C748" s="49"/>
      <c r="D748" s="49"/>
    </row>
    <row r="749" spans="3:4" ht="12.95" customHeight="1" x14ac:dyDescent="0.2">
      <c r="C749" s="49"/>
      <c r="D749" s="49"/>
    </row>
    <row r="750" spans="3:4" ht="12.95" customHeight="1" x14ac:dyDescent="0.2">
      <c r="C750" s="49"/>
      <c r="D750" s="49"/>
    </row>
    <row r="751" spans="3:4" ht="12.95" customHeight="1" x14ac:dyDescent="0.2">
      <c r="C751" s="49"/>
      <c r="D751" s="49"/>
    </row>
    <row r="752" spans="3:4" ht="12.95" customHeight="1" x14ac:dyDescent="0.2">
      <c r="C752" s="49"/>
      <c r="D752" s="49"/>
    </row>
    <row r="753" spans="3:4" ht="12.95" customHeight="1" x14ac:dyDescent="0.2">
      <c r="C753" s="49"/>
      <c r="D753" s="49"/>
    </row>
    <row r="754" spans="3:4" ht="12.95" customHeight="1" x14ac:dyDescent="0.2">
      <c r="C754" s="49"/>
      <c r="D754" s="49"/>
    </row>
    <row r="755" spans="3:4" ht="12.95" customHeight="1" x14ac:dyDescent="0.2">
      <c r="C755" s="49"/>
      <c r="D755" s="49"/>
    </row>
    <row r="756" spans="3:4" ht="12.95" customHeight="1" x14ac:dyDescent="0.2">
      <c r="C756" s="49"/>
      <c r="D756" s="49"/>
    </row>
    <row r="757" spans="3:4" ht="12.95" customHeight="1" x14ac:dyDescent="0.2">
      <c r="C757" s="49"/>
      <c r="D757" s="49"/>
    </row>
    <row r="758" spans="3:4" ht="12.95" customHeight="1" x14ac:dyDescent="0.2">
      <c r="C758" s="49"/>
      <c r="D758" s="49"/>
    </row>
    <row r="759" spans="3:4" ht="12.95" customHeight="1" x14ac:dyDescent="0.2">
      <c r="C759" s="49"/>
      <c r="D759" s="49"/>
    </row>
    <row r="760" spans="3:4" ht="12.95" customHeight="1" x14ac:dyDescent="0.2">
      <c r="C760" s="49"/>
      <c r="D760" s="49"/>
    </row>
    <row r="761" spans="3:4" ht="12.95" customHeight="1" x14ac:dyDescent="0.2">
      <c r="C761" s="49"/>
      <c r="D761" s="49"/>
    </row>
    <row r="762" spans="3:4" ht="12.95" customHeight="1" x14ac:dyDescent="0.2">
      <c r="C762" s="49"/>
      <c r="D762" s="49"/>
    </row>
    <row r="763" spans="3:4" ht="12.95" customHeight="1" x14ac:dyDescent="0.2">
      <c r="C763" s="49"/>
      <c r="D763" s="49"/>
    </row>
    <row r="764" spans="3:4" ht="12.95" customHeight="1" x14ac:dyDescent="0.2">
      <c r="C764" s="49"/>
      <c r="D764" s="49"/>
    </row>
    <row r="765" spans="3:4" ht="12.95" customHeight="1" x14ac:dyDescent="0.2">
      <c r="C765" s="49"/>
      <c r="D765" s="49"/>
    </row>
    <row r="766" spans="3:4" ht="12.95" customHeight="1" x14ac:dyDescent="0.2">
      <c r="C766" s="49"/>
      <c r="D766" s="49"/>
    </row>
    <row r="767" spans="3:4" ht="12.95" customHeight="1" x14ac:dyDescent="0.2">
      <c r="C767" s="49"/>
      <c r="D767" s="49"/>
    </row>
    <row r="768" spans="3:4" ht="12.95" customHeight="1" x14ac:dyDescent="0.2">
      <c r="C768" s="49"/>
      <c r="D768" s="49"/>
    </row>
    <row r="769" spans="3:4" ht="12.95" customHeight="1" x14ac:dyDescent="0.2">
      <c r="C769" s="49"/>
      <c r="D769" s="49"/>
    </row>
    <row r="770" spans="3:4" ht="12.95" customHeight="1" x14ac:dyDescent="0.2">
      <c r="C770" s="49"/>
      <c r="D770" s="49"/>
    </row>
    <row r="771" spans="3:4" ht="12.95" customHeight="1" x14ac:dyDescent="0.2">
      <c r="C771" s="49"/>
      <c r="D771" s="49"/>
    </row>
    <row r="772" spans="3:4" ht="12.95" customHeight="1" x14ac:dyDescent="0.2">
      <c r="C772" s="49"/>
      <c r="D772" s="49"/>
    </row>
    <row r="773" spans="3:4" ht="12.95" customHeight="1" x14ac:dyDescent="0.2">
      <c r="C773" s="49"/>
      <c r="D773" s="49"/>
    </row>
    <row r="774" spans="3:4" ht="12.95" customHeight="1" x14ac:dyDescent="0.2">
      <c r="C774" s="49"/>
      <c r="D774" s="49"/>
    </row>
    <row r="775" spans="3:4" ht="12.95" customHeight="1" x14ac:dyDescent="0.2">
      <c r="C775" s="49"/>
      <c r="D775" s="49"/>
    </row>
    <row r="776" spans="3:4" ht="12.95" customHeight="1" x14ac:dyDescent="0.2">
      <c r="C776" s="49"/>
      <c r="D776" s="49"/>
    </row>
    <row r="777" spans="3:4" ht="12.95" customHeight="1" x14ac:dyDescent="0.2">
      <c r="C777" s="49"/>
      <c r="D777" s="49"/>
    </row>
    <row r="778" spans="3:4" ht="12.95" customHeight="1" x14ac:dyDescent="0.2">
      <c r="C778" s="49"/>
      <c r="D778" s="49"/>
    </row>
    <row r="779" spans="3:4" ht="12.95" customHeight="1" x14ac:dyDescent="0.2">
      <c r="C779" s="49"/>
      <c r="D779" s="49"/>
    </row>
    <row r="780" spans="3:4" ht="12.95" customHeight="1" x14ac:dyDescent="0.2">
      <c r="C780" s="49"/>
      <c r="D780" s="49"/>
    </row>
    <row r="781" spans="3:4" ht="12.95" customHeight="1" x14ac:dyDescent="0.2">
      <c r="C781" s="49"/>
      <c r="D781" s="49"/>
    </row>
    <row r="782" spans="3:4" ht="12.95" customHeight="1" x14ac:dyDescent="0.2">
      <c r="C782" s="49"/>
      <c r="D782" s="49"/>
    </row>
    <row r="783" spans="3:4" ht="12.95" customHeight="1" x14ac:dyDescent="0.2">
      <c r="C783" s="49"/>
      <c r="D783" s="49"/>
    </row>
    <row r="784" spans="3:4" ht="12.95" customHeight="1" x14ac:dyDescent="0.2">
      <c r="C784" s="49"/>
      <c r="D784" s="49"/>
    </row>
    <row r="785" spans="3:4" ht="12.95" customHeight="1" x14ac:dyDescent="0.2">
      <c r="C785" s="49"/>
      <c r="D785" s="49"/>
    </row>
    <row r="786" spans="3:4" ht="12.95" customHeight="1" x14ac:dyDescent="0.2">
      <c r="C786" s="49"/>
      <c r="D786" s="49"/>
    </row>
    <row r="787" spans="3:4" ht="12.95" customHeight="1" x14ac:dyDescent="0.2">
      <c r="C787" s="49"/>
      <c r="D787" s="49"/>
    </row>
    <row r="788" spans="3:4" ht="12.95" customHeight="1" x14ac:dyDescent="0.2">
      <c r="C788" s="49"/>
      <c r="D788" s="49"/>
    </row>
    <row r="789" spans="3:4" ht="12.95" customHeight="1" x14ac:dyDescent="0.2">
      <c r="C789" s="49"/>
      <c r="D789" s="49"/>
    </row>
    <row r="790" spans="3:4" ht="12.95" customHeight="1" x14ac:dyDescent="0.2">
      <c r="C790" s="49"/>
      <c r="D790" s="49"/>
    </row>
    <row r="791" spans="3:4" ht="12.95" customHeight="1" x14ac:dyDescent="0.2">
      <c r="C791" s="49"/>
      <c r="D791" s="49"/>
    </row>
    <row r="792" spans="3:4" ht="12.95" customHeight="1" x14ac:dyDescent="0.2">
      <c r="C792" s="49"/>
      <c r="D792" s="49"/>
    </row>
    <row r="793" spans="3:4" ht="12.95" customHeight="1" x14ac:dyDescent="0.2">
      <c r="C793" s="49"/>
      <c r="D793" s="49"/>
    </row>
    <row r="794" spans="3:4" ht="12.95" customHeight="1" x14ac:dyDescent="0.2">
      <c r="C794" s="49"/>
      <c r="D794" s="49"/>
    </row>
    <row r="795" spans="3:4" ht="12.95" customHeight="1" x14ac:dyDescent="0.2">
      <c r="C795" s="49"/>
      <c r="D795" s="49"/>
    </row>
    <row r="796" spans="3:4" ht="12.95" customHeight="1" x14ac:dyDescent="0.2">
      <c r="C796" s="49"/>
      <c r="D796" s="49"/>
    </row>
    <row r="797" spans="3:4" ht="12.95" customHeight="1" x14ac:dyDescent="0.2">
      <c r="C797" s="49"/>
      <c r="D797" s="49"/>
    </row>
    <row r="798" spans="3:4" ht="12.95" customHeight="1" x14ac:dyDescent="0.2">
      <c r="C798" s="49"/>
      <c r="D798" s="49"/>
    </row>
    <row r="799" spans="3:4" ht="12.95" customHeight="1" x14ac:dyDescent="0.2">
      <c r="C799" s="49"/>
      <c r="D799" s="49"/>
    </row>
    <row r="800" spans="3:4" ht="12.95" customHeight="1" x14ac:dyDescent="0.2">
      <c r="C800" s="49"/>
      <c r="D800" s="49"/>
    </row>
    <row r="801" spans="3:4" ht="12.95" customHeight="1" x14ac:dyDescent="0.2">
      <c r="C801" s="49"/>
      <c r="D801" s="49"/>
    </row>
    <row r="802" spans="3:4" ht="12.95" customHeight="1" x14ac:dyDescent="0.2">
      <c r="C802" s="49"/>
      <c r="D802" s="49"/>
    </row>
    <row r="803" spans="3:4" ht="12.95" customHeight="1" x14ac:dyDescent="0.2">
      <c r="C803" s="49"/>
      <c r="D803" s="49"/>
    </row>
    <row r="804" spans="3:4" ht="12.95" customHeight="1" x14ac:dyDescent="0.2">
      <c r="C804" s="49"/>
      <c r="D804" s="49"/>
    </row>
    <row r="805" spans="3:4" ht="12.95" customHeight="1" x14ac:dyDescent="0.2">
      <c r="C805" s="49"/>
      <c r="D805" s="49"/>
    </row>
    <row r="806" spans="3:4" ht="12.95" customHeight="1" x14ac:dyDescent="0.2">
      <c r="C806" s="49"/>
      <c r="D806" s="49"/>
    </row>
    <row r="807" spans="3:4" ht="12.95" customHeight="1" x14ac:dyDescent="0.2">
      <c r="C807" s="49"/>
      <c r="D807" s="49"/>
    </row>
    <row r="808" spans="3:4" ht="12.95" customHeight="1" x14ac:dyDescent="0.2">
      <c r="C808" s="49"/>
      <c r="D808" s="49"/>
    </row>
    <row r="809" spans="3:4" ht="12.95" customHeight="1" x14ac:dyDescent="0.2">
      <c r="C809" s="49"/>
      <c r="D809" s="49"/>
    </row>
    <row r="810" spans="3:4" ht="12.95" customHeight="1" x14ac:dyDescent="0.2">
      <c r="C810" s="49"/>
      <c r="D810" s="49"/>
    </row>
    <row r="811" spans="3:4" ht="12.95" customHeight="1" x14ac:dyDescent="0.2">
      <c r="C811" s="49"/>
      <c r="D811" s="49"/>
    </row>
    <row r="812" spans="3:4" ht="12.95" customHeight="1" x14ac:dyDescent="0.2">
      <c r="C812" s="49"/>
      <c r="D812" s="49"/>
    </row>
    <row r="813" spans="3:4" ht="12.95" customHeight="1" x14ac:dyDescent="0.2">
      <c r="C813" s="49"/>
      <c r="D813" s="49"/>
    </row>
    <row r="814" spans="3:4" ht="12.95" customHeight="1" x14ac:dyDescent="0.2">
      <c r="C814" s="49"/>
      <c r="D814" s="49"/>
    </row>
    <row r="815" spans="3:4" ht="12.95" customHeight="1" x14ac:dyDescent="0.2">
      <c r="C815" s="49"/>
      <c r="D815" s="49"/>
    </row>
    <row r="816" spans="3:4" ht="12.95" customHeight="1" x14ac:dyDescent="0.2">
      <c r="C816" s="49"/>
      <c r="D816" s="49"/>
    </row>
    <row r="817" spans="3:4" ht="12.95" customHeight="1" x14ac:dyDescent="0.2">
      <c r="C817" s="49"/>
      <c r="D817" s="49"/>
    </row>
    <row r="818" spans="3:4" ht="12.95" customHeight="1" x14ac:dyDescent="0.2">
      <c r="C818" s="49"/>
      <c r="D818" s="49"/>
    </row>
    <row r="819" spans="3:4" ht="12.95" customHeight="1" x14ac:dyDescent="0.2">
      <c r="C819" s="49"/>
      <c r="D819" s="49"/>
    </row>
    <row r="820" spans="3:4" ht="12.95" customHeight="1" x14ac:dyDescent="0.2">
      <c r="C820" s="49"/>
      <c r="D820" s="49"/>
    </row>
    <row r="821" spans="3:4" ht="12.95" customHeight="1" x14ac:dyDescent="0.2">
      <c r="C821" s="49"/>
      <c r="D821" s="49"/>
    </row>
    <row r="822" spans="3:4" ht="12.95" customHeight="1" x14ac:dyDescent="0.2">
      <c r="C822" s="49"/>
      <c r="D822" s="49"/>
    </row>
    <row r="823" spans="3:4" ht="12.95" customHeight="1" x14ac:dyDescent="0.2">
      <c r="C823" s="49"/>
      <c r="D823" s="49"/>
    </row>
    <row r="824" spans="3:4" ht="12.95" customHeight="1" x14ac:dyDescent="0.2">
      <c r="C824" s="49"/>
      <c r="D824" s="49"/>
    </row>
    <row r="825" spans="3:4" ht="12.95" customHeight="1" x14ac:dyDescent="0.2">
      <c r="C825" s="49"/>
      <c r="D825" s="49"/>
    </row>
    <row r="826" spans="3:4" ht="12.95" customHeight="1" x14ac:dyDescent="0.2">
      <c r="C826" s="49"/>
      <c r="D826" s="49"/>
    </row>
    <row r="827" spans="3:4" ht="12.95" customHeight="1" x14ac:dyDescent="0.2">
      <c r="C827" s="49"/>
      <c r="D827" s="49"/>
    </row>
    <row r="828" spans="3:4" ht="12.95" customHeight="1" x14ac:dyDescent="0.2">
      <c r="C828" s="49"/>
      <c r="D828" s="49"/>
    </row>
    <row r="829" spans="3:4" ht="12.95" customHeight="1" x14ac:dyDescent="0.2">
      <c r="C829" s="49"/>
      <c r="D829" s="49"/>
    </row>
    <row r="830" spans="3:4" ht="12.95" customHeight="1" x14ac:dyDescent="0.2">
      <c r="C830" s="49"/>
      <c r="D830" s="49"/>
    </row>
    <row r="831" spans="3:4" ht="12.95" customHeight="1" x14ac:dyDescent="0.2">
      <c r="C831" s="49"/>
      <c r="D831" s="49"/>
    </row>
    <row r="832" spans="3:4" ht="12.95" customHeight="1" x14ac:dyDescent="0.2">
      <c r="C832" s="49"/>
      <c r="D832" s="49"/>
    </row>
    <row r="833" spans="3:4" ht="12.95" customHeight="1" x14ac:dyDescent="0.2">
      <c r="C833" s="49"/>
      <c r="D833" s="49"/>
    </row>
    <row r="834" spans="3:4" ht="12.95" customHeight="1" x14ac:dyDescent="0.2">
      <c r="C834" s="49"/>
      <c r="D834" s="49"/>
    </row>
    <row r="835" spans="3:4" ht="12.95" customHeight="1" x14ac:dyDescent="0.2">
      <c r="C835" s="49"/>
      <c r="D835" s="49"/>
    </row>
    <row r="836" spans="3:4" ht="12.95" customHeight="1" x14ac:dyDescent="0.2">
      <c r="C836" s="49"/>
      <c r="D836" s="49"/>
    </row>
    <row r="837" spans="3:4" ht="12.95" customHeight="1" x14ac:dyDescent="0.2">
      <c r="C837" s="49"/>
      <c r="D837" s="49"/>
    </row>
    <row r="838" spans="3:4" ht="12.95" customHeight="1" x14ac:dyDescent="0.2">
      <c r="C838" s="49"/>
      <c r="D838" s="49"/>
    </row>
    <row r="839" spans="3:4" ht="12.95" customHeight="1" x14ac:dyDescent="0.2">
      <c r="C839" s="49"/>
      <c r="D839" s="49"/>
    </row>
    <row r="840" spans="3:4" ht="12.95" customHeight="1" x14ac:dyDescent="0.2">
      <c r="C840" s="49"/>
      <c r="D840" s="49"/>
    </row>
    <row r="841" spans="3:4" ht="12.95" customHeight="1" x14ac:dyDescent="0.2">
      <c r="C841" s="49"/>
      <c r="D841" s="49"/>
    </row>
    <row r="842" spans="3:4" ht="12.95" customHeight="1" x14ac:dyDescent="0.2">
      <c r="C842" s="49"/>
      <c r="D842" s="49"/>
    </row>
    <row r="843" spans="3:4" ht="12.95" customHeight="1" x14ac:dyDescent="0.2">
      <c r="C843" s="49"/>
      <c r="D843" s="49"/>
    </row>
    <row r="844" spans="3:4" ht="12.95" customHeight="1" x14ac:dyDescent="0.2">
      <c r="C844" s="49"/>
      <c r="D844" s="49"/>
    </row>
    <row r="845" spans="3:4" ht="12.95" customHeight="1" x14ac:dyDescent="0.2">
      <c r="C845" s="49"/>
      <c r="D845" s="49"/>
    </row>
    <row r="846" spans="3:4" ht="12.95" customHeight="1" x14ac:dyDescent="0.2">
      <c r="C846" s="49"/>
      <c r="D846" s="49"/>
    </row>
    <row r="847" spans="3:4" ht="12.95" customHeight="1" x14ac:dyDescent="0.2">
      <c r="C847" s="49"/>
      <c r="D847" s="49"/>
    </row>
    <row r="848" spans="3:4" ht="12.95" customHeight="1" x14ac:dyDescent="0.2">
      <c r="C848" s="49"/>
      <c r="D848" s="49"/>
    </row>
    <row r="849" spans="3:4" ht="12.95" customHeight="1" x14ac:dyDescent="0.2">
      <c r="C849" s="49"/>
      <c r="D849" s="49"/>
    </row>
    <row r="850" spans="3:4" ht="12.95" customHeight="1" x14ac:dyDescent="0.2">
      <c r="C850" s="49"/>
      <c r="D850" s="49"/>
    </row>
    <row r="851" spans="3:4" ht="12.95" customHeight="1" x14ac:dyDescent="0.2">
      <c r="C851" s="49"/>
      <c r="D851" s="49"/>
    </row>
    <row r="852" spans="3:4" ht="12.95" customHeight="1" x14ac:dyDescent="0.2">
      <c r="C852" s="49"/>
      <c r="D852" s="49"/>
    </row>
    <row r="853" spans="3:4" ht="12.95" customHeight="1" x14ac:dyDescent="0.2">
      <c r="C853" s="49"/>
      <c r="D853" s="49"/>
    </row>
    <row r="854" spans="3:4" ht="12.95" customHeight="1" x14ac:dyDescent="0.2">
      <c r="C854" s="49"/>
      <c r="D854" s="49"/>
    </row>
    <row r="855" spans="3:4" ht="12.95" customHeight="1" x14ac:dyDescent="0.2">
      <c r="C855" s="49"/>
      <c r="D855" s="49"/>
    </row>
    <row r="856" spans="3:4" ht="12.95" customHeight="1" x14ac:dyDescent="0.2">
      <c r="C856" s="49"/>
      <c r="D856" s="49"/>
    </row>
    <row r="857" spans="3:4" ht="12.95" customHeight="1" x14ac:dyDescent="0.2">
      <c r="C857" s="49"/>
      <c r="D857" s="49"/>
    </row>
    <row r="858" spans="3:4" ht="12.95" customHeight="1" x14ac:dyDescent="0.2">
      <c r="C858" s="49"/>
      <c r="D858" s="49"/>
    </row>
    <row r="859" spans="3:4" ht="12.95" customHeight="1" x14ac:dyDescent="0.2">
      <c r="C859" s="49"/>
      <c r="D859" s="49"/>
    </row>
    <row r="860" spans="3:4" ht="12.95" customHeight="1" x14ac:dyDescent="0.2">
      <c r="C860" s="49"/>
      <c r="D860" s="49"/>
    </row>
    <row r="861" spans="3:4" ht="12.95" customHeight="1" x14ac:dyDescent="0.2">
      <c r="C861" s="49"/>
      <c r="D861" s="49"/>
    </row>
    <row r="862" spans="3:4" ht="12.95" customHeight="1" x14ac:dyDescent="0.2">
      <c r="C862" s="49"/>
      <c r="D862" s="49"/>
    </row>
    <row r="863" spans="3:4" ht="12.95" customHeight="1" x14ac:dyDescent="0.2">
      <c r="C863" s="49"/>
      <c r="D863" s="49"/>
    </row>
    <row r="864" spans="3:4" ht="12.95" customHeight="1" x14ac:dyDescent="0.2">
      <c r="C864" s="49"/>
      <c r="D864" s="49"/>
    </row>
    <row r="865" spans="3:4" ht="12.95" customHeight="1" x14ac:dyDescent="0.2">
      <c r="C865" s="49"/>
      <c r="D865" s="49"/>
    </row>
    <row r="866" spans="3:4" ht="12.95" customHeight="1" x14ac:dyDescent="0.2">
      <c r="C866" s="49"/>
      <c r="D866" s="49"/>
    </row>
    <row r="867" spans="3:4" ht="12.95" customHeight="1" x14ac:dyDescent="0.2">
      <c r="C867" s="49"/>
      <c r="D867" s="49"/>
    </row>
    <row r="868" spans="3:4" ht="12.95" customHeight="1" x14ac:dyDescent="0.2">
      <c r="C868" s="49"/>
      <c r="D868" s="49"/>
    </row>
    <row r="869" spans="3:4" ht="12.95" customHeight="1" x14ac:dyDescent="0.2">
      <c r="C869" s="49"/>
      <c r="D869" s="49"/>
    </row>
    <row r="870" spans="3:4" ht="12.95" customHeight="1" x14ac:dyDescent="0.2">
      <c r="C870" s="49"/>
      <c r="D870" s="49"/>
    </row>
    <row r="871" spans="3:4" ht="12.95" customHeight="1" x14ac:dyDescent="0.2">
      <c r="C871" s="49"/>
      <c r="D871" s="49"/>
    </row>
    <row r="872" spans="3:4" ht="12.95" customHeight="1" x14ac:dyDescent="0.2">
      <c r="C872" s="49"/>
      <c r="D872" s="49"/>
    </row>
    <row r="873" spans="3:4" ht="12.95" customHeight="1" x14ac:dyDescent="0.2">
      <c r="C873" s="49"/>
      <c r="D873" s="49"/>
    </row>
    <row r="874" spans="3:4" ht="12.95" customHeight="1" x14ac:dyDescent="0.2">
      <c r="C874" s="49"/>
      <c r="D874" s="49"/>
    </row>
    <row r="875" spans="3:4" ht="12.95" customHeight="1" x14ac:dyDescent="0.2">
      <c r="C875" s="49"/>
      <c r="D875" s="49"/>
    </row>
    <row r="876" spans="3:4" ht="12.95" customHeight="1" x14ac:dyDescent="0.2">
      <c r="C876" s="49"/>
      <c r="D876" s="49"/>
    </row>
    <row r="877" spans="3:4" ht="12.95" customHeight="1" x14ac:dyDescent="0.2">
      <c r="C877" s="49"/>
      <c r="D877" s="49"/>
    </row>
    <row r="878" spans="3:4" ht="12.95" customHeight="1" x14ac:dyDescent="0.2">
      <c r="C878" s="49"/>
      <c r="D878" s="49"/>
    </row>
    <row r="879" spans="3:4" ht="12.95" customHeight="1" x14ac:dyDescent="0.2">
      <c r="C879" s="49"/>
      <c r="D879" s="49"/>
    </row>
    <row r="880" spans="3:4" ht="12.95" customHeight="1" x14ac:dyDescent="0.2">
      <c r="C880" s="49"/>
      <c r="D880" s="49"/>
    </row>
    <row r="881" spans="3:4" ht="12.95" customHeight="1" x14ac:dyDescent="0.2">
      <c r="C881" s="49"/>
      <c r="D881" s="49"/>
    </row>
    <row r="882" spans="3:4" ht="12.95" customHeight="1" x14ac:dyDescent="0.2">
      <c r="C882" s="49"/>
      <c r="D882" s="49"/>
    </row>
    <row r="883" spans="3:4" ht="12.95" customHeight="1" x14ac:dyDescent="0.2">
      <c r="C883" s="49"/>
      <c r="D883" s="49"/>
    </row>
    <row r="884" spans="3:4" ht="12.95" customHeight="1" x14ac:dyDescent="0.2">
      <c r="C884" s="49"/>
      <c r="D884" s="49"/>
    </row>
    <row r="885" spans="3:4" ht="12.95" customHeight="1" x14ac:dyDescent="0.2">
      <c r="C885" s="49"/>
      <c r="D885" s="49"/>
    </row>
    <row r="886" spans="3:4" ht="12.95" customHeight="1" x14ac:dyDescent="0.2">
      <c r="C886" s="49"/>
      <c r="D886" s="49"/>
    </row>
    <row r="887" spans="3:4" ht="12.95" customHeight="1" x14ac:dyDescent="0.2">
      <c r="C887" s="49"/>
      <c r="D887" s="49"/>
    </row>
    <row r="888" spans="3:4" ht="12.95" customHeight="1" x14ac:dyDescent="0.2">
      <c r="C888" s="49"/>
      <c r="D888" s="49"/>
    </row>
    <row r="889" spans="3:4" ht="12.95" customHeight="1" x14ac:dyDescent="0.2">
      <c r="C889" s="49"/>
      <c r="D889" s="49"/>
    </row>
    <row r="890" spans="3:4" ht="12.95" customHeight="1" x14ac:dyDescent="0.2">
      <c r="C890" s="49"/>
      <c r="D890" s="49"/>
    </row>
    <row r="891" spans="3:4" ht="12.95" customHeight="1" x14ac:dyDescent="0.2">
      <c r="C891" s="49"/>
      <c r="D891" s="49"/>
    </row>
    <row r="892" spans="3:4" ht="12.95" customHeight="1" x14ac:dyDescent="0.2">
      <c r="C892" s="49"/>
      <c r="D892" s="49"/>
    </row>
    <row r="893" spans="3:4" ht="12.95" customHeight="1" x14ac:dyDescent="0.2">
      <c r="C893" s="49"/>
      <c r="D893" s="49"/>
    </row>
    <row r="894" spans="3:4" ht="12.95" customHeight="1" x14ac:dyDescent="0.2">
      <c r="C894" s="49"/>
      <c r="D894" s="49"/>
    </row>
    <row r="895" spans="3:4" ht="12.95" customHeight="1" x14ac:dyDescent="0.2">
      <c r="C895" s="49"/>
      <c r="D895" s="49"/>
    </row>
    <row r="896" spans="3:4" ht="12.95" customHeight="1" x14ac:dyDescent="0.2">
      <c r="C896" s="49"/>
      <c r="D896" s="49"/>
    </row>
    <row r="897" spans="3:4" ht="12.95" customHeight="1" x14ac:dyDescent="0.2">
      <c r="C897" s="49"/>
      <c r="D897" s="49"/>
    </row>
    <row r="898" spans="3:4" ht="12.95" customHeight="1" x14ac:dyDescent="0.2">
      <c r="C898" s="49"/>
      <c r="D898" s="49"/>
    </row>
    <row r="899" spans="3:4" ht="12.95" customHeight="1" x14ac:dyDescent="0.2">
      <c r="C899" s="49"/>
      <c r="D899" s="49"/>
    </row>
    <row r="900" spans="3:4" ht="12.95" customHeight="1" x14ac:dyDescent="0.2">
      <c r="C900" s="49"/>
      <c r="D900" s="49"/>
    </row>
    <row r="901" spans="3:4" ht="12.95" customHeight="1" x14ac:dyDescent="0.2">
      <c r="C901" s="49"/>
      <c r="D901" s="49"/>
    </row>
    <row r="902" spans="3:4" ht="12.95" customHeight="1" x14ac:dyDescent="0.2">
      <c r="C902" s="49"/>
      <c r="D902" s="49"/>
    </row>
    <row r="903" spans="3:4" ht="12.95" customHeight="1" x14ac:dyDescent="0.2">
      <c r="C903" s="49"/>
      <c r="D903" s="49"/>
    </row>
    <row r="904" spans="3:4" ht="12.95" customHeight="1" x14ac:dyDescent="0.2">
      <c r="C904" s="49"/>
      <c r="D904" s="49"/>
    </row>
    <row r="905" spans="3:4" ht="12.95" customHeight="1" x14ac:dyDescent="0.2">
      <c r="C905" s="49"/>
      <c r="D905" s="49"/>
    </row>
    <row r="906" spans="3:4" ht="12.95" customHeight="1" x14ac:dyDescent="0.2">
      <c r="C906" s="49"/>
      <c r="D906" s="49"/>
    </row>
    <row r="907" spans="3:4" ht="12.95" customHeight="1" x14ac:dyDescent="0.2">
      <c r="C907" s="49"/>
      <c r="D907" s="49"/>
    </row>
    <row r="908" spans="3:4" ht="12.95" customHeight="1" x14ac:dyDescent="0.2">
      <c r="C908" s="49"/>
      <c r="D908" s="49"/>
    </row>
    <row r="909" spans="3:4" ht="12.95" customHeight="1" x14ac:dyDescent="0.2">
      <c r="C909" s="49"/>
      <c r="D909" s="49"/>
    </row>
    <row r="910" spans="3:4" ht="12.95" customHeight="1" x14ac:dyDescent="0.2">
      <c r="C910" s="49"/>
      <c r="D910" s="49"/>
    </row>
    <row r="911" spans="3:4" ht="12.95" customHeight="1" x14ac:dyDescent="0.2">
      <c r="C911" s="49"/>
      <c r="D911" s="49"/>
    </row>
    <row r="912" spans="3:4" ht="12.95" customHeight="1" x14ac:dyDescent="0.2">
      <c r="C912" s="49"/>
      <c r="D912" s="49"/>
    </row>
    <row r="913" spans="3:4" ht="12.95" customHeight="1" x14ac:dyDescent="0.2">
      <c r="C913" s="49"/>
      <c r="D913" s="49"/>
    </row>
    <row r="914" spans="3:4" ht="12.95" customHeight="1" x14ac:dyDescent="0.2">
      <c r="C914" s="49"/>
      <c r="D914" s="49"/>
    </row>
    <row r="915" spans="3:4" ht="12.95" customHeight="1" x14ac:dyDescent="0.2">
      <c r="C915" s="49"/>
      <c r="D915" s="49"/>
    </row>
    <row r="916" spans="3:4" ht="12.95" customHeight="1" x14ac:dyDescent="0.2">
      <c r="C916" s="49"/>
      <c r="D916" s="49"/>
    </row>
    <row r="917" spans="3:4" ht="12.95" customHeight="1" x14ac:dyDescent="0.2">
      <c r="C917" s="49"/>
      <c r="D917" s="49"/>
    </row>
    <row r="918" spans="3:4" ht="12.95" customHeight="1" x14ac:dyDescent="0.2">
      <c r="C918" s="49"/>
      <c r="D918" s="49"/>
    </row>
    <row r="919" spans="3:4" ht="12.95" customHeight="1" x14ac:dyDescent="0.2">
      <c r="C919" s="49"/>
      <c r="D919" s="49"/>
    </row>
    <row r="920" spans="3:4" ht="12.95" customHeight="1" x14ac:dyDescent="0.2">
      <c r="C920" s="49"/>
      <c r="D920" s="49"/>
    </row>
    <row r="921" spans="3:4" ht="12.95" customHeight="1" x14ac:dyDescent="0.2">
      <c r="C921" s="49"/>
      <c r="D921" s="49"/>
    </row>
    <row r="922" spans="3:4" ht="12.95" customHeight="1" x14ac:dyDescent="0.2">
      <c r="C922" s="49"/>
      <c r="D922" s="49"/>
    </row>
    <row r="923" spans="3:4" ht="12.95" customHeight="1" x14ac:dyDescent="0.2">
      <c r="C923" s="49"/>
      <c r="D923" s="49"/>
    </row>
    <row r="924" spans="3:4" ht="12.95" customHeight="1" x14ac:dyDescent="0.2">
      <c r="C924" s="49"/>
      <c r="D924" s="49"/>
    </row>
    <row r="925" spans="3:4" ht="12.95" customHeight="1" x14ac:dyDescent="0.2">
      <c r="C925" s="49"/>
      <c r="D925" s="49"/>
    </row>
    <row r="926" spans="3:4" ht="12.95" customHeight="1" x14ac:dyDescent="0.2">
      <c r="C926" s="49"/>
      <c r="D926" s="49"/>
    </row>
    <row r="927" spans="3:4" ht="12.95" customHeight="1" x14ac:dyDescent="0.2">
      <c r="C927" s="49"/>
      <c r="D927" s="49"/>
    </row>
    <row r="928" spans="3:4" ht="12.95" customHeight="1" x14ac:dyDescent="0.2">
      <c r="C928" s="49"/>
      <c r="D928" s="49"/>
    </row>
    <row r="929" spans="3:4" ht="12.95" customHeight="1" x14ac:dyDescent="0.2">
      <c r="C929" s="49"/>
      <c r="D929" s="49"/>
    </row>
    <row r="930" spans="3:4" ht="12.95" customHeight="1" x14ac:dyDescent="0.2">
      <c r="C930" s="49"/>
      <c r="D930" s="49"/>
    </row>
    <row r="931" spans="3:4" ht="12.95" customHeight="1" x14ac:dyDescent="0.2">
      <c r="C931" s="49"/>
      <c r="D931" s="49"/>
    </row>
    <row r="932" spans="3:4" ht="12.95" customHeight="1" x14ac:dyDescent="0.2">
      <c r="C932" s="49"/>
      <c r="D932" s="49"/>
    </row>
    <row r="933" spans="3:4" ht="12.95" customHeight="1" x14ac:dyDescent="0.2">
      <c r="C933" s="49"/>
      <c r="D933" s="49"/>
    </row>
    <row r="934" spans="3:4" ht="12.95" customHeight="1" x14ac:dyDescent="0.2">
      <c r="C934" s="49"/>
      <c r="D934" s="49"/>
    </row>
    <row r="935" spans="3:4" ht="12.95" customHeight="1" x14ac:dyDescent="0.2">
      <c r="C935" s="49"/>
      <c r="D935" s="49"/>
    </row>
    <row r="936" spans="3:4" ht="12.95" customHeight="1" x14ac:dyDescent="0.2">
      <c r="C936" s="49"/>
      <c r="D936" s="49"/>
    </row>
    <row r="937" spans="3:4" ht="12.95" customHeight="1" x14ac:dyDescent="0.2">
      <c r="C937" s="49"/>
      <c r="D937" s="49"/>
    </row>
    <row r="938" spans="3:4" ht="12.95" customHeight="1" x14ac:dyDescent="0.2">
      <c r="C938" s="49"/>
      <c r="D938" s="49"/>
    </row>
    <row r="939" spans="3:4" ht="12.95" customHeight="1" x14ac:dyDescent="0.2">
      <c r="C939" s="49"/>
      <c r="D939" s="49"/>
    </row>
    <row r="940" spans="3:4" ht="12.95" customHeight="1" x14ac:dyDescent="0.2">
      <c r="C940" s="49"/>
      <c r="D940" s="49"/>
    </row>
    <row r="941" spans="3:4" ht="12.95" customHeight="1" x14ac:dyDescent="0.2">
      <c r="C941" s="49"/>
      <c r="D941" s="49"/>
    </row>
    <row r="942" spans="3:4" ht="12.95" customHeight="1" x14ac:dyDescent="0.2">
      <c r="C942" s="49"/>
      <c r="D942" s="49"/>
    </row>
    <row r="943" spans="3:4" ht="12.95" customHeight="1" x14ac:dyDescent="0.2">
      <c r="C943" s="49"/>
      <c r="D943" s="49"/>
    </row>
    <row r="944" spans="3:4" ht="12.95" customHeight="1" x14ac:dyDescent="0.2">
      <c r="C944" s="49"/>
      <c r="D944" s="49"/>
    </row>
    <row r="945" spans="3:4" ht="12.95" customHeight="1" x14ac:dyDescent="0.2">
      <c r="C945" s="49"/>
      <c r="D945" s="49"/>
    </row>
    <row r="946" spans="3:4" ht="12.95" customHeight="1" x14ac:dyDescent="0.2">
      <c r="C946" s="49"/>
      <c r="D946" s="49"/>
    </row>
    <row r="947" spans="3:4" ht="12.95" customHeight="1" x14ac:dyDescent="0.2">
      <c r="C947" s="49"/>
      <c r="D947" s="49"/>
    </row>
    <row r="948" spans="3:4" ht="12.95" customHeight="1" x14ac:dyDescent="0.2">
      <c r="C948" s="49"/>
      <c r="D948" s="49"/>
    </row>
    <row r="949" spans="3:4" ht="12.95" customHeight="1" x14ac:dyDescent="0.2">
      <c r="C949" s="49"/>
      <c r="D949" s="49"/>
    </row>
    <row r="950" spans="3:4" ht="12.95" customHeight="1" x14ac:dyDescent="0.2">
      <c r="C950" s="49"/>
      <c r="D950" s="49"/>
    </row>
    <row r="951" spans="3:4" ht="12.95" customHeight="1" x14ac:dyDescent="0.2">
      <c r="C951" s="49"/>
      <c r="D951" s="49"/>
    </row>
    <row r="952" spans="3:4" ht="12.95" customHeight="1" x14ac:dyDescent="0.2">
      <c r="C952" s="49"/>
      <c r="D952" s="49"/>
    </row>
    <row r="953" spans="3:4" ht="12.95" customHeight="1" x14ac:dyDescent="0.2">
      <c r="C953" s="49"/>
      <c r="D953" s="49"/>
    </row>
    <row r="954" spans="3:4" ht="12.95" customHeight="1" x14ac:dyDescent="0.2">
      <c r="C954" s="49"/>
      <c r="D954" s="49"/>
    </row>
    <row r="955" spans="3:4" ht="12.95" customHeight="1" x14ac:dyDescent="0.2">
      <c r="C955" s="49"/>
      <c r="D955" s="49"/>
    </row>
    <row r="956" spans="3:4" ht="12.95" customHeight="1" x14ac:dyDescent="0.2">
      <c r="C956" s="49"/>
      <c r="D956" s="49"/>
    </row>
    <row r="957" spans="3:4" ht="12.95" customHeight="1" x14ac:dyDescent="0.2">
      <c r="C957" s="49"/>
      <c r="D957" s="49"/>
    </row>
    <row r="958" spans="3:4" ht="12.95" customHeight="1" x14ac:dyDescent="0.2">
      <c r="C958" s="49"/>
      <c r="D958" s="49"/>
    </row>
    <row r="959" spans="3:4" ht="12.95" customHeight="1" x14ac:dyDescent="0.2">
      <c r="C959" s="49"/>
      <c r="D959" s="49"/>
    </row>
    <row r="960" spans="3:4" ht="12.95" customHeight="1" x14ac:dyDescent="0.2">
      <c r="C960" s="49"/>
      <c r="D960" s="49"/>
    </row>
    <row r="961" spans="3:4" ht="12.95" customHeight="1" x14ac:dyDescent="0.2">
      <c r="C961" s="49"/>
      <c r="D961" s="49"/>
    </row>
    <row r="962" spans="3:4" ht="12.95" customHeight="1" x14ac:dyDescent="0.2">
      <c r="C962" s="49"/>
      <c r="D962" s="49"/>
    </row>
    <row r="963" spans="3:4" ht="12.95" customHeight="1" x14ac:dyDescent="0.2">
      <c r="C963" s="49"/>
      <c r="D963" s="49"/>
    </row>
    <row r="964" spans="3:4" ht="12.95" customHeight="1" x14ac:dyDescent="0.2">
      <c r="C964" s="49"/>
      <c r="D964" s="49"/>
    </row>
    <row r="965" spans="3:4" ht="12.95" customHeight="1" x14ac:dyDescent="0.2">
      <c r="C965" s="49"/>
      <c r="D965" s="49"/>
    </row>
    <row r="966" spans="3:4" ht="12.95" customHeight="1" x14ac:dyDescent="0.2">
      <c r="C966" s="49"/>
      <c r="D966" s="49"/>
    </row>
    <row r="967" spans="3:4" ht="12.95" customHeight="1" x14ac:dyDescent="0.2">
      <c r="C967" s="49"/>
      <c r="D967" s="49"/>
    </row>
    <row r="968" spans="3:4" ht="12.95" customHeight="1" x14ac:dyDescent="0.2">
      <c r="C968" s="49"/>
      <c r="D968" s="49"/>
    </row>
    <row r="969" spans="3:4" ht="12.95" customHeight="1" x14ac:dyDescent="0.2">
      <c r="C969" s="49"/>
      <c r="D969" s="49"/>
    </row>
    <row r="970" spans="3:4" ht="12.95" customHeight="1" x14ac:dyDescent="0.2">
      <c r="C970" s="49"/>
      <c r="D970" s="49"/>
    </row>
    <row r="971" spans="3:4" ht="12.95" customHeight="1" x14ac:dyDescent="0.2">
      <c r="C971" s="49"/>
      <c r="D971" s="49"/>
    </row>
    <row r="972" spans="3:4" ht="12.95" customHeight="1" x14ac:dyDescent="0.2">
      <c r="C972" s="49"/>
      <c r="D972" s="49"/>
    </row>
    <row r="973" spans="3:4" ht="12.95" customHeight="1" x14ac:dyDescent="0.2">
      <c r="C973" s="49"/>
      <c r="D973" s="49"/>
    </row>
    <row r="974" spans="3:4" ht="12.95" customHeight="1" x14ac:dyDescent="0.2">
      <c r="C974" s="49"/>
      <c r="D974" s="49"/>
    </row>
    <row r="975" spans="3:4" ht="12.95" customHeight="1" x14ac:dyDescent="0.2">
      <c r="C975" s="49"/>
      <c r="D975" s="49"/>
    </row>
    <row r="976" spans="3:4" ht="12.95" customHeight="1" x14ac:dyDescent="0.2">
      <c r="C976" s="49"/>
      <c r="D976" s="49"/>
    </row>
    <row r="977" spans="3:4" ht="12.95" customHeight="1" x14ac:dyDescent="0.2">
      <c r="C977" s="49"/>
      <c r="D977" s="49"/>
    </row>
    <row r="978" spans="3:4" ht="12.95" customHeight="1" x14ac:dyDescent="0.2">
      <c r="C978" s="49"/>
      <c r="D978" s="49"/>
    </row>
    <row r="979" spans="3:4" ht="12.95" customHeight="1" x14ac:dyDescent="0.2">
      <c r="C979" s="49"/>
      <c r="D979" s="49"/>
    </row>
    <row r="980" spans="3:4" ht="12.95" customHeight="1" x14ac:dyDescent="0.2">
      <c r="C980" s="49"/>
      <c r="D980" s="49"/>
    </row>
    <row r="981" spans="3:4" ht="12.95" customHeight="1" x14ac:dyDescent="0.2">
      <c r="C981" s="49"/>
      <c r="D981" s="49"/>
    </row>
    <row r="982" spans="3:4" ht="12.95" customHeight="1" x14ac:dyDescent="0.2">
      <c r="C982" s="49"/>
      <c r="D982" s="49"/>
    </row>
    <row r="983" spans="3:4" ht="12.95" customHeight="1" x14ac:dyDescent="0.2">
      <c r="C983" s="49"/>
      <c r="D983" s="49"/>
    </row>
    <row r="984" spans="3:4" ht="12.95" customHeight="1" x14ac:dyDescent="0.2">
      <c r="C984" s="49"/>
      <c r="D984" s="49"/>
    </row>
    <row r="985" spans="3:4" ht="12.95" customHeight="1" x14ac:dyDescent="0.2">
      <c r="C985" s="49"/>
      <c r="D985" s="49"/>
    </row>
    <row r="986" spans="3:4" ht="12.95" customHeight="1" x14ac:dyDescent="0.2">
      <c r="C986" s="49"/>
      <c r="D986" s="49"/>
    </row>
    <row r="987" spans="3:4" ht="12.95" customHeight="1" x14ac:dyDescent="0.2">
      <c r="C987" s="49"/>
      <c r="D987" s="49"/>
    </row>
    <row r="988" spans="3:4" ht="12.95" customHeight="1" x14ac:dyDescent="0.2">
      <c r="C988" s="49"/>
      <c r="D988" s="49"/>
    </row>
    <row r="989" spans="3:4" ht="12.95" customHeight="1" x14ac:dyDescent="0.2">
      <c r="C989" s="49"/>
      <c r="D989" s="49"/>
    </row>
    <row r="990" spans="3:4" ht="12.95" customHeight="1" x14ac:dyDescent="0.2">
      <c r="C990" s="49"/>
      <c r="D990" s="49"/>
    </row>
    <row r="991" spans="3:4" ht="12.95" customHeight="1" x14ac:dyDescent="0.2">
      <c r="C991" s="49"/>
      <c r="D991" s="49"/>
    </row>
    <row r="992" spans="3:4" ht="12.95" customHeight="1" x14ac:dyDescent="0.2">
      <c r="C992" s="49"/>
      <c r="D992" s="49"/>
    </row>
    <row r="993" spans="3:4" ht="12.95" customHeight="1" x14ac:dyDescent="0.2">
      <c r="C993" s="49"/>
      <c r="D993" s="49"/>
    </row>
    <row r="994" spans="3:4" ht="12.95" customHeight="1" x14ac:dyDescent="0.2">
      <c r="C994" s="49"/>
      <c r="D994" s="49"/>
    </row>
    <row r="995" spans="3:4" ht="12.95" customHeight="1" x14ac:dyDescent="0.2">
      <c r="C995" s="49"/>
      <c r="D995" s="49"/>
    </row>
    <row r="996" spans="3:4" ht="12.95" customHeight="1" x14ac:dyDescent="0.2">
      <c r="C996" s="49"/>
      <c r="D996" s="49"/>
    </row>
    <row r="997" spans="3:4" ht="12.95" customHeight="1" x14ac:dyDescent="0.2">
      <c r="C997" s="49"/>
      <c r="D997" s="49"/>
    </row>
    <row r="998" spans="3:4" ht="12.95" customHeight="1" x14ac:dyDescent="0.2">
      <c r="C998" s="49"/>
      <c r="D998" s="49"/>
    </row>
    <row r="999" spans="3:4" ht="12.95" customHeight="1" x14ac:dyDescent="0.2">
      <c r="C999" s="49"/>
      <c r="D999" s="49"/>
    </row>
    <row r="1000" spans="3:4" ht="12.95" customHeight="1" x14ac:dyDescent="0.2">
      <c r="C1000" s="49"/>
      <c r="D1000" s="49"/>
    </row>
    <row r="1001" spans="3:4" ht="12.95" customHeight="1" x14ac:dyDescent="0.2">
      <c r="C1001" s="49"/>
      <c r="D1001" s="49"/>
    </row>
    <row r="1002" spans="3:4" ht="12.95" customHeight="1" x14ac:dyDescent="0.2">
      <c r="C1002" s="49"/>
      <c r="D1002" s="49"/>
    </row>
    <row r="1003" spans="3:4" ht="12.95" customHeight="1" x14ac:dyDescent="0.2">
      <c r="C1003" s="49"/>
      <c r="D1003" s="49"/>
    </row>
    <row r="1004" spans="3:4" ht="12.95" customHeight="1" x14ac:dyDescent="0.2">
      <c r="C1004" s="49"/>
      <c r="D1004" s="49"/>
    </row>
    <row r="1005" spans="3:4" ht="12.95" customHeight="1" x14ac:dyDescent="0.2">
      <c r="C1005" s="49"/>
      <c r="D1005" s="49"/>
    </row>
    <row r="1006" spans="3:4" ht="12.95" customHeight="1" x14ac:dyDescent="0.2">
      <c r="C1006" s="49"/>
      <c r="D1006" s="49"/>
    </row>
    <row r="1007" spans="3:4" ht="12.95" customHeight="1" x14ac:dyDescent="0.2">
      <c r="C1007" s="49"/>
      <c r="D1007" s="49"/>
    </row>
    <row r="1008" spans="3:4" ht="12.95" customHeight="1" x14ac:dyDescent="0.2">
      <c r="C1008" s="49"/>
      <c r="D1008" s="49"/>
    </row>
    <row r="1009" spans="3:4" ht="12.95" customHeight="1" x14ac:dyDescent="0.2">
      <c r="C1009" s="49"/>
      <c r="D1009" s="49"/>
    </row>
    <row r="1010" spans="3:4" ht="12.95" customHeight="1" x14ac:dyDescent="0.2">
      <c r="C1010" s="49"/>
      <c r="D1010" s="49"/>
    </row>
    <row r="1011" spans="3:4" ht="12.95" customHeight="1" x14ac:dyDescent="0.2">
      <c r="C1011" s="49"/>
      <c r="D1011" s="49"/>
    </row>
    <row r="1012" spans="3:4" ht="12.95" customHeight="1" x14ac:dyDescent="0.2">
      <c r="C1012" s="49"/>
      <c r="D1012" s="49"/>
    </row>
    <row r="1013" spans="3:4" ht="12.95" customHeight="1" x14ac:dyDescent="0.2">
      <c r="C1013" s="49"/>
      <c r="D1013" s="49"/>
    </row>
    <row r="1014" spans="3:4" ht="12.95" customHeight="1" x14ac:dyDescent="0.2">
      <c r="C1014" s="49"/>
      <c r="D1014" s="49"/>
    </row>
    <row r="1015" spans="3:4" ht="12.95" customHeight="1" x14ac:dyDescent="0.2">
      <c r="C1015" s="49"/>
      <c r="D1015" s="49"/>
    </row>
    <row r="1016" spans="3:4" ht="12.95" customHeight="1" x14ac:dyDescent="0.2">
      <c r="C1016" s="49"/>
      <c r="D1016" s="49"/>
    </row>
    <row r="1017" spans="3:4" ht="12.95" customHeight="1" x14ac:dyDescent="0.2">
      <c r="C1017" s="49"/>
      <c r="D1017" s="49"/>
    </row>
    <row r="1018" spans="3:4" ht="12.95" customHeight="1" x14ac:dyDescent="0.2">
      <c r="C1018" s="49"/>
      <c r="D1018" s="49"/>
    </row>
    <row r="1019" spans="3:4" ht="12.95" customHeight="1" x14ac:dyDescent="0.2">
      <c r="C1019" s="49"/>
      <c r="D1019" s="49"/>
    </row>
    <row r="1020" spans="3:4" ht="12.95" customHeight="1" x14ac:dyDescent="0.2">
      <c r="C1020" s="49"/>
      <c r="D1020" s="49"/>
    </row>
    <row r="1021" spans="3:4" ht="12.95" customHeight="1" x14ac:dyDescent="0.2">
      <c r="C1021" s="49"/>
      <c r="D1021" s="49"/>
    </row>
    <row r="1022" spans="3:4" ht="12.95" customHeight="1" x14ac:dyDescent="0.2">
      <c r="C1022" s="49"/>
      <c r="D1022" s="49"/>
    </row>
    <row r="1023" spans="3:4" ht="12.95" customHeight="1" x14ac:dyDescent="0.2">
      <c r="C1023" s="49"/>
      <c r="D1023" s="49"/>
    </row>
    <row r="1024" spans="3:4" ht="12.95" customHeight="1" x14ac:dyDescent="0.2">
      <c r="C1024" s="49"/>
      <c r="D1024" s="49"/>
    </row>
    <row r="1025" spans="3:4" ht="12.95" customHeight="1" x14ac:dyDescent="0.2">
      <c r="C1025" s="49"/>
      <c r="D1025" s="49"/>
    </row>
    <row r="1026" spans="3:4" ht="12.95" customHeight="1" x14ac:dyDescent="0.2">
      <c r="C1026" s="49"/>
      <c r="D1026" s="49"/>
    </row>
    <row r="1027" spans="3:4" ht="12.95" customHeight="1" x14ac:dyDescent="0.2">
      <c r="C1027" s="49"/>
      <c r="D1027" s="49"/>
    </row>
    <row r="1028" spans="3:4" ht="12.95" customHeight="1" x14ac:dyDescent="0.2">
      <c r="C1028" s="49"/>
      <c r="D1028" s="49"/>
    </row>
    <row r="1029" spans="3:4" ht="12.95" customHeight="1" x14ac:dyDescent="0.2">
      <c r="C1029" s="49"/>
      <c r="D1029" s="49"/>
    </row>
    <row r="1030" spans="3:4" ht="12.95" customHeight="1" x14ac:dyDescent="0.2">
      <c r="C1030" s="49"/>
      <c r="D1030" s="49"/>
    </row>
    <row r="1031" spans="3:4" ht="12.95" customHeight="1" x14ac:dyDescent="0.2">
      <c r="C1031" s="49"/>
      <c r="D1031" s="49"/>
    </row>
    <row r="1032" spans="3:4" ht="12.95" customHeight="1" x14ac:dyDescent="0.2">
      <c r="C1032" s="49"/>
      <c r="D1032" s="49"/>
    </row>
    <row r="1033" spans="3:4" ht="12.95" customHeight="1" x14ac:dyDescent="0.2">
      <c r="C1033" s="49"/>
      <c r="D1033" s="49"/>
    </row>
    <row r="1034" spans="3:4" ht="12.95" customHeight="1" x14ac:dyDescent="0.2">
      <c r="C1034" s="49"/>
      <c r="D1034" s="49"/>
    </row>
    <row r="1035" spans="3:4" ht="12.95" customHeight="1" x14ac:dyDescent="0.2">
      <c r="C1035" s="49"/>
      <c r="D1035" s="49"/>
    </row>
    <row r="1036" spans="3:4" ht="12.95" customHeight="1" x14ac:dyDescent="0.2">
      <c r="C1036" s="49"/>
      <c r="D1036" s="49"/>
    </row>
    <row r="1037" spans="3:4" ht="12.95" customHeight="1" x14ac:dyDescent="0.2">
      <c r="C1037" s="49"/>
      <c r="D1037" s="49"/>
    </row>
    <row r="1038" spans="3:4" ht="12.95" customHeight="1" x14ac:dyDescent="0.2">
      <c r="C1038" s="49"/>
      <c r="D1038" s="49"/>
    </row>
    <row r="1039" spans="3:4" ht="12.95" customHeight="1" x14ac:dyDescent="0.2">
      <c r="C1039" s="49"/>
      <c r="D1039" s="49"/>
    </row>
    <row r="1040" spans="3:4" ht="12.95" customHeight="1" x14ac:dyDescent="0.2">
      <c r="C1040" s="49"/>
      <c r="D1040" s="49"/>
    </row>
    <row r="1041" spans="3:4" ht="12.95" customHeight="1" x14ac:dyDescent="0.2">
      <c r="C1041" s="49"/>
      <c r="D1041" s="49"/>
    </row>
    <row r="1042" spans="3:4" ht="12.95" customHeight="1" x14ac:dyDescent="0.2">
      <c r="C1042" s="49"/>
      <c r="D1042" s="49"/>
    </row>
    <row r="1043" spans="3:4" ht="12.95" customHeight="1" x14ac:dyDescent="0.2">
      <c r="C1043" s="49"/>
      <c r="D1043" s="49"/>
    </row>
    <row r="1044" spans="3:4" ht="12.95" customHeight="1" x14ac:dyDescent="0.2">
      <c r="C1044" s="49"/>
      <c r="D1044" s="49"/>
    </row>
    <row r="1045" spans="3:4" ht="12.95" customHeight="1" x14ac:dyDescent="0.2">
      <c r="C1045" s="49"/>
      <c r="D1045" s="49"/>
    </row>
    <row r="1046" spans="3:4" ht="12.95" customHeight="1" x14ac:dyDescent="0.2">
      <c r="C1046" s="49"/>
      <c r="D1046" s="49"/>
    </row>
    <row r="1047" spans="3:4" ht="12.95" customHeight="1" x14ac:dyDescent="0.2">
      <c r="C1047" s="49"/>
      <c r="D1047" s="49"/>
    </row>
    <row r="1048" spans="3:4" ht="12.95" customHeight="1" x14ac:dyDescent="0.2">
      <c r="C1048" s="49"/>
      <c r="D1048" s="49"/>
    </row>
    <row r="1049" spans="3:4" ht="12.95" customHeight="1" x14ac:dyDescent="0.2">
      <c r="C1049" s="49"/>
      <c r="D1049" s="49"/>
    </row>
    <row r="1050" spans="3:4" ht="12.95" customHeight="1" x14ac:dyDescent="0.2">
      <c r="C1050" s="49"/>
      <c r="D1050" s="49"/>
    </row>
    <row r="1051" spans="3:4" ht="12.95" customHeight="1" x14ac:dyDescent="0.2">
      <c r="C1051" s="49"/>
      <c r="D1051" s="49"/>
    </row>
    <row r="1052" spans="3:4" ht="12.95" customHeight="1" x14ac:dyDescent="0.2">
      <c r="C1052" s="49"/>
      <c r="D1052" s="49"/>
    </row>
    <row r="1053" spans="3:4" ht="12.95" customHeight="1" x14ac:dyDescent="0.2">
      <c r="C1053" s="49"/>
      <c r="D1053" s="49"/>
    </row>
    <row r="1054" spans="3:4" ht="12.95" customHeight="1" x14ac:dyDescent="0.2">
      <c r="C1054" s="49"/>
      <c r="D1054" s="49"/>
    </row>
    <row r="1055" spans="3:4" ht="12.95" customHeight="1" x14ac:dyDescent="0.2">
      <c r="C1055" s="49"/>
      <c r="D1055" s="49"/>
    </row>
    <row r="1056" spans="3:4" ht="12.95" customHeight="1" x14ac:dyDescent="0.2">
      <c r="C1056" s="49"/>
      <c r="D1056" s="49"/>
    </row>
    <row r="1057" spans="3:4" ht="12.95" customHeight="1" x14ac:dyDescent="0.2">
      <c r="C1057" s="49"/>
      <c r="D1057" s="49"/>
    </row>
    <row r="1058" spans="3:4" ht="12.95" customHeight="1" x14ac:dyDescent="0.2">
      <c r="C1058" s="49"/>
      <c r="D1058" s="49"/>
    </row>
    <row r="1059" spans="3:4" ht="12.95" customHeight="1" x14ac:dyDescent="0.2">
      <c r="C1059" s="49"/>
      <c r="D1059" s="49"/>
    </row>
    <row r="1060" spans="3:4" ht="12.95" customHeight="1" x14ac:dyDescent="0.2">
      <c r="C1060" s="49"/>
      <c r="D1060" s="49"/>
    </row>
    <row r="1061" spans="3:4" ht="12.95" customHeight="1" x14ac:dyDescent="0.2">
      <c r="C1061" s="49"/>
      <c r="D1061" s="49"/>
    </row>
    <row r="1062" spans="3:4" ht="12.95" customHeight="1" x14ac:dyDescent="0.2">
      <c r="C1062" s="49"/>
      <c r="D1062" s="49"/>
    </row>
    <row r="1063" spans="3:4" ht="12.95" customHeight="1" x14ac:dyDescent="0.2">
      <c r="C1063" s="49"/>
      <c r="D1063" s="49"/>
    </row>
    <row r="1064" spans="3:4" ht="12.95" customHeight="1" x14ac:dyDescent="0.2">
      <c r="C1064" s="49"/>
      <c r="D1064" s="49"/>
    </row>
    <row r="1065" spans="3:4" ht="12.95" customHeight="1" x14ac:dyDescent="0.2">
      <c r="C1065" s="49"/>
      <c r="D1065" s="49"/>
    </row>
    <row r="1066" spans="3:4" ht="12.95" customHeight="1" x14ac:dyDescent="0.2">
      <c r="C1066" s="49"/>
      <c r="D1066" s="49"/>
    </row>
    <row r="1067" spans="3:4" ht="12.95" customHeight="1" x14ac:dyDescent="0.2">
      <c r="C1067" s="49"/>
      <c r="D1067" s="49"/>
    </row>
    <row r="1068" spans="3:4" ht="12.95" customHeight="1" x14ac:dyDescent="0.2">
      <c r="C1068" s="49"/>
      <c r="D1068" s="49"/>
    </row>
    <row r="1069" spans="3:4" ht="12.95" customHeight="1" x14ac:dyDescent="0.2">
      <c r="C1069" s="49"/>
      <c r="D1069" s="49"/>
    </row>
    <row r="1070" spans="3:4" ht="12.95" customHeight="1" x14ac:dyDescent="0.2">
      <c r="C1070" s="49"/>
      <c r="D1070" s="49"/>
    </row>
    <row r="1071" spans="3:4" ht="12.95" customHeight="1" x14ac:dyDescent="0.2">
      <c r="C1071" s="49"/>
      <c r="D1071" s="49"/>
    </row>
    <row r="1072" spans="3:4" ht="12.95" customHeight="1" x14ac:dyDescent="0.2">
      <c r="C1072" s="49"/>
      <c r="D1072" s="49"/>
    </row>
    <row r="1073" spans="3:4" ht="12.95" customHeight="1" x14ac:dyDescent="0.2">
      <c r="C1073" s="49"/>
      <c r="D1073" s="49"/>
    </row>
    <row r="1074" spans="3:4" ht="12.95" customHeight="1" x14ac:dyDescent="0.2">
      <c r="C1074" s="49"/>
      <c r="D1074" s="49"/>
    </row>
    <row r="1075" spans="3:4" ht="12.95" customHeight="1" x14ac:dyDescent="0.2">
      <c r="C1075" s="49"/>
      <c r="D1075" s="49"/>
    </row>
    <row r="1076" spans="3:4" ht="12.95" customHeight="1" x14ac:dyDescent="0.2">
      <c r="C1076" s="49"/>
      <c r="D1076" s="49"/>
    </row>
    <row r="1077" spans="3:4" ht="12.95" customHeight="1" x14ac:dyDescent="0.2">
      <c r="C1077" s="49"/>
      <c r="D1077" s="49"/>
    </row>
    <row r="1078" spans="3:4" ht="12.95" customHeight="1" x14ac:dyDescent="0.2">
      <c r="C1078" s="49"/>
      <c r="D1078" s="49"/>
    </row>
    <row r="1079" spans="3:4" ht="12.95" customHeight="1" x14ac:dyDescent="0.2">
      <c r="C1079" s="49"/>
      <c r="D1079" s="49"/>
    </row>
    <row r="1080" spans="3:4" ht="12.95" customHeight="1" x14ac:dyDescent="0.2">
      <c r="C1080" s="49"/>
      <c r="D1080" s="49"/>
    </row>
    <row r="1081" spans="3:4" ht="12.95" customHeight="1" x14ac:dyDescent="0.2">
      <c r="C1081" s="49"/>
      <c r="D1081" s="49"/>
    </row>
    <row r="1082" spans="3:4" ht="12.95" customHeight="1" x14ac:dyDescent="0.2">
      <c r="C1082" s="49"/>
      <c r="D1082" s="49"/>
    </row>
    <row r="1083" spans="3:4" ht="12.95" customHeight="1" x14ac:dyDescent="0.2">
      <c r="C1083" s="49"/>
      <c r="D1083" s="49"/>
    </row>
    <row r="1084" spans="3:4" ht="12.95" customHeight="1" x14ac:dyDescent="0.2">
      <c r="C1084" s="49"/>
      <c r="D1084" s="49"/>
    </row>
    <row r="1085" spans="3:4" ht="12.95" customHeight="1" x14ac:dyDescent="0.2">
      <c r="C1085" s="49"/>
      <c r="D1085" s="49"/>
    </row>
    <row r="1086" spans="3:4" ht="12.95" customHeight="1" x14ac:dyDescent="0.2">
      <c r="C1086" s="49"/>
      <c r="D1086" s="49"/>
    </row>
    <row r="1087" spans="3:4" ht="12.95" customHeight="1" x14ac:dyDescent="0.2">
      <c r="C1087" s="49"/>
      <c r="D1087" s="49"/>
    </row>
    <row r="1088" spans="3:4" ht="12.95" customHeight="1" x14ac:dyDescent="0.2">
      <c r="C1088" s="49"/>
      <c r="D1088" s="49"/>
    </row>
    <row r="1089" spans="3:4" ht="12.95" customHeight="1" x14ac:dyDescent="0.2">
      <c r="C1089" s="49"/>
      <c r="D1089" s="49"/>
    </row>
    <row r="1090" spans="3:4" ht="12.95" customHeight="1" x14ac:dyDescent="0.2">
      <c r="C1090" s="49"/>
      <c r="D1090" s="49"/>
    </row>
    <row r="1091" spans="3:4" ht="12.95" customHeight="1" x14ac:dyDescent="0.2">
      <c r="C1091" s="49"/>
      <c r="D1091" s="49"/>
    </row>
    <row r="1092" spans="3:4" ht="12.95" customHeight="1" x14ac:dyDescent="0.2">
      <c r="C1092" s="49"/>
      <c r="D1092" s="49"/>
    </row>
    <row r="1093" spans="3:4" ht="12.95" customHeight="1" x14ac:dyDescent="0.2">
      <c r="C1093" s="49"/>
      <c r="D1093" s="49"/>
    </row>
    <row r="1094" spans="3:4" ht="12.95" customHeight="1" x14ac:dyDescent="0.2">
      <c r="C1094" s="49"/>
      <c r="D1094" s="49"/>
    </row>
    <row r="1095" spans="3:4" ht="12.95" customHeight="1" x14ac:dyDescent="0.2">
      <c r="C1095" s="49"/>
      <c r="D1095" s="49"/>
    </row>
    <row r="1096" spans="3:4" ht="12.95" customHeight="1" x14ac:dyDescent="0.2">
      <c r="C1096" s="49"/>
      <c r="D1096" s="49"/>
    </row>
    <row r="1097" spans="3:4" ht="12.95" customHeight="1" x14ac:dyDescent="0.2">
      <c r="C1097" s="49"/>
      <c r="D1097" s="49"/>
    </row>
    <row r="1098" spans="3:4" ht="12.95" customHeight="1" x14ac:dyDescent="0.2">
      <c r="C1098" s="49"/>
      <c r="D1098" s="49"/>
    </row>
    <row r="1099" spans="3:4" ht="12.95" customHeight="1" x14ac:dyDescent="0.2">
      <c r="C1099" s="49"/>
      <c r="D1099" s="49"/>
    </row>
    <row r="1100" spans="3:4" ht="12.95" customHeight="1" x14ac:dyDescent="0.2">
      <c r="C1100" s="49"/>
      <c r="D1100" s="49"/>
    </row>
    <row r="1101" spans="3:4" ht="12.95" customHeight="1" x14ac:dyDescent="0.2">
      <c r="C1101" s="49"/>
      <c r="D1101" s="49"/>
    </row>
    <row r="1102" spans="3:4" ht="12.95" customHeight="1" x14ac:dyDescent="0.2">
      <c r="C1102" s="49"/>
      <c r="D1102" s="49"/>
    </row>
    <row r="1103" spans="3:4" ht="12.95" customHeight="1" x14ac:dyDescent="0.2">
      <c r="C1103" s="49"/>
      <c r="D1103" s="49"/>
    </row>
    <row r="1104" spans="3:4" ht="12.95" customHeight="1" x14ac:dyDescent="0.2">
      <c r="C1104" s="49"/>
      <c r="D1104" s="49"/>
    </row>
    <row r="1105" spans="3:4" ht="12.95" customHeight="1" x14ac:dyDescent="0.2">
      <c r="C1105" s="49"/>
      <c r="D1105" s="49"/>
    </row>
    <row r="1106" spans="3:4" ht="12.95" customHeight="1" x14ac:dyDescent="0.2">
      <c r="C1106" s="49"/>
      <c r="D1106" s="49"/>
    </row>
    <row r="1107" spans="3:4" ht="12.95" customHeight="1" x14ac:dyDescent="0.2">
      <c r="C1107" s="49"/>
      <c r="D1107" s="49"/>
    </row>
    <row r="1108" spans="3:4" ht="12.95" customHeight="1" x14ac:dyDescent="0.2">
      <c r="C1108" s="49"/>
      <c r="D1108" s="49"/>
    </row>
    <row r="1109" spans="3:4" ht="12.95" customHeight="1" x14ac:dyDescent="0.2">
      <c r="C1109" s="49"/>
      <c r="D1109" s="49"/>
    </row>
    <row r="1110" spans="3:4" ht="12.95" customHeight="1" x14ac:dyDescent="0.2">
      <c r="C1110" s="49"/>
      <c r="D1110" s="49"/>
    </row>
    <row r="1111" spans="3:4" ht="12.95" customHeight="1" x14ac:dyDescent="0.2">
      <c r="C1111" s="49"/>
      <c r="D1111" s="49"/>
    </row>
    <row r="1112" spans="3:4" ht="12.95" customHeight="1" x14ac:dyDescent="0.2">
      <c r="C1112" s="49"/>
      <c r="D1112" s="49"/>
    </row>
    <row r="1113" spans="3:4" ht="12.95" customHeight="1" x14ac:dyDescent="0.2">
      <c r="C1113" s="49"/>
      <c r="D1113" s="49"/>
    </row>
    <row r="1114" spans="3:4" ht="12.95" customHeight="1" x14ac:dyDescent="0.2">
      <c r="C1114" s="49"/>
      <c r="D1114" s="49"/>
    </row>
    <row r="1115" spans="3:4" ht="12.95" customHeight="1" x14ac:dyDescent="0.2">
      <c r="C1115" s="49"/>
      <c r="D1115" s="49"/>
    </row>
    <row r="1116" spans="3:4" ht="12.95" customHeight="1" x14ac:dyDescent="0.2">
      <c r="C1116" s="49"/>
      <c r="D1116" s="49"/>
    </row>
    <row r="1117" spans="3:4" ht="12.95" customHeight="1" x14ac:dyDescent="0.2">
      <c r="C1117" s="49"/>
      <c r="D1117" s="49"/>
    </row>
    <row r="1118" spans="3:4" ht="12.95" customHeight="1" x14ac:dyDescent="0.2">
      <c r="C1118" s="49"/>
      <c r="D1118" s="49"/>
    </row>
    <row r="1119" spans="3:4" ht="12.95" customHeight="1" x14ac:dyDescent="0.2">
      <c r="C1119" s="49"/>
      <c r="D1119" s="49"/>
    </row>
    <row r="1120" spans="3:4" ht="12.95" customHeight="1" x14ac:dyDescent="0.2">
      <c r="C1120" s="49"/>
      <c r="D1120" s="49"/>
    </row>
    <row r="1121" spans="3:4" ht="12.95" customHeight="1" x14ac:dyDescent="0.2">
      <c r="C1121" s="49"/>
      <c r="D1121" s="49"/>
    </row>
    <row r="1122" spans="3:4" ht="12.95" customHeight="1" x14ac:dyDescent="0.2">
      <c r="C1122" s="49"/>
      <c r="D1122" s="49"/>
    </row>
    <row r="1123" spans="3:4" ht="12.95" customHeight="1" x14ac:dyDescent="0.2">
      <c r="C1123" s="49"/>
      <c r="D1123" s="49"/>
    </row>
    <row r="1124" spans="3:4" ht="12.95" customHeight="1" x14ac:dyDescent="0.2">
      <c r="C1124" s="49"/>
      <c r="D1124" s="49"/>
    </row>
    <row r="1125" spans="3:4" ht="12.95" customHeight="1" x14ac:dyDescent="0.2">
      <c r="C1125" s="49"/>
      <c r="D1125" s="49"/>
    </row>
    <row r="1126" spans="3:4" ht="12.95" customHeight="1" x14ac:dyDescent="0.2">
      <c r="C1126" s="49"/>
      <c r="D1126" s="49"/>
    </row>
    <row r="1127" spans="3:4" ht="12.95" customHeight="1" x14ac:dyDescent="0.2">
      <c r="C1127" s="49"/>
      <c r="D1127" s="49"/>
    </row>
    <row r="1128" spans="3:4" ht="12.95" customHeight="1" x14ac:dyDescent="0.2">
      <c r="C1128" s="49"/>
      <c r="D1128" s="49"/>
    </row>
    <row r="1129" spans="3:4" ht="12.95" customHeight="1" x14ac:dyDescent="0.2">
      <c r="C1129" s="49"/>
      <c r="D1129" s="49"/>
    </row>
    <row r="1130" spans="3:4" ht="12.95" customHeight="1" x14ac:dyDescent="0.2">
      <c r="C1130" s="49"/>
      <c r="D1130" s="49"/>
    </row>
    <row r="1131" spans="3:4" ht="12.95" customHeight="1" x14ac:dyDescent="0.2">
      <c r="C1131" s="49"/>
      <c r="D1131" s="49"/>
    </row>
    <row r="1132" spans="3:4" ht="12.95" customHeight="1" x14ac:dyDescent="0.2">
      <c r="C1132" s="49"/>
      <c r="D1132" s="49"/>
    </row>
    <row r="1133" spans="3:4" ht="12.95" customHeight="1" x14ac:dyDescent="0.2">
      <c r="C1133" s="49"/>
      <c r="D1133" s="49"/>
    </row>
    <row r="1134" spans="3:4" ht="12.95" customHeight="1" x14ac:dyDescent="0.2">
      <c r="C1134" s="49"/>
      <c r="D1134" s="49"/>
    </row>
    <row r="1135" spans="3:4" ht="12.95" customHeight="1" x14ac:dyDescent="0.2">
      <c r="C1135" s="49"/>
      <c r="D1135" s="49"/>
    </row>
    <row r="1136" spans="3:4" ht="12.95" customHeight="1" x14ac:dyDescent="0.2">
      <c r="C1136" s="49"/>
      <c r="D1136" s="49"/>
    </row>
    <row r="1137" spans="3:4" ht="12.95" customHeight="1" x14ac:dyDescent="0.2">
      <c r="C1137" s="49"/>
      <c r="D1137" s="49"/>
    </row>
    <row r="1138" spans="3:4" ht="12.95" customHeight="1" x14ac:dyDescent="0.2">
      <c r="C1138" s="49"/>
      <c r="D1138" s="49"/>
    </row>
    <row r="1139" spans="3:4" ht="12.95" customHeight="1" x14ac:dyDescent="0.2">
      <c r="C1139" s="49"/>
      <c r="D1139" s="49"/>
    </row>
    <row r="1140" spans="3:4" ht="12.95" customHeight="1" x14ac:dyDescent="0.2">
      <c r="C1140" s="49"/>
      <c r="D1140" s="49"/>
    </row>
    <row r="1141" spans="3:4" ht="12.95" customHeight="1" x14ac:dyDescent="0.2">
      <c r="C1141" s="49"/>
      <c r="D1141" s="49"/>
    </row>
    <row r="1142" spans="3:4" ht="12.95" customHeight="1" x14ac:dyDescent="0.2">
      <c r="C1142" s="49"/>
      <c r="D1142" s="49"/>
    </row>
    <row r="1143" spans="3:4" ht="12.95" customHeight="1" x14ac:dyDescent="0.2">
      <c r="C1143" s="49"/>
      <c r="D1143" s="49"/>
    </row>
    <row r="1144" spans="3:4" ht="12.95" customHeight="1" x14ac:dyDescent="0.2">
      <c r="C1144" s="49"/>
      <c r="D1144" s="49"/>
    </row>
    <row r="1145" spans="3:4" ht="12.95" customHeight="1" x14ac:dyDescent="0.2">
      <c r="C1145" s="49"/>
      <c r="D1145" s="49"/>
    </row>
    <row r="1146" spans="3:4" ht="12.95" customHeight="1" x14ac:dyDescent="0.2">
      <c r="C1146" s="49"/>
      <c r="D1146" s="49"/>
    </row>
    <row r="1147" spans="3:4" ht="12.95" customHeight="1" x14ac:dyDescent="0.2">
      <c r="C1147" s="49"/>
      <c r="D1147" s="49"/>
    </row>
    <row r="1148" spans="3:4" ht="12.95" customHeight="1" x14ac:dyDescent="0.2">
      <c r="C1148" s="49"/>
      <c r="D1148" s="49"/>
    </row>
    <row r="1149" spans="3:4" ht="12.95" customHeight="1" x14ac:dyDescent="0.2">
      <c r="C1149" s="49"/>
      <c r="D1149" s="49"/>
    </row>
    <row r="1150" spans="3:4" ht="12.95" customHeight="1" x14ac:dyDescent="0.2">
      <c r="C1150" s="49"/>
      <c r="D1150" s="49"/>
    </row>
  </sheetData>
  <protectedRanges>
    <protectedRange sqref="A77:D79" name="Range1"/>
  </protectedRanges>
  <sortState xmlns:xlrd2="http://schemas.microsoft.com/office/spreadsheetml/2017/richdata2" ref="A21:Y91">
    <sortCondition ref="C21:C91"/>
  </sortState>
  <phoneticPr fontId="8" type="noConversion"/>
  <hyperlinks>
    <hyperlink ref="H63049" r:id="rId1" display="http://vsolj.cetus-net.org/bulletin.html" xr:uid="{00000000-0004-0000-0000-000000000000}"/>
    <hyperlink ref="H63042" r:id="rId2" display="http://vsolj.cetus-net.org/bulletin.html" xr:uid="{00000000-0004-0000-0000-000001000000}"/>
    <hyperlink ref="AP539" r:id="rId3" display="http://cdsbib.u-strasbg.fr/cgi-bin/cdsbib?1990RMxAA..21..381G" xr:uid="{00000000-0004-0000-0000-000002000000}"/>
    <hyperlink ref="AP542" r:id="rId4" display="http://cdsbib.u-strasbg.fr/cgi-bin/cdsbib?1990RMxAA..21..381G" xr:uid="{00000000-0004-0000-0000-000003000000}"/>
    <hyperlink ref="AP540" r:id="rId5" display="http://cdsbib.u-strasbg.fr/cgi-bin/cdsbib?1990RMxAA..21..381G" xr:uid="{00000000-0004-0000-0000-000004000000}"/>
    <hyperlink ref="AP518" r:id="rId6" display="http://cdsbib.u-strasbg.fr/cgi-bin/cdsbib?1990RMxAA..21..381G" xr:uid="{00000000-0004-0000-0000-000005000000}"/>
    <hyperlink ref="I63049" r:id="rId7" display="http://vsolj.cetus-net.org/bulletin.html" xr:uid="{00000000-0004-0000-0000-000006000000}"/>
    <hyperlink ref="AQ652" r:id="rId8" display="http://cdsbib.u-strasbg.fr/cgi-bin/cdsbib?1990RMxAA..21..381G" xr:uid="{00000000-0004-0000-0000-000007000000}"/>
    <hyperlink ref="AQ64457" r:id="rId9" display="http://cdsbib.u-strasbg.fr/cgi-bin/cdsbib?1990RMxAA..21..381G" xr:uid="{00000000-0004-0000-0000-000008000000}"/>
    <hyperlink ref="AQ653" r:id="rId10" display="http://cdsbib.u-strasbg.fr/cgi-bin/cdsbib?1990RMxAA..21..381G" xr:uid="{00000000-0004-0000-0000-000009000000}"/>
    <hyperlink ref="H63046" r:id="rId11" display="https://www.aavso.org/ejaavso" xr:uid="{00000000-0004-0000-0000-00000A000000}"/>
    <hyperlink ref="H63753" r:id="rId12" display="http://vsolj.cetus-net.org/bulletin.html" xr:uid="{00000000-0004-0000-0000-00000B000000}"/>
    <hyperlink ref="H63746" r:id="rId13" display="https://www.aavso.org/ejaavso" xr:uid="{00000000-0004-0000-0000-00000C000000}"/>
    <hyperlink ref="I63753" r:id="rId14" display="http://vsolj.cetus-net.org/bulletin.html" xr:uid="{00000000-0004-0000-0000-00000D000000}"/>
    <hyperlink ref="AQ57404" r:id="rId15" display="http://cdsbib.u-strasbg.fr/cgi-bin/cdsbib?1990RMxAA..21..381G" xr:uid="{00000000-0004-0000-0000-00000E000000}"/>
    <hyperlink ref="H63750" r:id="rId16" display="https://www.aavso.org/ejaavso" xr:uid="{00000000-0004-0000-0000-00000F000000}"/>
    <hyperlink ref="AP4768" r:id="rId17" display="http://cdsbib.u-strasbg.fr/cgi-bin/cdsbib?1990RMxAA..21..381G" xr:uid="{00000000-0004-0000-0000-000010000000}"/>
    <hyperlink ref="AP4771" r:id="rId18" display="http://cdsbib.u-strasbg.fr/cgi-bin/cdsbib?1990RMxAA..21..381G" xr:uid="{00000000-0004-0000-0000-000011000000}"/>
    <hyperlink ref="AP4769" r:id="rId19" display="http://cdsbib.u-strasbg.fr/cgi-bin/cdsbib?1990RMxAA..21..381G" xr:uid="{00000000-0004-0000-0000-000012000000}"/>
    <hyperlink ref="AP4753" r:id="rId20" display="http://cdsbib.u-strasbg.fr/cgi-bin/cdsbib?1990RMxAA..21..381G" xr:uid="{00000000-0004-0000-0000-000013000000}"/>
    <hyperlink ref="AQ4982" r:id="rId21" display="http://cdsbib.u-strasbg.fr/cgi-bin/cdsbib?1990RMxAA..21..381G" xr:uid="{00000000-0004-0000-0000-000014000000}"/>
    <hyperlink ref="AQ4986" r:id="rId22" display="http://cdsbib.u-strasbg.fr/cgi-bin/cdsbib?1990RMxAA..21..381G" xr:uid="{00000000-0004-0000-0000-000015000000}"/>
    <hyperlink ref="AQ64666" r:id="rId23" display="http://cdsbib.u-strasbg.fr/cgi-bin/cdsbib?1990RMxAA..21..381G" xr:uid="{00000000-0004-0000-0000-000016000000}"/>
    <hyperlink ref="I1874" r:id="rId24" display="http://vsolj.cetus-net.org/bulletin.html" xr:uid="{00000000-0004-0000-0000-000017000000}"/>
    <hyperlink ref="H1874" r:id="rId25" display="http://vsolj.cetus-net.org/bulletin.html" xr:uid="{00000000-0004-0000-0000-000018000000}"/>
    <hyperlink ref="AQ65327" r:id="rId26" display="http://cdsbib.u-strasbg.fr/cgi-bin/cdsbib?1990RMxAA..21..381G" xr:uid="{00000000-0004-0000-0000-000019000000}"/>
    <hyperlink ref="AQ65326" r:id="rId27" display="http://cdsbib.u-strasbg.fr/cgi-bin/cdsbib?1990RMxAA..21..381G" xr:uid="{00000000-0004-0000-0000-00001A000000}"/>
    <hyperlink ref="AP3044" r:id="rId28" display="http://cdsbib.u-strasbg.fr/cgi-bin/cdsbib?1990RMxAA..21..381G" xr:uid="{00000000-0004-0000-0000-00001B000000}"/>
    <hyperlink ref="AP3062" r:id="rId29" display="http://cdsbib.u-strasbg.fr/cgi-bin/cdsbib?1990RMxAA..21..381G" xr:uid="{00000000-0004-0000-0000-00001C000000}"/>
    <hyperlink ref="AP3063" r:id="rId30" display="http://cdsbib.u-strasbg.fr/cgi-bin/cdsbib?1990RMxAA..21..381G" xr:uid="{00000000-0004-0000-0000-00001D000000}"/>
    <hyperlink ref="AP3059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6"/>
  <sheetViews>
    <sheetView topLeftCell="A15" workbookViewId="0">
      <selection activeCell="A21" sqref="A21:C62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50</v>
      </c>
      <c r="I1" s="10" t="s">
        <v>51</v>
      </c>
      <c r="J1" s="11" t="s">
        <v>52</v>
      </c>
    </row>
    <row r="2" spans="1:16" x14ac:dyDescent="0.2">
      <c r="I2" s="12" t="s">
        <v>53</v>
      </c>
      <c r="J2" s="13" t="s">
        <v>54</v>
      </c>
    </row>
    <row r="3" spans="1:16" x14ac:dyDescent="0.2">
      <c r="A3" s="14" t="s">
        <v>55</v>
      </c>
      <c r="I3" s="12" t="s">
        <v>56</v>
      </c>
      <c r="J3" s="13" t="s">
        <v>57</v>
      </c>
    </row>
    <row r="4" spans="1:16" x14ac:dyDescent="0.2">
      <c r="I4" s="12" t="s">
        <v>58</v>
      </c>
      <c r="J4" s="13" t="s">
        <v>57</v>
      </c>
    </row>
    <row r="5" spans="1:16" ht="13.5" thickBot="1" x14ac:dyDescent="0.25">
      <c r="I5" s="15" t="s">
        <v>59</v>
      </c>
      <c r="J5" s="16" t="s">
        <v>60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IBVS 5583 </v>
      </c>
      <c r="B11" s="5" t="str">
        <f t="shared" ref="B11:B42" si="1">IF(H11=INT(H11),"I","II")</f>
        <v>I</v>
      </c>
      <c r="C11" s="3">
        <f t="shared" ref="C11:C42" si="2">1*G11</f>
        <v>53029.406199999998</v>
      </c>
      <c r="D11" s="4" t="str">
        <f t="shared" ref="D11:D42" si="3">VLOOKUP(F11,I$1:J$5,2,FALSE)</f>
        <v>vis</v>
      </c>
      <c r="E11" s="17">
        <f>VLOOKUP(C11,Active!C$21:E$971,3,FALSE)</f>
        <v>13022.00382450641</v>
      </c>
      <c r="F11" s="5" t="s">
        <v>59</v>
      </c>
      <c r="G11" s="4" t="str">
        <f t="shared" ref="G11:G42" si="4">MID(I11,3,LEN(I11)-3)</f>
        <v>53029.4062</v>
      </c>
      <c r="H11" s="3">
        <f t="shared" ref="H11:H42" si="5">1*K11</f>
        <v>13022</v>
      </c>
      <c r="I11" s="18" t="s">
        <v>188</v>
      </c>
      <c r="J11" s="19" t="s">
        <v>189</v>
      </c>
      <c r="K11" s="18">
        <v>13022</v>
      </c>
      <c r="L11" s="18" t="s">
        <v>190</v>
      </c>
      <c r="M11" s="19" t="s">
        <v>191</v>
      </c>
      <c r="N11" s="19" t="s">
        <v>192</v>
      </c>
      <c r="O11" s="20" t="s">
        <v>193</v>
      </c>
      <c r="P11" s="21" t="s">
        <v>194</v>
      </c>
    </row>
    <row r="12" spans="1:16" ht="12.75" customHeight="1" thickBot="1" x14ac:dyDescent="0.25">
      <c r="A12" s="3" t="str">
        <f t="shared" si="0"/>
        <v>IBVS 5931 </v>
      </c>
      <c r="B12" s="5" t="str">
        <f t="shared" si="1"/>
        <v>I</v>
      </c>
      <c r="C12" s="3">
        <f t="shared" si="2"/>
        <v>54417.252899999999</v>
      </c>
      <c r="D12" s="4" t="str">
        <f t="shared" si="3"/>
        <v>vis</v>
      </c>
      <c r="E12" s="17">
        <f>VLOOKUP(C12,Active!C$21:E$971,3,FALSE)</f>
        <v>13706.002355817094</v>
      </c>
      <c r="F12" s="5" t="s">
        <v>59</v>
      </c>
      <c r="G12" s="4" t="str">
        <f t="shared" si="4"/>
        <v>54417.2529</v>
      </c>
      <c r="H12" s="3">
        <f t="shared" si="5"/>
        <v>13706</v>
      </c>
      <c r="I12" s="18" t="s">
        <v>200</v>
      </c>
      <c r="J12" s="19" t="s">
        <v>201</v>
      </c>
      <c r="K12" s="18">
        <v>13706</v>
      </c>
      <c r="L12" s="18" t="s">
        <v>202</v>
      </c>
      <c r="M12" s="19" t="s">
        <v>170</v>
      </c>
      <c r="N12" s="19" t="s">
        <v>59</v>
      </c>
      <c r="O12" s="20" t="s">
        <v>203</v>
      </c>
      <c r="P12" s="21" t="s">
        <v>204</v>
      </c>
    </row>
    <row r="13" spans="1:16" ht="12.75" customHeight="1" thickBot="1" x14ac:dyDescent="0.25">
      <c r="A13" s="3" t="str">
        <f t="shared" si="0"/>
        <v>BAVM 201 </v>
      </c>
      <c r="B13" s="5" t="str">
        <f t="shared" si="1"/>
        <v>I</v>
      </c>
      <c r="C13" s="3">
        <f t="shared" si="2"/>
        <v>54500.446600000003</v>
      </c>
      <c r="D13" s="4" t="str">
        <f t="shared" si="3"/>
        <v>vis</v>
      </c>
      <c r="E13" s="17">
        <f>VLOOKUP(C13,Active!C$21:E$971,3,FALSE)</f>
        <v>13747.004268070301</v>
      </c>
      <c r="F13" s="5" t="s">
        <v>59</v>
      </c>
      <c r="G13" s="4" t="str">
        <f t="shared" si="4"/>
        <v>54500.4466</v>
      </c>
      <c r="H13" s="3">
        <f t="shared" si="5"/>
        <v>13747</v>
      </c>
      <c r="I13" s="18" t="s">
        <v>205</v>
      </c>
      <c r="J13" s="19" t="s">
        <v>206</v>
      </c>
      <c r="K13" s="18">
        <v>13747</v>
      </c>
      <c r="L13" s="18" t="s">
        <v>207</v>
      </c>
      <c r="M13" s="19" t="s">
        <v>170</v>
      </c>
      <c r="N13" s="19" t="s">
        <v>59</v>
      </c>
      <c r="O13" s="20" t="s">
        <v>208</v>
      </c>
      <c r="P13" s="21" t="s">
        <v>209</v>
      </c>
    </row>
    <row r="14" spans="1:16" ht="12.75" customHeight="1" thickBot="1" x14ac:dyDescent="0.25">
      <c r="A14" s="3" t="str">
        <f t="shared" si="0"/>
        <v>JAAVSO 36(2);171 </v>
      </c>
      <c r="B14" s="5" t="str">
        <f t="shared" si="1"/>
        <v>I</v>
      </c>
      <c r="C14" s="3">
        <f t="shared" si="2"/>
        <v>54516.677100000001</v>
      </c>
      <c r="D14" s="4" t="str">
        <f t="shared" si="3"/>
        <v>vis</v>
      </c>
      <c r="E14" s="17">
        <f>VLOOKUP(C14,Active!C$21:E$971,3,FALSE)</f>
        <v>13755.00344994135</v>
      </c>
      <c r="F14" s="5" t="s">
        <v>59</v>
      </c>
      <c r="G14" s="4" t="str">
        <f t="shared" si="4"/>
        <v>54516.6771</v>
      </c>
      <c r="H14" s="3">
        <f t="shared" si="5"/>
        <v>13755</v>
      </c>
      <c r="I14" s="18" t="s">
        <v>210</v>
      </c>
      <c r="J14" s="19" t="s">
        <v>211</v>
      </c>
      <c r="K14" s="18">
        <v>13755</v>
      </c>
      <c r="L14" s="18" t="s">
        <v>197</v>
      </c>
      <c r="M14" s="19" t="s">
        <v>170</v>
      </c>
      <c r="N14" s="19" t="s">
        <v>171</v>
      </c>
      <c r="O14" s="20" t="s">
        <v>212</v>
      </c>
      <c r="P14" s="21" t="s">
        <v>213</v>
      </c>
    </row>
    <row r="15" spans="1:16" ht="12.75" customHeight="1" thickBot="1" x14ac:dyDescent="0.25">
      <c r="A15" s="3" t="str">
        <f t="shared" si="0"/>
        <v>JAAVSO 37(1);44 </v>
      </c>
      <c r="B15" s="5" t="str">
        <f t="shared" si="1"/>
        <v>I</v>
      </c>
      <c r="C15" s="3">
        <f t="shared" si="2"/>
        <v>54863.640500000001</v>
      </c>
      <c r="D15" s="4" t="str">
        <f t="shared" si="3"/>
        <v>vis</v>
      </c>
      <c r="E15" s="17">
        <f>VLOOKUP(C15,Active!C$21:E$971,3,FALSE)</f>
        <v>13926.003932933141</v>
      </c>
      <c r="F15" s="5" t="s">
        <v>59</v>
      </c>
      <c r="G15" s="4" t="str">
        <f t="shared" si="4"/>
        <v>54863.6405</v>
      </c>
      <c r="H15" s="3">
        <f t="shared" si="5"/>
        <v>13926</v>
      </c>
      <c r="I15" s="18" t="s">
        <v>214</v>
      </c>
      <c r="J15" s="19" t="s">
        <v>215</v>
      </c>
      <c r="K15" s="18">
        <v>13926</v>
      </c>
      <c r="L15" s="18" t="s">
        <v>216</v>
      </c>
      <c r="M15" s="19" t="s">
        <v>170</v>
      </c>
      <c r="N15" s="19" t="s">
        <v>171</v>
      </c>
      <c r="O15" s="20" t="s">
        <v>145</v>
      </c>
      <c r="P15" s="21" t="s">
        <v>217</v>
      </c>
    </row>
    <row r="16" spans="1:16" ht="12.75" customHeight="1" thickBot="1" x14ac:dyDescent="0.25">
      <c r="A16" s="3" t="str">
        <f t="shared" si="0"/>
        <v> JAAVSO 38;85 </v>
      </c>
      <c r="B16" s="5" t="str">
        <f t="shared" si="1"/>
        <v>I</v>
      </c>
      <c r="C16" s="3">
        <f t="shared" si="2"/>
        <v>54932.627699999997</v>
      </c>
      <c r="D16" s="4" t="str">
        <f t="shared" si="3"/>
        <v>vis</v>
      </c>
      <c r="E16" s="17">
        <f>VLOOKUP(C16,Active!C$21:E$971,3,FALSE)</f>
        <v>13960.004189214496</v>
      </c>
      <c r="F16" s="5" t="s">
        <v>59</v>
      </c>
      <c r="G16" s="4" t="str">
        <f t="shared" si="4"/>
        <v>54932.6277</v>
      </c>
      <c r="H16" s="3">
        <f t="shared" si="5"/>
        <v>13960</v>
      </c>
      <c r="I16" s="18" t="s">
        <v>218</v>
      </c>
      <c r="J16" s="19" t="s">
        <v>219</v>
      </c>
      <c r="K16" s="18">
        <v>13960</v>
      </c>
      <c r="L16" s="18" t="s">
        <v>220</v>
      </c>
      <c r="M16" s="19" t="s">
        <v>170</v>
      </c>
      <c r="N16" s="19" t="s">
        <v>171</v>
      </c>
      <c r="O16" s="20" t="s">
        <v>145</v>
      </c>
      <c r="P16" s="20" t="s">
        <v>221</v>
      </c>
    </row>
    <row r="17" spans="1:16" ht="12.75" customHeight="1" thickBot="1" x14ac:dyDescent="0.25">
      <c r="A17" s="3" t="str">
        <f t="shared" si="0"/>
        <v> JAAVSO 38;120 </v>
      </c>
      <c r="B17" s="5" t="str">
        <f t="shared" si="1"/>
        <v>I</v>
      </c>
      <c r="C17" s="3">
        <f t="shared" si="2"/>
        <v>55210.600200000001</v>
      </c>
      <c r="D17" s="4" t="str">
        <f t="shared" si="3"/>
        <v>vis</v>
      </c>
      <c r="E17" s="17">
        <f>VLOOKUP(C17,Active!C$21:E$971,3,FALSE)</f>
        <v>14097.002592384501</v>
      </c>
      <c r="F17" s="5" t="s">
        <v>59</v>
      </c>
      <c r="G17" s="4" t="str">
        <f t="shared" si="4"/>
        <v>55210.6002</v>
      </c>
      <c r="H17" s="3">
        <f t="shared" si="5"/>
        <v>14097</v>
      </c>
      <c r="I17" s="18" t="s">
        <v>222</v>
      </c>
      <c r="J17" s="19" t="s">
        <v>223</v>
      </c>
      <c r="K17" s="18">
        <v>14097</v>
      </c>
      <c r="L17" s="18" t="s">
        <v>224</v>
      </c>
      <c r="M17" s="19" t="s">
        <v>170</v>
      </c>
      <c r="N17" s="19" t="s">
        <v>171</v>
      </c>
      <c r="O17" s="20" t="s">
        <v>145</v>
      </c>
      <c r="P17" s="20" t="s">
        <v>225</v>
      </c>
    </row>
    <row r="18" spans="1:16" ht="12.75" customHeight="1" thickBot="1" x14ac:dyDescent="0.25">
      <c r="A18" s="3" t="str">
        <f t="shared" si="0"/>
        <v> JAAVSO 39;94 </v>
      </c>
      <c r="B18" s="5" t="str">
        <f t="shared" si="1"/>
        <v>I</v>
      </c>
      <c r="C18" s="3">
        <f t="shared" si="2"/>
        <v>55279.59</v>
      </c>
      <c r="D18" s="4" t="str">
        <f t="shared" si="3"/>
        <v>vis</v>
      </c>
      <c r="E18" s="17">
        <f>VLOOKUP(C18,Active!C$21:E$971,3,FALSE)</f>
        <v>14131.004130072644</v>
      </c>
      <c r="F18" s="5" t="s">
        <v>59</v>
      </c>
      <c r="G18" s="4" t="str">
        <f t="shared" si="4"/>
        <v>55279.5900</v>
      </c>
      <c r="H18" s="3">
        <f t="shared" si="5"/>
        <v>14131</v>
      </c>
      <c r="I18" s="18" t="s">
        <v>226</v>
      </c>
      <c r="J18" s="19" t="s">
        <v>227</v>
      </c>
      <c r="K18" s="18">
        <v>14131</v>
      </c>
      <c r="L18" s="18" t="s">
        <v>228</v>
      </c>
      <c r="M18" s="19" t="s">
        <v>170</v>
      </c>
      <c r="N18" s="19" t="s">
        <v>171</v>
      </c>
      <c r="O18" s="20" t="s">
        <v>145</v>
      </c>
      <c r="P18" s="20" t="s">
        <v>229</v>
      </c>
    </row>
    <row r="19" spans="1:16" ht="12.75" customHeight="1" thickBot="1" x14ac:dyDescent="0.25">
      <c r="A19" s="3" t="str">
        <f t="shared" si="0"/>
        <v>IBVS 6029 </v>
      </c>
      <c r="B19" s="5" t="str">
        <f t="shared" si="1"/>
        <v>I</v>
      </c>
      <c r="C19" s="3">
        <f t="shared" si="2"/>
        <v>55987.721799999999</v>
      </c>
      <c r="D19" s="4" t="str">
        <f t="shared" si="3"/>
        <v>vis</v>
      </c>
      <c r="E19" s="17">
        <f>VLOOKUP(C19,Active!C$21:E$971,3,FALSE)</f>
        <v>14480.006012754926</v>
      </c>
      <c r="F19" s="5" t="s">
        <v>59</v>
      </c>
      <c r="G19" s="4" t="str">
        <f t="shared" si="4"/>
        <v>55987.7218</v>
      </c>
      <c r="H19" s="3">
        <f t="shared" si="5"/>
        <v>14480</v>
      </c>
      <c r="I19" s="18" t="s">
        <v>235</v>
      </c>
      <c r="J19" s="19" t="s">
        <v>236</v>
      </c>
      <c r="K19" s="18">
        <v>14480</v>
      </c>
      <c r="L19" s="18" t="s">
        <v>237</v>
      </c>
      <c r="M19" s="19" t="s">
        <v>170</v>
      </c>
      <c r="N19" s="19" t="s">
        <v>59</v>
      </c>
      <c r="O19" s="20" t="s">
        <v>238</v>
      </c>
      <c r="P19" s="21" t="s">
        <v>239</v>
      </c>
    </row>
    <row r="20" spans="1:16" ht="12.75" customHeight="1" thickBot="1" x14ac:dyDescent="0.25">
      <c r="A20" s="3" t="str">
        <f t="shared" si="0"/>
        <v> JAAVSO 41;328 </v>
      </c>
      <c r="B20" s="5" t="str">
        <f t="shared" si="1"/>
        <v>I</v>
      </c>
      <c r="C20" s="3">
        <f t="shared" si="2"/>
        <v>56334.681299999997</v>
      </c>
      <c r="D20" s="4" t="str">
        <f t="shared" si="3"/>
        <v>vis</v>
      </c>
      <c r="E20" s="17">
        <f>VLOOKUP(C20,Active!C$21:E$971,3,FALSE)</f>
        <v>14651.004573636532</v>
      </c>
      <c r="F20" s="5" t="s">
        <v>59</v>
      </c>
      <c r="G20" s="4" t="str">
        <f t="shared" si="4"/>
        <v>56334.6813</v>
      </c>
      <c r="H20" s="3">
        <f t="shared" si="5"/>
        <v>14651</v>
      </c>
      <c r="I20" s="18" t="s">
        <v>240</v>
      </c>
      <c r="J20" s="19" t="s">
        <v>241</v>
      </c>
      <c r="K20" s="18">
        <v>14651</v>
      </c>
      <c r="L20" s="18" t="s">
        <v>242</v>
      </c>
      <c r="M20" s="19" t="s">
        <v>170</v>
      </c>
      <c r="N20" s="19" t="s">
        <v>59</v>
      </c>
      <c r="O20" s="20" t="s">
        <v>233</v>
      </c>
      <c r="P20" s="20" t="s">
        <v>243</v>
      </c>
    </row>
    <row r="21" spans="1:16" ht="12.75" customHeight="1" thickBot="1" x14ac:dyDescent="0.25">
      <c r="A21" s="3" t="str">
        <f t="shared" si="0"/>
        <v> PSMO 8.2 </v>
      </c>
      <c r="B21" s="5" t="str">
        <f t="shared" si="1"/>
        <v>I</v>
      </c>
      <c r="C21" s="3">
        <f t="shared" si="2"/>
        <v>26607.484</v>
      </c>
      <c r="D21" s="4" t="str">
        <f t="shared" si="3"/>
        <v>vis</v>
      </c>
      <c r="E21" s="17">
        <f>VLOOKUP(C21,Active!C$21:E$971,3,FALSE)</f>
        <v>-7.8855802306638922E-3</v>
      </c>
      <c r="F21" s="5" t="s">
        <v>59</v>
      </c>
      <c r="G21" s="4" t="str">
        <f t="shared" si="4"/>
        <v>26607.484</v>
      </c>
      <c r="H21" s="3">
        <f t="shared" si="5"/>
        <v>0</v>
      </c>
      <c r="I21" s="18" t="s">
        <v>62</v>
      </c>
      <c r="J21" s="19" t="s">
        <v>63</v>
      </c>
      <c r="K21" s="18">
        <v>0</v>
      </c>
      <c r="L21" s="18" t="s">
        <v>64</v>
      </c>
      <c r="M21" s="19" t="s">
        <v>65</v>
      </c>
      <c r="N21" s="19"/>
      <c r="O21" s="20" t="s">
        <v>66</v>
      </c>
      <c r="P21" s="20" t="s">
        <v>67</v>
      </c>
    </row>
    <row r="22" spans="1:16" ht="12.75" customHeight="1" thickBot="1" x14ac:dyDescent="0.25">
      <c r="A22" s="3" t="str">
        <f t="shared" si="0"/>
        <v> AA 27.154 </v>
      </c>
      <c r="B22" s="5" t="str">
        <f t="shared" si="1"/>
        <v>II</v>
      </c>
      <c r="C22" s="3">
        <f t="shared" si="2"/>
        <v>26675.5</v>
      </c>
      <c r="D22" s="4" t="str">
        <f t="shared" si="3"/>
        <v>vis</v>
      </c>
      <c r="E22" s="17">
        <f>VLOOKUP(C22,Active!C$21:E$971,3,FALSE)</f>
        <v>33.513715981114032</v>
      </c>
      <c r="F22" s="5" t="s">
        <v>59</v>
      </c>
      <c r="G22" s="4" t="str">
        <f t="shared" si="4"/>
        <v>26675.500</v>
      </c>
      <c r="H22" s="3">
        <f t="shared" si="5"/>
        <v>33.5</v>
      </c>
      <c r="I22" s="18" t="s">
        <v>68</v>
      </c>
      <c r="J22" s="19" t="s">
        <v>69</v>
      </c>
      <c r="K22" s="18">
        <v>33.5</v>
      </c>
      <c r="L22" s="18" t="s">
        <v>70</v>
      </c>
      <c r="M22" s="19" t="s">
        <v>65</v>
      </c>
      <c r="N22" s="19"/>
      <c r="O22" s="20" t="s">
        <v>71</v>
      </c>
      <c r="P22" s="20" t="s">
        <v>72</v>
      </c>
    </row>
    <row r="23" spans="1:16" ht="12.75" customHeight="1" thickBot="1" x14ac:dyDescent="0.25">
      <c r="A23" s="3" t="str">
        <f t="shared" si="0"/>
        <v> COVS </v>
      </c>
      <c r="B23" s="5" t="str">
        <f t="shared" si="1"/>
        <v>I</v>
      </c>
      <c r="C23" s="3">
        <f t="shared" si="2"/>
        <v>26676.491999999998</v>
      </c>
      <c r="D23" s="4" t="str">
        <f t="shared" si="3"/>
        <v>vis</v>
      </c>
      <c r="E23" s="17">
        <f>VLOOKUP(C23,Active!C$21:E$971,3,FALSE)</f>
        <v>34.002621955425951</v>
      </c>
      <c r="F23" s="5" t="s">
        <v>59</v>
      </c>
      <c r="G23" s="4" t="str">
        <f t="shared" si="4"/>
        <v>26676.492</v>
      </c>
      <c r="H23" s="3">
        <f t="shared" si="5"/>
        <v>34</v>
      </c>
      <c r="I23" s="18" t="s">
        <v>73</v>
      </c>
      <c r="J23" s="19" t="s">
        <v>74</v>
      </c>
      <c r="K23" s="18">
        <v>34</v>
      </c>
      <c r="L23" s="18" t="s">
        <v>75</v>
      </c>
      <c r="M23" s="19" t="s">
        <v>65</v>
      </c>
      <c r="N23" s="19"/>
      <c r="O23" s="20" t="s">
        <v>71</v>
      </c>
      <c r="P23" s="20" t="s">
        <v>76</v>
      </c>
    </row>
    <row r="24" spans="1:16" ht="12.75" customHeight="1" thickBot="1" x14ac:dyDescent="0.25">
      <c r="A24" s="3" t="str">
        <f t="shared" si="0"/>
        <v> PSMO 8.2 </v>
      </c>
      <c r="B24" s="5" t="str">
        <f t="shared" si="1"/>
        <v>I</v>
      </c>
      <c r="C24" s="3">
        <f t="shared" si="2"/>
        <v>27019.403999999999</v>
      </c>
      <c r="D24" s="4" t="str">
        <f t="shared" si="3"/>
        <v>vis</v>
      </c>
      <c r="E24" s="17">
        <f>VLOOKUP(C24,Active!C$21:E$971,3,FALSE)</f>
        <v>203.00637746301103</v>
      </c>
      <c r="F24" s="5" t="s">
        <v>59</v>
      </c>
      <c r="G24" s="4" t="str">
        <f t="shared" si="4"/>
        <v>27019.404</v>
      </c>
      <c r="H24" s="3">
        <f t="shared" si="5"/>
        <v>203</v>
      </c>
      <c r="I24" s="18" t="s">
        <v>77</v>
      </c>
      <c r="J24" s="19" t="s">
        <v>78</v>
      </c>
      <c r="K24" s="18">
        <v>203</v>
      </c>
      <c r="L24" s="18" t="s">
        <v>79</v>
      </c>
      <c r="M24" s="19" t="s">
        <v>65</v>
      </c>
      <c r="N24" s="19"/>
      <c r="O24" s="20" t="s">
        <v>66</v>
      </c>
      <c r="P24" s="20" t="s">
        <v>67</v>
      </c>
    </row>
    <row r="25" spans="1:16" ht="12.75" customHeight="1" thickBot="1" x14ac:dyDescent="0.25">
      <c r="A25" s="3" t="str">
        <f t="shared" si="0"/>
        <v> PSMO 8.2 </v>
      </c>
      <c r="B25" s="5" t="str">
        <f t="shared" si="1"/>
        <v>I</v>
      </c>
      <c r="C25" s="3">
        <f t="shared" si="2"/>
        <v>27021.42</v>
      </c>
      <c r="D25" s="4" t="str">
        <f t="shared" si="3"/>
        <v>vis</v>
      </c>
      <c r="E25" s="17">
        <f>VLOOKUP(C25,Active!C$21:E$971,3,FALSE)</f>
        <v>203.99996057209799</v>
      </c>
      <c r="F25" s="5" t="s">
        <v>59</v>
      </c>
      <c r="G25" s="4" t="str">
        <f t="shared" si="4"/>
        <v>27021.420</v>
      </c>
      <c r="H25" s="3">
        <f t="shared" si="5"/>
        <v>204</v>
      </c>
      <c r="I25" s="18" t="s">
        <v>80</v>
      </c>
      <c r="J25" s="19" t="s">
        <v>81</v>
      </c>
      <c r="K25" s="18">
        <v>204</v>
      </c>
      <c r="L25" s="18" t="s">
        <v>82</v>
      </c>
      <c r="M25" s="19" t="s">
        <v>65</v>
      </c>
      <c r="N25" s="19"/>
      <c r="O25" s="20" t="s">
        <v>66</v>
      </c>
      <c r="P25" s="20" t="s">
        <v>67</v>
      </c>
    </row>
    <row r="26" spans="1:16" ht="12.75" customHeight="1" thickBot="1" x14ac:dyDescent="0.25">
      <c r="A26" s="3" t="str">
        <f t="shared" si="0"/>
        <v> PSMO 8.2 </v>
      </c>
      <c r="B26" s="5" t="str">
        <f t="shared" si="1"/>
        <v>I</v>
      </c>
      <c r="C26" s="3">
        <f t="shared" si="2"/>
        <v>27076.212</v>
      </c>
      <c r="D26" s="4" t="str">
        <f t="shared" si="3"/>
        <v>vis</v>
      </c>
      <c r="E26" s="17">
        <f>VLOOKUP(C26,Active!C$21:E$971,3,FALSE)</f>
        <v>231.00413007264567</v>
      </c>
      <c r="F26" s="5" t="s">
        <v>59</v>
      </c>
      <c r="G26" s="4" t="str">
        <f t="shared" si="4"/>
        <v>27076.212</v>
      </c>
      <c r="H26" s="3">
        <f t="shared" si="5"/>
        <v>231</v>
      </c>
      <c r="I26" s="18" t="s">
        <v>83</v>
      </c>
      <c r="J26" s="19" t="s">
        <v>84</v>
      </c>
      <c r="K26" s="18">
        <v>231</v>
      </c>
      <c r="L26" s="18" t="s">
        <v>85</v>
      </c>
      <c r="M26" s="19" t="s">
        <v>65</v>
      </c>
      <c r="N26" s="19"/>
      <c r="O26" s="20" t="s">
        <v>66</v>
      </c>
      <c r="P26" s="20" t="s">
        <v>67</v>
      </c>
    </row>
    <row r="27" spans="1:16" ht="12.75" customHeight="1" thickBot="1" x14ac:dyDescent="0.25">
      <c r="A27" s="3" t="str">
        <f t="shared" si="0"/>
        <v> MVS 2.45 </v>
      </c>
      <c r="B27" s="5" t="str">
        <f t="shared" si="1"/>
        <v>I</v>
      </c>
      <c r="C27" s="3">
        <f t="shared" si="2"/>
        <v>28849.563999999998</v>
      </c>
      <c r="D27" s="4" t="str">
        <f t="shared" si="3"/>
        <v>vis</v>
      </c>
      <c r="E27" s="17">
        <f>VLOOKUP(C27,Active!C$21:E$971,3,FALSE)</f>
        <v>1104.9984721688295</v>
      </c>
      <c r="F27" s="5" t="s">
        <v>59</v>
      </c>
      <c r="G27" s="4" t="str">
        <f t="shared" si="4"/>
        <v>28849.564</v>
      </c>
      <c r="H27" s="3">
        <f t="shared" si="5"/>
        <v>1105</v>
      </c>
      <c r="I27" s="18" t="s">
        <v>86</v>
      </c>
      <c r="J27" s="19" t="s">
        <v>87</v>
      </c>
      <c r="K27" s="18">
        <v>1105</v>
      </c>
      <c r="L27" s="18" t="s">
        <v>61</v>
      </c>
      <c r="M27" s="19" t="s">
        <v>88</v>
      </c>
      <c r="N27" s="19"/>
      <c r="O27" s="20" t="s">
        <v>89</v>
      </c>
      <c r="P27" s="20" t="s">
        <v>90</v>
      </c>
    </row>
    <row r="28" spans="1:16" ht="12.75" customHeight="1" thickBot="1" x14ac:dyDescent="0.25">
      <c r="A28" s="3" t="str">
        <f t="shared" si="0"/>
        <v> MVS 2.45 </v>
      </c>
      <c r="B28" s="5" t="str">
        <f t="shared" si="1"/>
        <v>I</v>
      </c>
      <c r="C28" s="3">
        <f t="shared" si="2"/>
        <v>30326.627</v>
      </c>
      <c r="D28" s="4" t="str">
        <f t="shared" si="3"/>
        <v>vis</v>
      </c>
      <c r="E28" s="17">
        <f>VLOOKUP(C28,Active!C$21:E$971,3,FALSE)</f>
        <v>1832.9671467013634</v>
      </c>
      <c r="F28" s="5" t="s">
        <v>59</v>
      </c>
      <c r="G28" s="4" t="str">
        <f t="shared" si="4"/>
        <v>30326.627</v>
      </c>
      <c r="H28" s="3">
        <f t="shared" si="5"/>
        <v>1833</v>
      </c>
      <c r="I28" s="18" t="s">
        <v>91</v>
      </c>
      <c r="J28" s="19" t="s">
        <v>92</v>
      </c>
      <c r="K28" s="18">
        <v>1833</v>
      </c>
      <c r="L28" s="18" t="s">
        <v>93</v>
      </c>
      <c r="M28" s="19" t="s">
        <v>88</v>
      </c>
      <c r="N28" s="19"/>
      <c r="O28" s="20" t="s">
        <v>89</v>
      </c>
      <c r="P28" s="20" t="s">
        <v>90</v>
      </c>
    </row>
    <row r="29" spans="1:16" ht="12.75" customHeight="1" thickBot="1" x14ac:dyDescent="0.25">
      <c r="A29" s="3" t="str">
        <f t="shared" si="0"/>
        <v> MVS 2.45 </v>
      </c>
      <c r="B29" s="5" t="str">
        <f t="shared" si="1"/>
        <v>I</v>
      </c>
      <c r="C29" s="3">
        <f t="shared" si="2"/>
        <v>30734.526000000002</v>
      </c>
      <c r="D29" s="4" t="str">
        <f t="shared" si="3"/>
        <v>vis</v>
      </c>
      <c r="E29" s="17">
        <f>VLOOKUP(C29,Active!C$21:E$971,3,FALSE)</f>
        <v>2033.999664862841</v>
      </c>
      <c r="F29" s="5" t="s">
        <v>59</v>
      </c>
      <c r="G29" s="4" t="str">
        <f t="shared" si="4"/>
        <v>30734.526</v>
      </c>
      <c r="H29" s="3">
        <f t="shared" si="5"/>
        <v>2034</v>
      </c>
      <c r="I29" s="18" t="s">
        <v>94</v>
      </c>
      <c r="J29" s="19" t="s">
        <v>95</v>
      </c>
      <c r="K29" s="18">
        <v>2034</v>
      </c>
      <c r="L29" s="18" t="s">
        <v>96</v>
      </c>
      <c r="M29" s="19" t="s">
        <v>88</v>
      </c>
      <c r="N29" s="19"/>
      <c r="O29" s="20" t="s">
        <v>89</v>
      </c>
      <c r="P29" s="20" t="s">
        <v>90</v>
      </c>
    </row>
    <row r="30" spans="1:16" ht="12.75" customHeight="1" thickBot="1" x14ac:dyDescent="0.25">
      <c r="A30" s="3" t="str">
        <f t="shared" si="0"/>
        <v> MVS 2.45 </v>
      </c>
      <c r="B30" s="5" t="str">
        <f t="shared" si="1"/>
        <v>I</v>
      </c>
      <c r="C30" s="3">
        <f t="shared" si="2"/>
        <v>30791.300999999999</v>
      </c>
      <c r="D30" s="4" t="str">
        <f t="shared" si="3"/>
        <v>vis</v>
      </c>
      <c r="E30" s="17">
        <f>VLOOKUP(C30,Active!C$21:E$971,3,FALSE)</f>
        <v>2061.9811534632481</v>
      </c>
      <c r="F30" s="5" t="s">
        <v>59</v>
      </c>
      <c r="G30" s="4" t="str">
        <f t="shared" si="4"/>
        <v>30791.301</v>
      </c>
      <c r="H30" s="3">
        <f t="shared" si="5"/>
        <v>2062</v>
      </c>
      <c r="I30" s="18" t="s">
        <v>97</v>
      </c>
      <c r="J30" s="19" t="s">
        <v>98</v>
      </c>
      <c r="K30" s="18">
        <v>2062</v>
      </c>
      <c r="L30" s="18" t="s">
        <v>99</v>
      </c>
      <c r="M30" s="19" t="s">
        <v>88</v>
      </c>
      <c r="N30" s="19"/>
      <c r="O30" s="20" t="s">
        <v>89</v>
      </c>
      <c r="P30" s="20" t="s">
        <v>90</v>
      </c>
    </row>
    <row r="31" spans="1:16" ht="12.75" customHeight="1" thickBot="1" x14ac:dyDescent="0.25">
      <c r="A31" s="3" t="str">
        <f t="shared" si="0"/>
        <v> MVS 2.45 </v>
      </c>
      <c r="B31" s="5" t="str">
        <f t="shared" si="1"/>
        <v>I</v>
      </c>
      <c r="C31" s="3">
        <f t="shared" si="2"/>
        <v>32613.421999999999</v>
      </c>
      <c r="D31" s="4" t="str">
        <f t="shared" si="3"/>
        <v>vis</v>
      </c>
      <c r="E31" s="17">
        <f>VLOOKUP(C31,Active!C$21:E$971,3,FALSE)</f>
        <v>2960.0112369518283</v>
      </c>
      <c r="F31" s="5" t="s">
        <v>59</v>
      </c>
      <c r="G31" s="4" t="str">
        <f t="shared" si="4"/>
        <v>32613.422</v>
      </c>
      <c r="H31" s="3">
        <f t="shared" si="5"/>
        <v>2960</v>
      </c>
      <c r="I31" s="18" t="s">
        <v>100</v>
      </c>
      <c r="J31" s="19" t="s">
        <v>101</v>
      </c>
      <c r="K31" s="18">
        <v>2960</v>
      </c>
      <c r="L31" s="18" t="s">
        <v>102</v>
      </c>
      <c r="M31" s="19" t="s">
        <v>88</v>
      </c>
      <c r="N31" s="19"/>
      <c r="O31" s="20" t="s">
        <v>89</v>
      </c>
      <c r="P31" s="20" t="s">
        <v>90</v>
      </c>
    </row>
    <row r="32" spans="1:16" ht="12.75" customHeight="1" thickBot="1" x14ac:dyDescent="0.25">
      <c r="A32" s="3" t="str">
        <f t="shared" si="0"/>
        <v> MVS 2.45 </v>
      </c>
      <c r="B32" s="5" t="str">
        <f t="shared" si="1"/>
        <v>I</v>
      </c>
      <c r="C32" s="3">
        <f t="shared" si="2"/>
        <v>33950.58</v>
      </c>
      <c r="D32" s="4" t="str">
        <f t="shared" si="3"/>
        <v>vis</v>
      </c>
      <c r="E32" s="17">
        <f>VLOOKUP(C32,Active!C$21:E$971,3,FALSE)</f>
        <v>3619.0279050970425</v>
      </c>
      <c r="F32" s="5" t="s">
        <v>59</v>
      </c>
      <c r="G32" s="4" t="str">
        <f t="shared" si="4"/>
        <v>33950.580</v>
      </c>
      <c r="H32" s="3">
        <f t="shared" si="5"/>
        <v>3619</v>
      </c>
      <c r="I32" s="18" t="s">
        <v>103</v>
      </c>
      <c r="J32" s="19" t="s">
        <v>104</v>
      </c>
      <c r="K32" s="18">
        <v>3619</v>
      </c>
      <c r="L32" s="18" t="s">
        <v>105</v>
      </c>
      <c r="M32" s="19" t="s">
        <v>88</v>
      </c>
      <c r="N32" s="19"/>
      <c r="O32" s="20" t="s">
        <v>89</v>
      </c>
      <c r="P32" s="20" t="s">
        <v>90</v>
      </c>
    </row>
    <row r="33" spans="1:16" ht="12.75" customHeight="1" thickBot="1" x14ac:dyDescent="0.25">
      <c r="A33" s="3" t="str">
        <f t="shared" si="0"/>
        <v> MVS 2.45 </v>
      </c>
      <c r="B33" s="5" t="str">
        <f t="shared" si="1"/>
        <v>I</v>
      </c>
      <c r="C33" s="3">
        <f t="shared" si="2"/>
        <v>34778.362000000001</v>
      </c>
      <c r="D33" s="4" t="str">
        <f t="shared" si="3"/>
        <v>vis</v>
      </c>
      <c r="E33" s="17">
        <f>VLOOKUP(C33,Active!C$21:E$971,3,FALSE)</f>
        <v>4026.999241012903</v>
      </c>
      <c r="F33" s="5" t="s">
        <v>59</v>
      </c>
      <c r="G33" s="4" t="str">
        <f t="shared" si="4"/>
        <v>34778.362</v>
      </c>
      <c r="H33" s="3">
        <f t="shared" si="5"/>
        <v>4027</v>
      </c>
      <c r="I33" s="18" t="s">
        <v>106</v>
      </c>
      <c r="J33" s="19" t="s">
        <v>107</v>
      </c>
      <c r="K33" s="18">
        <v>4027</v>
      </c>
      <c r="L33" s="18" t="s">
        <v>108</v>
      </c>
      <c r="M33" s="19" t="s">
        <v>88</v>
      </c>
      <c r="N33" s="19"/>
      <c r="O33" s="20" t="s">
        <v>89</v>
      </c>
      <c r="P33" s="20" t="s">
        <v>90</v>
      </c>
    </row>
    <row r="34" spans="1:16" ht="12.75" customHeight="1" thickBot="1" x14ac:dyDescent="0.25">
      <c r="A34" s="3" t="str">
        <f t="shared" si="0"/>
        <v> MVS 2.45 </v>
      </c>
      <c r="B34" s="5" t="str">
        <f t="shared" si="1"/>
        <v>I</v>
      </c>
      <c r="C34" s="3">
        <f t="shared" si="2"/>
        <v>34780.428999999996</v>
      </c>
      <c r="D34" s="4" t="str">
        <f t="shared" si="3"/>
        <v>vis</v>
      </c>
      <c r="E34" s="17">
        <f>VLOOKUP(C34,Active!C$21:E$971,3,FALSE)</f>
        <v>4028.0179594089741</v>
      </c>
      <c r="F34" s="5" t="s">
        <v>59</v>
      </c>
      <c r="G34" s="4" t="str">
        <f t="shared" si="4"/>
        <v>34780.429</v>
      </c>
      <c r="H34" s="3">
        <f t="shared" si="5"/>
        <v>4028</v>
      </c>
      <c r="I34" s="18" t="s">
        <v>109</v>
      </c>
      <c r="J34" s="19" t="s">
        <v>110</v>
      </c>
      <c r="K34" s="18">
        <v>4028</v>
      </c>
      <c r="L34" s="18" t="s">
        <v>111</v>
      </c>
      <c r="M34" s="19" t="s">
        <v>88</v>
      </c>
      <c r="N34" s="19"/>
      <c r="O34" s="20" t="s">
        <v>89</v>
      </c>
      <c r="P34" s="20" t="s">
        <v>90</v>
      </c>
    </row>
    <row r="35" spans="1:16" ht="12.75" customHeight="1" thickBot="1" x14ac:dyDescent="0.25">
      <c r="A35" s="3" t="str">
        <f t="shared" si="0"/>
        <v> MVS 2.45 </v>
      </c>
      <c r="B35" s="5" t="str">
        <f t="shared" si="1"/>
        <v>I</v>
      </c>
      <c r="C35" s="3">
        <f t="shared" si="2"/>
        <v>35068.53</v>
      </c>
      <c r="D35" s="4" t="str">
        <f t="shared" si="3"/>
        <v>vis</v>
      </c>
      <c r="E35" s="17">
        <f>VLOOKUP(C35,Active!C$21:E$971,3,FALSE)</f>
        <v>4170.0081812894887</v>
      </c>
      <c r="F35" s="5" t="s">
        <v>59</v>
      </c>
      <c r="G35" s="4" t="str">
        <f t="shared" si="4"/>
        <v>35068.530</v>
      </c>
      <c r="H35" s="3">
        <f t="shared" si="5"/>
        <v>4170</v>
      </c>
      <c r="I35" s="18" t="s">
        <v>112</v>
      </c>
      <c r="J35" s="19" t="s">
        <v>113</v>
      </c>
      <c r="K35" s="18">
        <v>4170</v>
      </c>
      <c r="L35" s="18" t="s">
        <v>114</v>
      </c>
      <c r="M35" s="19" t="s">
        <v>88</v>
      </c>
      <c r="N35" s="19"/>
      <c r="O35" s="20" t="s">
        <v>89</v>
      </c>
      <c r="P35" s="20" t="s">
        <v>90</v>
      </c>
    </row>
    <row r="36" spans="1:16" ht="12.75" customHeight="1" thickBot="1" x14ac:dyDescent="0.25">
      <c r="A36" s="3" t="str">
        <f t="shared" si="0"/>
        <v> MVS 2.45 </v>
      </c>
      <c r="B36" s="5" t="str">
        <f t="shared" si="1"/>
        <v>I</v>
      </c>
      <c r="C36" s="3">
        <f t="shared" si="2"/>
        <v>35070.517</v>
      </c>
      <c r="D36" s="4" t="str">
        <f t="shared" si="3"/>
        <v>vis</v>
      </c>
      <c r="E36" s="17">
        <f>VLOOKUP(C36,Active!C$21:E$971,3,FALSE)</f>
        <v>4170.9874717844077</v>
      </c>
      <c r="F36" s="5" t="s">
        <v>59</v>
      </c>
      <c r="G36" s="4" t="str">
        <f t="shared" si="4"/>
        <v>35070.517</v>
      </c>
      <c r="H36" s="3">
        <f t="shared" si="5"/>
        <v>4171</v>
      </c>
      <c r="I36" s="18" t="s">
        <v>115</v>
      </c>
      <c r="J36" s="19" t="s">
        <v>116</v>
      </c>
      <c r="K36" s="18">
        <v>4171</v>
      </c>
      <c r="L36" s="18" t="s">
        <v>117</v>
      </c>
      <c r="M36" s="19" t="s">
        <v>88</v>
      </c>
      <c r="N36" s="19"/>
      <c r="O36" s="20" t="s">
        <v>89</v>
      </c>
      <c r="P36" s="20" t="s">
        <v>90</v>
      </c>
    </row>
    <row r="37" spans="1:16" ht="12.75" customHeight="1" thickBot="1" x14ac:dyDescent="0.25">
      <c r="A37" s="3" t="str">
        <f t="shared" si="0"/>
        <v> MVS 2.45 </v>
      </c>
      <c r="B37" s="5" t="str">
        <f t="shared" si="1"/>
        <v>I</v>
      </c>
      <c r="C37" s="3">
        <f t="shared" si="2"/>
        <v>35129.379000000001</v>
      </c>
      <c r="D37" s="4" t="str">
        <f t="shared" si="3"/>
        <v>vis</v>
      </c>
      <c r="E37" s="17">
        <f>VLOOKUP(C37,Active!C$21:E$971,3,FALSE)</f>
        <v>4199.997535756178</v>
      </c>
      <c r="F37" s="5" t="s">
        <v>59</v>
      </c>
      <c r="G37" s="4" t="str">
        <f t="shared" si="4"/>
        <v>35129.379</v>
      </c>
      <c r="H37" s="3">
        <f t="shared" si="5"/>
        <v>4200</v>
      </c>
      <c r="I37" s="18" t="s">
        <v>118</v>
      </c>
      <c r="J37" s="19" t="s">
        <v>119</v>
      </c>
      <c r="K37" s="18">
        <v>4200</v>
      </c>
      <c r="L37" s="18" t="s">
        <v>120</v>
      </c>
      <c r="M37" s="19" t="s">
        <v>88</v>
      </c>
      <c r="N37" s="19"/>
      <c r="O37" s="20" t="s">
        <v>89</v>
      </c>
      <c r="P37" s="20" t="s">
        <v>90</v>
      </c>
    </row>
    <row r="38" spans="1:16" ht="12.75" customHeight="1" thickBot="1" x14ac:dyDescent="0.25">
      <c r="A38" s="3" t="str">
        <f t="shared" si="0"/>
        <v> MVS 2.45 </v>
      </c>
      <c r="B38" s="5" t="str">
        <f t="shared" si="1"/>
        <v>I</v>
      </c>
      <c r="C38" s="3">
        <f t="shared" si="2"/>
        <v>35839.542000000001</v>
      </c>
      <c r="D38" s="4" t="str">
        <f t="shared" si="3"/>
        <v>vis</v>
      </c>
      <c r="E38" s="17">
        <f>VLOOKUP(C38,Active!C$21:E$971,3,FALSE)</f>
        <v>4550.0004928487651</v>
      </c>
      <c r="F38" s="5" t="s">
        <v>59</v>
      </c>
      <c r="G38" s="4" t="str">
        <f t="shared" si="4"/>
        <v>35839.542</v>
      </c>
      <c r="H38" s="3">
        <f t="shared" si="5"/>
        <v>4550</v>
      </c>
      <c r="I38" s="18" t="s">
        <v>121</v>
      </c>
      <c r="J38" s="19" t="s">
        <v>122</v>
      </c>
      <c r="K38" s="18">
        <v>4550</v>
      </c>
      <c r="L38" s="18" t="s">
        <v>123</v>
      </c>
      <c r="M38" s="19" t="s">
        <v>88</v>
      </c>
      <c r="N38" s="19"/>
      <c r="O38" s="20" t="s">
        <v>89</v>
      </c>
      <c r="P38" s="20" t="s">
        <v>90</v>
      </c>
    </row>
    <row r="39" spans="1:16" ht="12.75" customHeight="1" thickBot="1" x14ac:dyDescent="0.25">
      <c r="A39" s="3" t="str">
        <f t="shared" si="0"/>
        <v> MVS 2.45 </v>
      </c>
      <c r="B39" s="5" t="str">
        <f t="shared" si="1"/>
        <v>I</v>
      </c>
      <c r="C39" s="3">
        <f t="shared" si="2"/>
        <v>35900.383000000002</v>
      </c>
      <c r="D39" s="4" t="str">
        <f t="shared" si="3"/>
        <v>vis</v>
      </c>
      <c r="E39" s="17">
        <f>VLOOKUP(C39,Active!C$21:E$971,3,FALSE)</f>
        <v>4579.9859045253379</v>
      </c>
      <c r="F39" s="5" t="s">
        <v>59</v>
      </c>
      <c r="G39" s="4" t="str">
        <f t="shared" si="4"/>
        <v>35900.383</v>
      </c>
      <c r="H39" s="3">
        <f t="shared" si="5"/>
        <v>4580</v>
      </c>
      <c r="I39" s="18" t="s">
        <v>124</v>
      </c>
      <c r="J39" s="19" t="s">
        <v>125</v>
      </c>
      <c r="K39" s="18">
        <v>4580</v>
      </c>
      <c r="L39" s="18" t="s">
        <v>126</v>
      </c>
      <c r="M39" s="19" t="s">
        <v>88</v>
      </c>
      <c r="N39" s="19"/>
      <c r="O39" s="20" t="s">
        <v>89</v>
      </c>
      <c r="P39" s="20" t="s">
        <v>90</v>
      </c>
    </row>
    <row r="40" spans="1:16" ht="12.75" customHeight="1" thickBot="1" x14ac:dyDescent="0.25">
      <c r="A40" s="3" t="str">
        <f t="shared" si="0"/>
        <v> MVS 2.45 </v>
      </c>
      <c r="B40" s="5" t="str">
        <f t="shared" si="1"/>
        <v>I</v>
      </c>
      <c r="C40" s="3">
        <f t="shared" si="2"/>
        <v>36598.410000000003</v>
      </c>
      <c r="D40" s="4" t="str">
        <f t="shared" si="3"/>
        <v>vis</v>
      </c>
      <c r="E40" s="17">
        <f>VLOOKUP(C40,Active!C$21:E$971,3,FALSE)</f>
        <v>4924.0076490128258</v>
      </c>
      <c r="F40" s="5" t="s">
        <v>59</v>
      </c>
      <c r="G40" s="4" t="str">
        <f t="shared" si="4"/>
        <v>36598.410</v>
      </c>
      <c r="H40" s="3">
        <f t="shared" si="5"/>
        <v>4924</v>
      </c>
      <c r="I40" s="18" t="s">
        <v>127</v>
      </c>
      <c r="J40" s="19" t="s">
        <v>128</v>
      </c>
      <c r="K40" s="18">
        <v>4924</v>
      </c>
      <c r="L40" s="18" t="s">
        <v>129</v>
      </c>
      <c r="M40" s="19" t="s">
        <v>88</v>
      </c>
      <c r="N40" s="19"/>
      <c r="O40" s="20" t="s">
        <v>89</v>
      </c>
      <c r="P40" s="20" t="s">
        <v>90</v>
      </c>
    </row>
    <row r="41" spans="1:16" ht="12.75" customHeight="1" thickBot="1" x14ac:dyDescent="0.25">
      <c r="A41" s="3" t="str">
        <f t="shared" si="0"/>
        <v> MVS 2.45 </v>
      </c>
      <c r="B41" s="5" t="str">
        <f t="shared" si="1"/>
        <v>I</v>
      </c>
      <c r="C41" s="3">
        <f t="shared" si="2"/>
        <v>36602.466</v>
      </c>
      <c r="D41" s="4" t="str">
        <f t="shared" si="3"/>
        <v>vis</v>
      </c>
      <c r="E41" s="17">
        <f>VLOOKUP(C41,Active!C$21:E$971,3,FALSE)</f>
        <v>4926.0066436013449</v>
      </c>
      <c r="F41" s="5" t="s">
        <v>59</v>
      </c>
      <c r="G41" s="4" t="str">
        <f t="shared" si="4"/>
        <v>36602.466</v>
      </c>
      <c r="H41" s="3">
        <f t="shared" si="5"/>
        <v>4926</v>
      </c>
      <c r="I41" s="18" t="s">
        <v>130</v>
      </c>
      <c r="J41" s="19" t="s">
        <v>131</v>
      </c>
      <c r="K41" s="18">
        <v>4926</v>
      </c>
      <c r="L41" s="18" t="s">
        <v>79</v>
      </c>
      <c r="M41" s="19" t="s">
        <v>88</v>
      </c>
      <c r="N41" s="19"/>
      <c r="O41" s="20" t="s">
        <v>89</v>
      </c>
      <c r="P41" s="20" t="s">
        <v>90</v>
      </c>
    </row>
    <row r="42" spans="1:16" ht="12.75" customHeight="1" thickBot="1" x14ac:dyDescent="0.25">
      <c r="A42" s="3" t="str">
        <f t="shared" si="0"/>
        <v> MVS 2.45 </v>
      </c>
      <c r="B42" s="5" t="str">
        <f t="shared" si="1"/>
        <v>I</v>
      </c>
      <c r="C42" s="3">
        <f t="shared" si="2"/>
        <v>37367.374000000003</v>
      </c>
      <c r="D42" s="4" t="str">
        <f t="shared" si="3"/>
        <v>vis</v>
      </c>
      <c r="E42" s="17">
        <f>VLOOKUP(C42,Active!C$21:E$971,3,FALSE)</f>
        <v>5302.9906063025519</v>
      </c>
      <c r="F42" s="5" t="s">
        <v>59</v>
      </c>
      <c r="G42" s="4" t="str">
        <f t="shared" si="4"/>
        <v>37367.374</v>
      </c>
      <c r="H42" s="3">
        <f t="shared" si="5"/>
        <v>5303</v>
      </c>
      <c r="I42" s="18" t="s">
        <v>132</v>
      </c>
      <c r="J42" s="19" t="s">
        <v>133</v>
      </c>
      <c r="K42" s="18">
        <v>5303</v>
      </c>
      <c r="L42" s="18" t="s">
        <v>134</v>
      </c>
      <c r="M42" s="19" t="s">
        <v>88</v>
      </c>
      <c r="N42" s="19"/>
      <c r="O42" s="20" t="s">
        <v>89</v>
      </c>
      <c r="P42" s="20" t="s">
        <v>90</v>
      </c>
    </row>
    <row r="43" spans="1:16" ht="12.75" customHeight="1" thickBot="1" x14ac:dyDescent="0.25">
      <c r="A43" s="3" t="str">
        <f t="shared" ref="A43:A62" si="6">P43</f>
        <v> MVS 2.45 </v>
      </c>
      <c r="B43" s="5" t="str">
        <f t="shared" ref="B43:B62" si="7">IF(H43=INT(H43),"I","II")</f>
        <v>I</v>
      </c>
      <c r="C43" s="3">
        <f t="shared" ref="C43:C62" si="8">1*G43</f>
        <v>38134.339999999997</v>
      </c>
      <c r="D43" s="4" t="str">
        <f t="shared" ref="D43:D62" si="9">VLOOKUP(F43,I$1:J$5,2,FALSE)</f>
        <v>vis</v>
      </c>
      <c r="E43" s="17">
        <f>VLOOKUP(C43,Active!C$21:E$971,3,FALSE)</f>
        <v>5680.988851760947</v>
      </c>
      <c r="F43" s="5" t="s">
        <v>59</v>
      </c>
      <c r="G43" s="4" t="str">
        <f t="shared" ref="G43:G62" si="10">MID(I43,3,LEN(I43)-3)</f>
        <v>38134.340</v>
      </c>
      <c r="H43" s="3">
        <f t="shared" ref="H43:H62" si="11">1*K43</f>
        <v>5681</v>
      </c>
      <c r="I43" s="18" t="s">
        <v>135</v>
      </c>
      <c r="J43" s="19" t="s">
        <v>136</v>
      </c>
      <c r="K43" s="18">
        <v>5681</v>
      </c>
      <c r="L43" s="18" t="s">
        <v>137</v>
      </c>
      <c r="M43" s="19" t="s">
        <v>88</v>
      </c>
      <c r="N43" s="19"/>
      <c r="O43" s="20" t="s">
        <v>89</v>
      </c>
      <c r="P43" s="20" t="s">
        <v>90</v>
      </c>
    </row>
    <row r="44" spans="1:16" ht="12.75" customHeight="1" thickBot="1" x14ac:dyDescent="0.25">
      <c r="A44" s="3" t="str">
        <f t="shared" si="6"/>
        <v> AOEB 6 </v>
      </c>
      <c r="B44" s="5" t="str">
        <f t="shared" si="7"/>
        <v>I</v>
      </c>
      <c r="C44" s="3">
        <f t="shared" si="8"/>
        <v>43131.837</v>
      </c>
      <c r="D44" s="4" t="str">
        <f t="shared" si="9"/>
        <v>vis</v>
      </c>
      <c r="E44" s="17">
        <f>VLOOKUP(C44,Active!C$21:E$971,3,FALSE)</f>
        <v>8143.9990734443227</v>
      </c>
      <c r="F44" s="5" t="s">
        <v>59</v>
      </c>
      <c r="G44" s="4" t="str">
        <f t="shared" si="10"/>
        <v>43131.837</v>
      </c>
      <c r="H44" s="3">
        <f t="shared" si="11"/>
        <v>8144</v>
      </c>
      <c r="I44" s="18" t="s">
        <v>138</v>
      </c>
      <c r="J44" s="19" t="s">
        <v>139</v>
      </c>
      <c r="K44" s="18">
        <v>8144</v>
      </c>
      <c r="L44" s="18" t="s">
        <v>108</v>
      </c>
      <c r="M44" s="19" t="s">
        <v>65</v>
      </c>
      <c r="N44" s="19"/>
      <c r="O44" s="20" t="s">
        <v>140</v>
      </c>
      <c r="P44" s="20" t="s">
        <v>141</v>
      </c>
    </row>
    <row r="45" spans="1:16" ht="12.75" customHeight="1" thickBot="1" x14ac:dyDescent="0.25">
      <c r="A45" s="3" t="str">
        <f t="shared" si="6"/>
        <v> AOEB 6 </v>
      </c>
      <c r="B45" s="5" t="str">
        <f t="shared" si="7"/>
        <v>I</v>
      </c>
      <c r="C45" s="3">
        <f t="shared" si="8"/>
        <v>43131.841999999997</v>
      </c>
      <c r="D45" s="4" t="str">
        <f t="shared" si="9"/>
        <v>vis</v>
      </c>
      <c r="E45" s="17">
        <f>VLOOKUP(C45,Active!C$21:E$971,3,FALSE)</f>
        <v>8144.0015376881429</v>
      </c>
      <c r="F45" s="5" t="s">
        <v>59</v>
      </c>
      <c r="G45" s="4" t="str">
        <f t="shared" si="10"/>
        <v>43131.842</v>
      </c>
      <c r="H45" s="3">
        <f t="shared" si="11"/>
        <v>8144</v>
      </c>
      <c r="I45" s="18" t="s">
        <v>142</v>
      </c>
      <c r="J45" s="19" t="s">
        <v>143</v>
      </c>
      <c r="K45" s="18">
        <v>8144</v>
      </c>
      <c r="L45" s="18" t="s">
        <v>144</v>
      </c>
      <c r="M45" s="19" t="s">
        <v>65</v>
      </c>
      <c r="N45" s="19"/>
      <c r="O45" s="20" t="s">
        <v>145</v>
      </c>
      <c r="P45" s="20" t="s">
        <v>141</v>
      </c>
    </row>
    <row r="46" spans="1:16" ht="12.75" customHeight="1" thickBot="1" x14ac:dyDescent="0.25">
      <c r="A46" s="3" t="str">
        <f t="shared" si="6"/>
        <v> AOEB 6 </v>
      </c>
      <c r="B46" s="5" t="str">
        <f t="shared" si="7"/>
        <v>I</v>
      </c>
      <c r="C46" s="3">
        <f t="shared" si="8"/>
        <v>43190.671999999999</v>
      </c>
      <c r="D46" s="4" t="str">
        <f t="shared" si="9"/>
        <v>vis</v>
      </c>
      <c r="E46" s="17">
        <f>VLOOKUP(C46,Active!C$21:E$971,3,FALSE)</f>
        <v>8172.9958304994525</v>
      </c>
      <c r="F46" s="5" t="s">
        <v>59</v>
      </c>
      <c r="G46" s="4" t="str">
        <f t="shared" si="10"/>
        <v>43190.672</v>
      </c>
      <c r="H46" s="3">
        <f t="shared" si="11"/>
        <v>8173</v>
      </c>
      <c r="I46" s="18" t="s">
        <v>146</v>
      </c>
      <c r="J46" s="19" t="s">
        <v>147</v>
      </c>
      <c r="K46" s="18">
        <v>8173</v>
      </c>
      <c r="L46" s="18" t="s">
        <v>148</v>
      </c>
      <c r="M46" s="19" t="s">
        <v>65</v>
      </c>
      <c r="N46" s="19"/>
      <c r="O46" s="20" t="s">
        <v>149</v>
      </c>
      <c r="P46" s="20" t="s">
        <v>141</v>
      </c>
    </row>
    <row r="47" spans="1:16" ht="12.75" customHeight="1" thickBot="1" x14ac:dyDescent="0.25">
      <c r="A47" s="3" t="str">
        <f t="shared" si="6"/>
        <v> AOEB 6 </v>
      </c>
      <c r="B47" s="5" t="str">
        <f t="shared" si="7"/>
        <v>I</v>
      </c>
      <c r="C47" s="3">
        <f t="shared" si="8"/>
        <v>43190.678999999996</v>
      </c>
      <c r="D47" s="4" t="str">
        <f t="shared" si="9"/>
        <v>vis</v>
      </c>
      <c r="E47" s="17">
        <f>VLOOKUP(C47,Active!C$21:E$971,3,FALSE)</f>
        <v>8172.9992804408021</v>
      </c>
      <c r="F47" s="5" t="s">
        <v>59</v>
      </c>
      <c r="G47" s="4" t="str">
        <f t="shared" si="10"/>
        <v>43190.679</v>
      </c>
      <c r="H47" s="3">
        <f t="shared" si="11"/>
        <v>8173</v>
      </c>
      <c r="I47" s="18" t="s">
        <v>150</v>
      </c>
      <c r="J47" s="19" t="s">
        <v>151</v>
      </c>
      <c r="K47" s="18">
        <v>8173</v>
      </c>
      <c r="L47" s="18" t="s">
        <v>96</v>
      </c>
      <c r="M47" s="19" t="s">
        <v>65</v>
      </c>
      <c r="N47" s="19"/>
      <c r="O47" s="20" t="s">
        <v>145</v>
      </c>
      <c r="P47" s="20" t="s">
        <v>141</v>
      </c>
    </row>
    <row r="48" spans="1:16" ht="12.75" customHeight="1" thickBot="1" x14ac:dyDescent="0.25">
      <c r="A48" s="3" t="str">
        <f t="shared" si="6"/>
        <v> AOEB 6 </v>
      </c>
      <c r="B48" s="5" t="str">
        <f t="shared" si="7"/>
        <v>I</v>
      </c>
      <c r="C48" s="3">
        <f t="shared" si="8"/>
        <v>43537.644999999997</v>
      </c>
      <c r="D48" s="4" t="str">
        <f t="shared" si="9"/>
        <v>vis</v>
      </c>
      <c r="E48" s="17">
        <f>VLOOKUP(C48,Active!C$21:E$971,3,FALSE)</f>
        <v>8344.0010448393787</v>
      </c>
      <c r="F48" s="5" t="s">
        <v>59</v>
      </c>
      <c r="G48" s="4" t="str">
        <f t="shared" si="10"/>
        <v>43537.645</v>
      </c>
      <c r="H48" s="3">
        <f t="shared" si="11"/>
        <v>8344</v>
      </c>
      <c r="I48" s="18" t="s">
        <v>152</v>
      </c>
      <c r="J48" s="19" t="s">
        <v>153</v>
      </c>
      <c r="K48" s="18">
        <v>8344</v>
      </c>
      <c r="L48" s="18" t="s">
        <v>154</v>
      </c>
      <c r="M48" s="19" t="s">
        <v>65</v>
      </c>
      <c r="N48" s="19"/>
      <c r="O48" s="20" t="s">
        <v>145</v>
      </c>
      <c r="P48" s="20" t="s">
        <v>141</v>
      </c>
    </row>
    <row r="49" spans="1:16" ht="12.75" customHeight="1" thickBot="1" x14ac:dyDescent="0.25">
      <c r="A49" s="3" t="str">
        <f t="shared" si="6"/>
        <v> AOEB 6 </v>
      </c>
      <c r="B49" s="5" t="str">
        <f t="shared" si="7"/>
        <v>I</v>
      </c>
      <c r="C49" s="3">
        <f t="shared" si="8"/>
        <v>44598.811999999998</v>
      </c>
      <c r="D49" s="4" t="str">
        <f t="shared" si="9"/>
        <v>vis</v>
      </c>
      <c r="E49" s="17">
        <f>VLOOKUP(C49,Active!C$21:E$971,3,FALSE)</f>
        <v>8866.9958896413027</v>
      </c>
      <c r="F49" s="5" t="s">
        <v>59</v>
      </c>
      <c r="G49" s="4" t="str">
        <f t="shared" si="10"/>
        <v>44598.812</v>
      </c>
      <c r="H49" s="3">
        <f t="shared" si="11"/>
        <v>8867</v>
      </c>
      <c r="I49" s="18" t="s">
        <v>155</v>
      </c>
      <c r="J49" s="19" t="s">
        <v>156</v>
      </c>
      <c r="K49" s="18">
        <v>8867</v>
      </c>
      <c r="L49" s="18" t="s">
        <v>148</v>
      </c>
      <c r="M49" s="19" t="s">
        <v>65</v>
      </c>
      <c r="N49" s="19"/>
      <c r="O49" s="20" t="s">
        <v>145</v>
      </c>
      <c r="P49" s="20" t="s">
        <v>141</v>
      </c>
    </row>
    <row r="50" spans="1:16" ht="12.75" customHeight="1" thickBot="1" x14ac:dyDescent="0.25">
      <c r="A50" s="3" t="str">
        <f t="shared" si="6"/>
        <v> AOEB 6 </v>
      </c>
      <c r="B50" s="5" t="str">
        <f t="shared" si="7"/>
        <v>I</v>
      </c>
      <c r="C50" s="3">
        <f t="shared" si="8"/>
        <v>45298.837</v>
      </c>
      <c r="D50" s="4" t="str">
        <f t="shared" si="9"/>
        <v>vis</v>
      </c>
      <c r="E50" s="17">
        <f>VLOOKUP(C50,Active!C$21:E$971,3,FALSE)</f>
        <v>9212.002345960118</v>
      </c>
      <c r="F50" s="5" t="s">
        <v>59</v>
      </c>
      <c r="G50" s="4" t="str">
        <f t="shared" si="10"/>
        <v>45298.837</v>
      </c>
      <c r="H50" s="3">
        <f t="shared" si="11"/>
        <v>9212</v>
      </c>
      <c r="I50" s="18" t="s">
        <v>157</v>
      </c>
      <c r="J50" s="19" t="s">
        <v>158</v>
      </c>
      <c r="K50" s="18">
        <v>9212</v>
      </c>
      <c r="L50" s="18" t="s">
        <v>75</v>
      </c>
      <c r="M50" s="19" t="s">
        <v>65</v>
      </c>
      <c r="N50" s="19"/>
      <c r="O50" s="20" t="s">
        <v>145</v>
      </c>
      <c r="P50" s="20" t="s">
        <v>141</v>
      </c>
    </row>
    <row r="51" spans="1:16" ht="12.75" customHeight="1" thickBot="1" x14ac:dyDescent="0.25">
      <c r="A51" s="3" t="str">
        <f t="shared" si="6"/>
        <v> AOEB 6 </v>
      </c>
      <c r="B51" s="5" t="str">
        <f t="shared" si="7"/>
        <v>I</v>
      </c>
      <c r="C51" s="3">
        <f t="shared" si="8"/>
        <v>46820.607000000004</v>
      </c>
      <c r="D51" s="4" t="str">
        <f t="shared" si="9"/>
        <v>vis</v>
      </c>
      <c r="E51" s="17">
        <f>VLOOKUP(C51,Active!C$21:E$971,3,FALSE)</f>
        <v>9962.0048102039418</v>
      </c>
      <c r="F51" s="5" t="s">
        <v>59</v>
      </c>
      <c r="G51" s="4" t="str">
        <f t="shared" si="10"/>
        <v>46820.607</v>
      </c>
      <c r="H51" s="3">
        <f t="shared" si="11"/>
        <v>9962</v>
      </c>
      <c r="I51" s="18" t="s">
        <v>159</v>
      </c>
      <c r="J51" s="19" t="s">
        <v>160</v>
      </c>
      <c r="K51" s="18">
        <v>9962</v>
      </c>
      <c r="L51" s="18" t="s">
        <v>161</v>
      </c>
      <c r="M51" s="19" t="s">
        <v>65</v>
      </c>
      <c r="N51" s="19"/>
      <c r="O51" s="20" t="s">
        <v>145</v>
      </c>
      <c r="P51" s="20" t="s">
        <v>141</v>
      </c>
    </row>
    <row r="52" spans="1:16" ht="12.75" customHeight="1" thickBot="1" x14ac:dyDescent="0.25">
      <c r="A52" s="3" t="str">
        <f t="shared" si="6"/>
        <v> AOEB 6 </v>
      </c>
      <c r="B52" s="5" t="str">
        <f t="shared" si="7"/>
        <v>I</v>
      </c>
      <c r="C52" s="3">
        <f t="shared" si="8"/>
        <v>48297.724000000002</v>
      </c>
      <c r="D52" s="4" t="str">
        <f t="shared" si="9"/>
        <v>vis</v>
      </c>
      <c r="E52" s="17">
        <f>VLOOKUP(C52,Active!C$21:E$971,3,FALSE)</f>
        <v>10690.000098569753</v>
      </c>
      <c r="F52" s="5" t="s">
        <v>59</v>
      </c>
      <c r="G52" s="4" t="str">
        <f t="shared" si="10"/>
        <v>48297.724</v>
      </c>
      <c r="H52" s="3">
        <f t="shared" si="11"/>
        <v>10690</v>
      </c>
      <c r="I52" s="18" t="s">
        <v>162</v>
      </c>
      <c r="J52" s="19" t="s">
        <v>163</v>
      </c>
      <c r="K52" s="18">
        <v>10690</v>
      </c>
      <c r="L52" s="18" t="s">
        <v>164</v>
      </c>
      <c r="M52" s="19" t="s">
        <v>65</v>
      </c>
      <c r="N52" s="19"/>
      <c r="O52" s="20" t="s">
        <v>145</v>
      </c>
      <c r="P52" s="20" t="s">
        <v>141</v>
      </c>
    </row>
    <row r="53" spans="1:16" ht="12.75" customHeight="1" thickBot="1" x14ac:dyDescent="0.25">
      <c r="A53" s="3" t="str">
        <f t="shared" si="6"/>
        <v> AOEB 6 </v>
      </c>
      <c r="B53" s="5" t="str">
        <f t="shared" si="7"/>
        <v>I</v>
      </c>
      <c r="C53" s="3">
        <f t="shared" si="8"/>
        <v>49754.574000000001</v>
      </c>
      <c r="D53" s="4" t="str">
        <f t="shared" si="9"/>
        <v>vis</v>
      </c>
      <c r="E53" s="17">
        <f>VLOOKUP(C53,Active!C$21:E$971,3,FALSE)</f>
        <v>11408.0068210269</v>
      </c>
      <c r="F53" s="5" t="s">
        <v>59</v>
      </c>
      <c r="G53" s="4" t="str">
        <f t="shared" si="10"/>
        <v>49754.574</v>
      </c>
      <c r="H53" s="3">
        <f t="shared" si="11"/>
        <v>11408</v>
      </c>
      <c r="I53" s="18" t="s">
        <v>165</v>
      </c>
      <c r="J53" s="19" t="s">
        <v>166</v>
      </c>
      <c r="K53" s="18">
        <v>11408</v>
      </c>
      <c r="L53" s="18" t="s">
        <v>167</v>
      </c>
      <c r="M53" s="19" t="s">
        <v>65</v>
      </c>
      <c r="N53" s="19"/>
      <c r="O53" s="20" t="s">
        <v>145</v>
      </c>
      <c r="P53" s="20" t="s">
        <v>141</v>
      </c>
    </row>
    <row r="54" spans="1:16" ht="12.75" customHeight="1" thickBot="1" x14ac:dyDescent="0.25">
      <c r="A54" s="3" t="str">
        <f t="shared" si="6"/>
        <v> AOEB 6 </v>
      </c>
      <c r="B54" s="5" t="str">
        <f t="shared" si="7"/>
        <v>I</v>
      </c>
      <c r="C54" s="3">
        <f t="shared" si="8"/>
        <v>50109.637999999999</v>
      </c>
      <c r="D54" s="4" t="str">
        <f t="shared" si="9"/>
        <v>vis</v>
      </c>
      <c r="E54" s="17">
        <f>VLOOKUP(C54,Active!C$21:E$971,3,FALSE)</f>
        <v>11582.999674719815</v>
      </c>
      <c r="F54" s="5" t="s">
        <v>59</v>
      </c>
      <c r="G54" s="4" t="str">
        <f t="shared" si="10"/>
        <v>50109.638</v>
      </c>
      <c r="H54" s="3">
        <f t="shared" si="11"/>
        <v>11583</v>
      </c>
      <c r="I54" s="18" t="s">
        <v>168</v>
      </c>
      <c r="J54" s="19" t="s">
        <v>169</v>
      </c>
      <c r="K54" s="18">
        <v>11583</v>
      </c>
      <c r="L54" s="18" t="s">
        <v>96</v>
      </c>
      <c r="M54" s="19" t="s">
        <v>170</v>
      </c>
      <c r="N54" s="19" t="s">
        <v>171</v>
      </c>
      <c r="O54" s="20" t="s">
        <v>172</v>
      </c>
      <c r="P54" s="20" t="s">
        <v>141</v>
      </c>
    </row>
    <row r="55" spans="1:16" ht="12.75" customHeight="1" thickBot="1" x14ac:dyDescent="0.25">
      <c r="A55" s="3" t="str">
        <f t="shared" si="6"/>
        <v> AOEB 6 </v>
      </c>
      <c r="B55" s="5" t="str">
        <f t="shared" si="7"/>
        <v>I</v>
      </c>
      <c r="C55" s="3">
        <f t="shared" si="8"/>
        <v>51229.652000000002</v>
      </c>
      <c r="D55" s="4" t="str">
        <f t="shared" si="9"/>
        <v>vis</v>
      </c>
      <c r="E55" s="17">
        <f>VLOOKUP(C55,Active!C$21:E$971,3,FALSE)</f>
        <v>12134.997190762044</v>
      </c>
      <c r="F55" s="5" t="s">
        <v>59</v>
      </c>
      <c r="G55" s="4" t="str">
        <f t="shared" si="10"/>
        <v>51229.652</v>
      </c>
      <c r="H55" s="3">
        <f t="shared" si="11"/>
        <v>12135</v>
      </c>
      <c r="I55" s="18" t="s">
        <v>173</v>
      </c>
      <c r="J55" s="19" t="s">
        <v>174</v>
      </c>
      <c r="K55" s="18">
        <v>12135</v>
      </c>
      <c r="L55" s="18" t="s">
        <v>175</v>
      </c>
      <c r="M55" s="19" t="s">
        <v>65</v>
      </c>
      <c r="N55" s="19"/>
      <c r="O55" s="20" t="s">
        <v>176</v>
      </c>
      <c r="P55" s="20" t="s">
        <v>141</v>
      </c>
    </row>
    <row r="56" spans="1:16" ht="12.75" customHeight="1" thickBot="1" x14ac:dyDescent="0.25">
      <c r="A56" s="3" t="str">
        <f t="shared" si="6"/>
        <v> AOEB 6 </v>
      </c>
      <c r="B56" s="5" t="str">
        <f t="shared" si="7"/>
        <v>I</v>
      </c>
      <c r="C56" s="3">
        <f t="shared" si="8"/>
        <v>51231.690999999999</v>
      </c>
      <c r="D56" s="4" t="str">
        <f t="shared" si="9"/>
        <v>vis</v>
      </c>
      <c r="E56" s="17">
        <f>VLOOKUP(C56,Active!C$21:E$971,3,FALSE)</f>
        <v>12136.002109392712</v>
      </c>
      <c r="F56" s="5" t="s">
        <v>59</v>
      </c>
      <c r="G56" s="4" t="str">
        <f t="shared" si="10"/>
        <v>51231.691</v>
      </c>
      <c r="H56" s="3">
        <f t="shared" si="11"/>
        <v>12136</v>
      </c>
      <c r="I56" s="18" t="s">
        <v>177</v>
      </c>
      <c r="J56" s="19" t="s">
        <v>178</v>
      </c>
      <c r="K56" s="18">
        <v>12136</v>
      </c>
      <c r="L56" s="18" t="s">
        <v>179</v>
      </c>
      <c r="M56" s="19" t="s">
        <v>65</v>
      </c>
      <c r="N56" s="19"/>
      <c r="O56" s="20" t="s">
        <v>176</v>
      </c>
      <c r="P56" s="20" t="s">
        <v>141</v>
      </c>
    </row>
    <row r="57" spans="1:16" ht="12.75" customHeight="1" thickBot="1" x14ac:dyDescent="0.25">
      <c r="A57" s="3" t="str">
        <f t="shared" si="6"/>
        <v> AOEB 6 </v>
      </c>
      <c r="B57" s="5" t="str">
        <f t="shared" si="7"/>
        <v>I</v>
      </c>
      <c r="C57" s="3">
        <f t="shared" si="8"/>
        <v>51576.625</v>
      </c>
      <c r="D57" s="4" t="str">
        <f t="shared" si="9"/>
        <v>vis</v>
      </c>
      <c r="E57" s="17">
        <f>VLOOKUP(C57,Active!C$21:E$971,3,FALSE)</f>
        <v>12306.00240510197</v>
      </c>
      <c r="F57" s="5" t="s">
        <v>59</v>
      </c>
      <c r="G57" s="4" t="str">
        <f t="shared" si="10"/>
        <v>51576.625</v>
      </c>
      <c r="H57" s="3">
        <f t="shared" si="11"/>
        <v>12306</v>
      </c>
      <c r="I57" s="18" t="s">
        <v>180</v>
      </c>
      <c r="J57" s="19" t="s">
        <v>181</v>
      </c>
      <c r="K57" s="18">
        <v>12306</v>
      </c>
      <c r="L57" s="18" t="s">
        <v>75</v>
      </c>
      <c r="M57" s="19" t="s">
        <v>65</v>
      </c>
      <c r="N57" s="19"/>
      <c r="O57" s="20" t="s">
        <v>145</v>
      </c>
      <c r="P57" s="20" t="s">
        <v>141</v>
      </c>
    </row>
    <row r="58" spans="1:16" ht="12.75" customHeight="1" thickBot="1" x14ac:dyDescent="0.25">
      <c r="A58" s="3" t="str">
        <f t="shared" si="6"/>
        <v> AOEB 6 </v>
      </c>
      <c r="B58" s="5" t="str">
        <f t="shared" si="7"/>
        <v>I</v>
      </c>
      <c r="C58" s="3">
        <f t="shared" si="8"/>
        <v>51582.707000000002</v>
      </c>
      <c r="D58" s="4" t="str">
        <f t="shared" si="9"/>
        <v>vis</v>
      </c>
      <c r="E58" s="17">
        <f>VLOOKUP(C58,Active!C$21:E$971,3,FALSE)</f>
        <v>12308.999911287223</v>
      </c>
      <c r="F58" s="5" t="s">
        <v>59</v>
      </c>
      <c r="G58" s="4" t="str">
        <f t="shared" si="10"/>
        <v>51582.707</v>
      </c>
      <c r="H58" s="3">
        <f t="shared" si="11"/>
        <v>12309</v>
      </c>
      <c r="I58" s="18" t="s">
        <v>182</v>
      </c>
      <c r="J58" s="19" t="s">
        <v>183</v>
      </c>
      <c r="K58" s="18">
        <v>12309</v>
      </c>
      <c r="L58" s="18" t="s">
        <v>82</v>
      </c>
      <c r="M58" s="19" t="s">
        <v>65</v>
      </c>
      <c r="N58" s="19"/>
      <c r="O58" s="20" t="s">
        <v>176</v>
      </c>
      <c r="P58" s="20" t="s">
        <v>141</v>
      </c>
    </row>
    <row r="59" spans="1:16" ht="12.75" customHeight="1" thickBot="1" x14ac:dyDescent="0.25">
      <c r="A59" s="3" t="str">
        <f t="shared" si="6"/>
        <v> AOEB 12 </v>
      </c>
      <c r="B59" s="5" t="str">
        <f t="shared" si="7"/>
        <v>I</v>
      </c>
      <c r="C59" s="3">
        <f t="shared" si="8"/>
        <v>51996.633000000002</v>
      </c>
      <c r="D59" s="4" t="str">
        <f t="shared" si="9"/>
        <v>vis</v>
      </c>
      <c r="E59" s="17">
        <f>VLOOKUP(C59,Active!C$21:E$971,3,FALSE)</f>
        <v>12513.002828951909</v>
      </c>
      <c r="F59" s="5" t="s">
        <v>59</v>
      </c>
      <c r="G59" s="4" t="str">
        <f t="shared" si="10"/>
        <v>51996.633</v>
      </c>
      <c r="H59" s="3">
        <f t="shared" si="11"/>
        <v>12513</v>
      </c>
      <c r="I59" s="18" t="s">
        <v>184</v>
      </c>
      <c r="J59" s="19" t="s">
        <v>185</v>
      </c>
      <c r="K59" s="18">
        <v>12513</v>
      </c>
      <c r="L59" s="18" t="s">
        <v>186</v>
      </c>
      <c r="M59" s="19" t="s">
        <v>65</v>
      </c>
      <c r="N59" s="19"/>
      <c r="O59" s="20" t="s">
        <v>145</v>
      </c>
      <c r="P59" s="20" t="s">
        <v>187</v>
      </c>
    </row>
    <row r="60" spans="1:16" ht="12.75" customHeight="1" thickBot="1" x14ac:dyDescent="0.25">
      <c r="A60" s="3" t="str">
        <f t="shared" si="6"/>
        <v> AOEB 12 </v>
      </c>
      <c r="B60" s="5" t="str">
        <f t="shared" si="7"/>
        <v>I</v>
      </c>
      <c r="C60" s="3">
        <f t="shared" si="8"/>
        <v>53463.615700000002</v>
      </c>
      <c r="D60" s="4" t="str">
        <f t="shared" si="9"/>
        <v>vis</v>
      </c>
      <c r="E60" s="17">
        <f>VLOOKUP(C60,Active!C$21:E$971,3,FALSE)</f>
        <v>13236.003440084376</v>
      </c>
      <c r="F60" s="5" t="s">
        <v>59</v>
      </c>
      <c r="G60" s="4" t="str">
        <f t="shared" si="10"/>
        <v>53463.6157</v>
      </c>
      <c r="H60" s="3">
        <f t="shared" si="11"/>
        <v>13236</v>
      </c>
      <c r="I60" s="18" t="s">
        <v>195</v>
      </c>
      <c r="J60" s="19" t="s">
        <v>196</v>
      </c>
      <c r="K60" s="18">
        <v>13236</v>
      </c>
      <c r="L60" s="18" t="s">
        <v>197</v>
      </c>
      <c r="M60" s="19" t="s">
        <v>170</v>
      </c>
      <c r="N60" s="19" t="s">
        <v>171</v>
      </c>
      <c r="O60" s="20" t="s">
        <v>145</v>
      </c>
      <c r="P60" s="20" t="s">
        <v>187</v>
      </c>
    </row>
    <row r="61" spans="1:16" ht="12.75" customHeight="1" thickBot="1" x14ac:dyDescent="0.25">
      <c r="A61" s="3" t="str">
        <f t="shared" si="6"/>
        <v> AOEB 12 </v>
      </c>
      <c r="B61" s="5" t="str">
        <f t="shared" si="7"/>
        <v>I</v>
      </c>
      <c r="C61" s="3">
        <f t="shared" si="8"/>
        <v>53812.608</v>
      </c>
      <c r="D61" s="4" t="str">
        <f t="shared" si="9"/>
        <v>vis</v>
      </c>
      <c r="E61" s="17">
        <f>VLOOKUP(C61,Active!C$21:E$971,3,FALSE)</f>
        <v>13408.003863934313</v>
      </c>
      <c r="F61" s="5" t="s">
        <v>59</v>
      </c>
      <c r="G61" s="4" t="str">
        <f t="shared" si="10"/>
        <v>53812.6080</v>
      </c>
      <c r="H61" s="3">
        <f t="shared" si="11"/>
        <v>13408</v>
      </c>
      <c r="I61" s="18" t="s">
        <v>198</v>
      </c>
      <c r="J61" s="19" t="s">
        <v>199</v>
      </c>
      <c r="K61" s="18">
        <v>13408</v>
      </c>
      <c r="L61" s="18" t="s">
        <v>190</v>
      </c>
      <c r="M61" s="19" t="s">
        <v>170</v>
      </c>
      <c r="N61" s="19" t="s">
        <v>171</v>
      </c>
      <c r="O61" s="20" t="s">
        <v>145</v>
      </c>
      <c r="P61" s="20" t="s">
        <v>187</v>
      </c>
    </row>
    <row r="62" spans="1:16" ht="12.75" customHeight="1" thickBot="1" x14ac:dyDescent="0.25">
      <c r="A62" s="3" t="str">
        <f t="shared" si="6"/>
        <v> JAAVSO 41;122 </v>
      </c>
      <c r="B62" s="5" t="str">
        <f t="shared" si="7"/>
        <v>I</v>
      </c>
      <c r="C62" s="3">
        <f t="shared" si="8"/>
        <v>55983.660600000003</v>
      </c>
      <c r="D62" s="4" t="str">
        <f t="shared" si="9"/>
        <v>vis</v>
      </c>
      <c r="E62" s="17">
        <f>VLOOKUP(C62,Active!C$21:E$971,3,FALSE)</f>
        <v>14478.004455352831</v>
      </c>
      <c r="F62" s="5" t="s">
        <v>59</v>
      </c>
      <c r="G62" s="4" t="str">
        <f t="shared" si="10"/>
        <v>55983.6606</v>
      </c>
      <c r="H62" s="3">
        <f t="shared" si="11"/>
        <v>14478</v>
      </c>
      <c r="I62" s="18" t="s">
        <v>230</v>
      </c>
      <c r="J62" s="19" t="s">
        <v>231</v>
      </c>
      <c r="K62" s="18">
        <v>14478</v>
      </c>
      <c r="L62" s="18" t="s">
        <v>232</v>
      </c>
      <c r="M62" s="19" t="s">
        <v>170</v>
      </c>
      <c r="N62" s="19" t="s">
        <v>59</v>
      </c>
      <c r="O62" s="20" t="s">
        <v>233</v>
      </c>
      <c r="P62" s="20" t="s">
        <v>234</v>
      </c>
    </row>
    <row r="63" spans="1:16" x14ac:dyDescent="0.2">
      <c r="B63" s="5"/>
      <c r="E63" s="17"/>
      <c r="F63" s="5"/>
    </row>
    <row r="64" spans="1:16" x14ac:dyDescent="0.2">
      <c r="B64" s="5"/>
      <c r="E64" s="17"/>
      <c r="F64" s="5"/>
    </row>
    <row r="65" spans="2:6" x14ac:dyDescent="0.2">
      <c r="B65" s="5"/>
      <c r="E65" s="17"/>
      <c r="F65" s="5"/>
    </row>
    <row r="66" spans="2:6" x14ac:dyDescent="0.2">
      <c r="B66" s="5"/>
      <c r="E66" s="17"/>
      <c r="F66" s="5"/>
    </row>
    <row r="67" spans="2:6" x14ac:dyDescent="0.2">
      <c r="B67" s="5"/>
      <c r="E67" s="17"/>
      <c r="F67" s="5"/>
    </row>
    <row r="68" spans="2:6" x14ac:dyDescent="0.2">
      <c r="B68" s="5"/>
      <c r="E68" s="17"/>
      <c r="F68" s="5"/>
    </row>
    <row r="69" spans="2:6" x14ac:dyDescent="0.2">
      <c r="B69" s="5"/>
      <c r="E69" s="17"/>
      <c r="F69" s="5"/>
    </row>
    <row r="70" spans="2:6" x14ac:dyDescent="0.2">
      <c r="B70" s="5"/>
      <c r="E70" s="17"/>
      <c r="F70" s="5"/>
    </row>
    <row r="71" spans="2:6" x14ac:dyDescent="0.2">
      <c r="B71" s="5"/>
      <c r="E71" s="17"/>
      <c r="F71" s="5"/>
    </row>
    <row r="72" spans="2:6" x14ac:dyDescent="0.2">
      <c r="B72" s="5"/>
      <c r="E72" s="17"/>
      <c r="F72" s="5"/>
    </row>
    <row r="73" spans="2:6" x14ac:dyDescent="0.2">
      <c r="B73" s="5"/>
      <c r="E73" s="17"/>
      <c r="F73" s="5"/>
    </row>
    <row r="74" spans="2:6" x14ac:dyDescent="0.2">
      <c r="B74" s="5"/>
      <c r="E74" s="17"/>
      <c r="F74" s="5"/>
    </row>
    <row r="75" spans="2:6" x14ac:dyDescent="0.2">
      <c r="B75" s="5"/>
      <c r="E75" s="17"/>
      <c r="F75" s="5"/>
    </row>
    <row r="76" spans="2:6" x14ac:dyDescent="0.2">
      <c r="B76" s="5"/>
      <c r="E76" s="17"/>
      <c r="F76" s="5"/>
    </row>
    <row r="77" spans="2:6" x14ac:dyDescent="0.2">
      <c r="B77" s="5"/>
      <c r="E77" s="17"/>
      <c r="F77" s="5"/>
    </row>
    <row r="78" spans="2:6" x14ac:dyDescent="0.2">
      <c r="B78" s="5"/>
      <c r="E78" s="17"/>
      <c r="F78" s="5"/>
    </row>
    <row r="79" spans="2:6" x14ac:dyDescent="0.2">
      <c r="B79" s="5"/>
      <c r="E79" s="17"/>
      <c r="F79" s="5"/>
    </row>
    <row r="80" spans="2:6" x14ac:dyDescent="0.2">
      <c r="B80" s="5"/>
      <c r="E80" s="17"/>
      <c r="F80" s="5"/>
    </row>
    <row r="81" spans="2:6" x14ac:dyDescent="0.2">
      <c r="B81" s="5"/>
      <c r="E81" s="17"/>
      <c r="F81" s="5"/>
    </row>
    <row r="82" spans="2:6" x14ac:dyDescent="0.2">
      <c r="B82" s="5"/>
      <c r="E82" s="17"/>
      <c r="F82" s="5"/>
    </row>
    <row r="83" spans="2:6" x14ac:dyDescent="0.2">
      <c r="B83" s="5"/>
      <c r="E83" s="17"/>
      <c r="F83" s="5"/>
    </row>
    <row r="84" spans="2:6" x14ac:dyDescent="0.2">
      <c r="B84" s="5"/>
      <c r="E84" s="17"/>
      <c r="F84" s="5"/>
    </row>
    <row r="85" spans="2:6" x14ac:dyDescent="0.2">
      <c r="B85" s="5"/>
      <c r="E85" s="17"/>
      <c r="F85" s="5"/>
    </row>
    <row r="86" spans="2:6" x14ac:dyDescent="0.2">
      <c r="B86" s="5"/>
      <c r="E86" s="17"/>
      <c r="F86" s="5"/>
    </row>
    <row r="87" spans="2:6" x14ac:dyDescent="0.2">
      <c r="B87" s="5"/>
      <c r="E87" s="17"/>
      <c r="F87" s="5"/>
    </row>
    <row r="88" spans="2:6" x14ac:dyDescent="0.2">
      <c r="B88" s="5"/>
      <c r="E88" s="17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</sheetData>
  <phoneticPr fontId="8" type="noConversion"/>
  <hyperlinks>
    <hyperlink ref="P11" r:id="rId1" display="http://www.konkoly.hu/cgi-bin/IBVS?5583" xr:uid="{00000000-0004-0000-0100-000000000000}"/>
    <hyperlink ref="P12" r:id="rId2" display="http://www.konkoly.hu/cgi-bin/IBVS?5931" xr:uid="{00000000-0004-0000-0100-000001000000}"/>
    <hyperlink ref="P13" r:id="rId3" display="http://www.bav-astro.de/sfs/BAVM_link.php?BAVMnr=201" xr:uid="{00000000-0004-0000-0100-000002000000}"/>
    <hyperlink ref="P14" r:id="rId4" display="http://www.aavso.org/sites/default/files/jaavso/v36n2/171.pdf" xr:uid="{00000000-0004-0000-0100-000003000000}"/>
    <hyperlink ref="P15" r:id="rId5" display="http://www.aavso.org/sites/default/files/jaavso/v37n1/44.pdf" xr:uid="{00000000-0004-0000-0100-000004000000}"/>
    <hyperlink ref="P19" r:id="rId6" display="http://www.konkoly.hu/cgi-bin/IBVS?6029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2024-09-28T04:10:15Z</dcterms:modified>
</cp:coreProperties>
</file>