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C84DFB9-BEE7-464A-98BC-69E58418A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6" i="1" l="1"/>
  <c r="F116" i="1" s="1"/>
  <c r="G116" i="1" s="1"/>
  <c r="K116" i="1" s="1"/>
  <c r="Q116" i="1"/>
  <c r="E140" i="1"/>
  <c r="F140" i="1" s="1"/>
  <c r="G140" i="1" s="1"/>
  <c r="K140" i="1" s="1"/>
  <c r="Q140" i="1"/>
  <c r="E144" i="1"/>
  <c r="F144" i="1" s="1"/>
  <c r="G144" i="1" s="1"/>
  <c r="K144" i="1" s="1"/>
  <c r="Q144" i="1"/>
  <c r="F14" i="1"/>
  <c r="E143" i="1"/>
  <c r="F143" i="1" s="1"/>
  <c r="G143" i="1" s="1"/>
  <c r="K143" i="1" s="1"/>
  <c r="Q143" i="1"/>
  <c r="Q141" i="1"/>
  <c r="Q142" i="1"/>
  <c r="Q139" i="1"/>
  <c r="E138" i="1"/>
  <c r="F138" i="1" s="1"/>
  <c r="G138" i="1" s="1"/>
  <c r="K138" i="1" s="1"/>
  <c r="Q138" i="1"/>
  <c r="Q134" i="1"/>
  <c r="Q135" i="1"/>
  <c r="Q136" i="1"/>
  <c r="Q137" i="1"/>
  <c r="Q128" i="1"/>
  <c r="Q133" i="1"/>
  <c r="D9" i="1"/>
  <c r="C9" i="1"/>
  <c r="Q127" i="1"/>
  <c r="Q129" i="1"/>
  <c r="Q130" i="1"/>
  <c r="Q131" i="1"/>
  <c r="Q132" i="1"/>
  <c r="Q126" i="1"/>
  <c r="Q117" i="1"/>
  <c r="Q113" i="1"/>
  <c r="Q112" i="1"/>
  <c r="Q111" i="1"/>
  <c r="Q110" i="1"/>
  <c r="Q109" i="1"/>
  <c r="Q108" i="1"/>
  <c r="Q107" i="1"/>
  <c r="Q105" i="1"/>
  <c r="Q104" i="1"/>
  <c r="Q101" i="1"/>
  <c r="Q100" i="1"/>
  <c r="Q99" i="1"/>
  <c r="Q98" i="1"/>
  <c r="Q97" i="1"/>
  <c r="Q96" i="1"/>
  <c r="Q95" i="1"/>
  <c r="Q93" i="1"/>
  <c r="Q92" i="1"/>
  <c r="Q91" i="1"/>
  <c r="Q89" i="1"/>
  <c r="Q87" i="1"/>
  <c r="Q86" i="1"/>
  <c r="Q84" i="1"/>
  <c r="Q81" i="1"/>
  <c r="Q80" i="1"/>
  <c r="Q76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112" i="2"/>
  <c r="C11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111" i="2"/>
  <c r="C111" i="2"/>
  <c r="G23" i="2"/>
  <c r="C23" i="2"/>
  <c r="G22" i="2"/>
  <c r="C22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21" i="2"/>
  <c r="C21" i="2"/>
  <c r="G103" i="2"/>
  <c r="C103" i="2"/>
  <c r="G102" i="2"/>
  <c r="C102" i="2"/>
  <c r="G20" i="2"/>
  <c r="C20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19" i="2"/>
  <c r="C19" i="2"/>
  <c r="G94" i="2"/>
  <c r="C94" i="2"/>
  <c r="G93" i="2"/>
  <c r="C93" i="2"/>
  <c r="G92" i="2"/>
  <c r="C92" i="2"/>
  <c r="G18" i="2"/>
  <c r="C18" i="2"/>
  <c r="G91" i="2"/>
  <c r="C91" i="2"/>
  <c r="G17" i="2"/>
  <c r="C17" i="2"/>
  <c r="G90" i="2"/>
  <c r="C90" i="2"/>
  <c r="G89" i="2"/>
  <c r="C89" i="2"/>
  <c r="G16" i="2"/>
  <c r="C16" i="2"/>
  <c r="G88" i="2"/>
  <c r="C88" i="2"/>
  <c r="G15" i="2"/>
  <c r="C15" i="2"/>
  <c r="G87" i="2"/>
  <c r="C87" i="2"/>
  <c r="G86" i="2"/>
  <c r="C86" i="2"/>
  <c r="G14" i="2"/>
  <c r="C14" i="2"/>
  <c r="G13" i="2"/>
  <c r="C13" i="2"/>
  <c r="G12" i="2"/>
  <c r="C12" i="2"/>
  <c r="G85" i="2"/>
  <c r="C85" i="2"/>
  <c r="G11" i="2"/>
  <c r="C11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H112" i="2"/>
  <c r="B112" i="2"/>
  <c r="D112" i="2"/>
  <c r="A11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111" i="2"/>
  <c r="D111" i="2"/>
  <c r="B111" i="2"/>
  <c r="A111" i="2"/>
  <c r="H23" i="2"/>
  <c r="B23" i="2"/>
  <c r="D23" i="2"/>
  <c r="A23" i="2"/>
  <c r="H22" i="2"/>
  <c r="D22" i="2"/>
  <c r="B22" i="2"/>
  <c r="A22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21" i="2"/>
  <c r="D21" i="2"/>
  <c r="B21" i="2"/>
  <c r="A21" i="2"/>
  <c r="H103" i="2"/>
  <c r="B103" i="2"/>
  <c r="D103" i="2"/>
  <c r="A103" i="2"/>
  <c r="H102" i="2"/>
  <c r="D102" i="2"/>
  <c r="B102" i="2"/>
  <c r="A102" i="2"/>
  <c r="H20" i="2"/>
  <c r="B20" i="2"/>
  <c r="D20" i="2"/>
  <c r="A20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19" i="2"/>
  <c r="B19" i="2"/>
  <c r="F19" i="2"/>
  <c r="D19" i="2"/>
  <c r="A19" i="2"/>
  <c r="H94" i="2"/>
  <c r="B94" i="2"/>
  <c r="F94" i="2"/>
  <c r="D94" i="2"/>
  <c r="A94" i="2"/>
  <c r="H93" i="2"/>
  <c r="F93" i="2"/>
  <c r="D93" i="2"/>
  <c r="B93" i="2"/>
  <c r="A93" i="2"/>
  <c r="H92" i="2"/>
  <c r="F92" i="2"/>
  <c r="D92" i="2"/>
  <c r="B92" i="2"/>
  <c r="A92" i="2"/>
  <c r="H18" i="2"/>
  <c r="B18" i="2"/>
  <c r="F18" i="2"/>
  <c r="D18" i="2"/>
  <c r="A18" i="2"/>
  <c r="H91" i="2"/>
  <c r="D91" i="2"/>
  <c r="B91" i="2"/>
  <c r="A91" i="2"/>
  <c r="H17" i="2"/>
  <c r="B17" i="2"/>
  <c r="D17" i="2"/>
  <c r="A17" i="2"/>
  <c r="H90" i="2"/>
  <c r="D90" i="2"/>
  <c r="B90" i="2"/>
  <c r="A90" i="2"/>
  <c r="H89" i="2"/>
  <c r="B89" i="2"/>
  <c r="D89" i="2"/>
  <c r="A89" i="2"/>
  <c r="H16" i="2"/>
  <c r="D16" i="2"/>
  <c r="B16" i="2"/>
  <c r="A16" i="2"/>
  <c r="H88" i="2"/>
  <c r="B88" i="2"/>
  <c r="D88" i="2"/>
  <c r="A88" i="2"/>
  <c r="H15" i="2"/>
  <c r="D15" i="2"/>
  <c r="B15" i="2"/>
  <c r="A15" i="2"/>
  <c r="H87" i="2"/>
  <c r="B87" i="2"/>
  <c r="D87" i="2"/>
  <c r="A87" i="2"/>
  <c r="H86" i="2"/>
  <c r="D86" i="2"/>
  <c r="B86" i="2"/>
  <c r="A86" i="2"/>
  <c r="H14" i="2"/>
  <c r="B14" i="2"/>
  <c r="D14" i="2"/>
  <c r="A14" i="2"/>
  <c r="H13" i="2"/>
  <c r="D13" i="2"/>
  <c r="B13" i="2"/>
  <c r="A13" i="2"/>
  <c r="H12" i="2"/>
  <c r="B12" i="2"/>
  <c r="D12" i="2"/>
  <c r="A12" i="2"/>
  <c r="H85" i="2"/>
  <c r="D85" i="2"/>
  <c r="B85" i="2"/>
  <c r="A85" i="2"/>
  <c r="H11" i="2"/>
  <c r="B11" i="2"/>
  <c r="D11" i="2"/>
  <c r="A11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Q125" i="1"/>
  <c r="Q124" i="1"/>
  <c r="Q114" i="1"/>
  <c r="Q115" i="1"/>
  <c r="Q118" i="1"/>
  <c r="Q119" i="1"/>
  <c r="Q120" i="1"/>
  <c r="Q121" i="1"/>
  <c r="Q122" i="1"/>
  <c r="Q123" i="1"/>
  <c r="C17" i="1"/>
  <c r="Q102" i="1"/>
  <c r="Q103" i="1"/>
  <c r="Q106" i="1"/>
  <c r="Q75" i="1"/>
  <c r="Q77" i="1"/>
  <c r="Q78" i="1"/>
  <c r="Q79" i="1"/>
  <c r="Q82" i="1"/>
  <c r="Q83" i="1"/>
  <c r="Q85" i="1"/>
  <c r="Q88" i="1"/>
  <c r="Q90" i="1"/>
  <c r="Q94" i="1"/>
  <c r="E141" i="1"/>
  <c r="F141" i="1" s="1"/>
  <c r="G141" i="1" s="1"/>
  <c r="K141" i="1" s="1"/>
  <c r="E134" i="1"/>
  <c r="F134" i="1" s="1"/>
  <c r="Q22" i="1"/>
  <c r="E95" i="1"/>
  <c r="E95" i="2" s="1"/>
  <c r="E51" i="1"/>
  <c r="E64" i="1"/>
  <c r="E74" i="2" s="1"/>
  <c r="E107" i="1"/>
  <c r="E70" i="1"/>
  <c r="E80" i="2" s="1"/>
  <c r="E129" i="1"/>
  <c r="F129" i="1" s="1"/>
  <c r="E132" i="1"/>
  <c r="F132" i="1" s="1"/>
  <c r="E46" i="1"/>
  <c r="F46" i="1" s="1"/>
  <c r="G46" i="1" s="1"/>
  <c r="H46" i="1" s="1"/>
  <c r="E50" i="1"/>
  <c r="F50" i="1" s="1"/>
  <c r="G50" i="1" s="1"/>
  <c r="H50" i="1" s="1"/>
  <c r="E75" i="1"/>
  <c r="F75" i="1" s="1"/>
  <c r="G75" i="1" s="1"/>
  <c r="I75" i="1" s="1"/>
  <c r="E103" i="1"/>
  <c r="F103" i="1" s="1"/>
  <c r="E58" i="1"/>
  <c r="F58" i="1" s="1"/>
  <c r="G58" i="1" s="1"/>
  <c r="H58" i="1" s="1"/>
  <c r="E100" i="1"/>
  <c r="E100" i="2" s="1"/>
  <c r="E97" i="1"/>
  <c r="E97" i="2" s="1"/>
  <c r="E71" i="1"/>
  <c r="E81" i="2" s="1"/>
  <c r="E52" i="1"/>
  <c r="E62" i="2" s="1"/>
  <c r="E44" i="1"/>
  <c r="F44" i="1" s="1"/>
  <c r="G44" i="1" s="1"/>
  <c r="H44" i="1" s="1"/>
  <c r="E29" i="1"/>
  <c r="E39" i="2" s="1"/>
  <c r="E77" i="1"/>
  <c r="F77" i="1" s="1"/>
  <c r="G77" i="1" s="1"/>
  <c r="I77" i="1" s="1"/>
  <c r="E112" i="1"/>
  <c r="E109" i="2" s="1"/>
  <c r="E72" i="1"/>
  <c r="E82" i="2" s="1"/>
  <c r="E82" i="1"/>
  <c r="F82" i="1" s="1"/>
  <c r="E133" i="1"/>
  <c r="F133" i="1" s="1"/>
  <c r="G133" i="1" s="1"/>
  <c r="K133" i="1" s="1"/>
  <c r="E89" i="1"/>
  <c r="E91" i="2" s="1"/>
  <c r="E117" i="1"/>
  <c r="F117" i="1" s="1"/>
  <c r="G117" i="1" s="1"/>
  <c r="K117" i="1" s="1"/>
  <c r="E126" i="1"/>
  <c r="E112" i="2" s="1"/>
  <c r="E48" i="1"/>
  <c r="E73" i="1"/>
  <c r="F73" i="1" s="1"/>
  <c r="E37" i="1"/>
  <c r="E47" i="2" s="1"/>
  <c r="E81" i="1"/>
  <c r="E87" i="2" s="1"/>
  <c r="F81" i="1"/>
  <c r="G81" i="1" s="1"/>
  <c r="I81" i="1" s="1"/>
  <c r="E65" i="1"/>
  <c r="E75" i="2" s="1"/>
  <c r="E98" i="1"/>
  <c r="E56" i="1"/>
  <c r="F56" i="1" s="1"/>
  <c r="E35" i="1"/>
  <c r="E45" i="2" s="1"/>
  <c r="E30" i="1"/>
  <c r="F30" i="1" s="1"/>
  <c r="E57" i="1"/>
  <c r="E67" i="2" s="1"/>
  <c r="E127" i="1"/>
  <c r="F127" i="1" s="1"/>
  <c r="G127" i="1" s="1"/>
  <c r="K127" i="1" s="1"/>
  <c r="E124" i="1"/>
  <c r="F124" i="1" s="1"/>
  <c r="G124" i="1" s="1"/>
  <c r="K124" i="1" s="1"/>
  <c r="E41" i="1"/>
  <c r="F41" i="1" s="1"/>
  <c r="G41" i="1" s="1"/>
  <c r="H41" i="1" s="1"/>
  <c r="E135" i="1"/>
  <c r="F135" i="1" s="1"/>
  <c r="G135" i="1" s="1"/>
  <c r="K135" i="1" s="1"/>
  <c r="E136" i="1"/>
  <c r="F136" i="1" s="1"/>
  <c r="F100" i="1" l="1"/>
  <c r="G100" i="1" s="1"/>
  <c r="K100" i="1" s="1"/>
  <c r="F71" i="1"/>
  <c r="G71" i="1" s="1"/>
  <c r="I71" i="1" s="1"/>
  <c r="E83" i="2"/>
  <c r="E40" i="2"/>
  <c r="F97" i="1"/>
  <c r="G97" i="1" s="1"/>
  <c r="K97" i="1" s="1"/>
  <c r="E66" i="2"/>
  <c r="E56" i="2"/>
  <c r="E54" i="2"/>
  <c r="F70" i="1"/>
  <c r="G70" i="1" s="1"/>
  <c r="I70" i="1" s="1"/>
  <c r="F65" i="1"/>
  <c r="G65" i="1" s="1"/>
  <c r="I65" i="1" s="1"/>
  <c r="F15" i="1"/>
  <c r="E79" i="1"/>
  <c r="E80" i="1"/>
  <c r="E42" i="1"/>
  <c r="E139" i="1"/>
  <c r="F139" i="1" s="1"/>
  <c r="G139" i="1" s="1"/>
  <c r="K139" i="1" s="1"/>
  <c r="E12" i="2"/>
  <c r="F112" i="1"/>
  <c r="G112" i="1" s="1"/>
  <c r="K112" i="1" s="1"/>
  <c r="G30" i="1"/>
  <c r="H30" i="1" s="1"/>
  <c r="F35" i="1"/>
  <c r="G35" i="1" s="1"/>
  <c r="H35" i="1" s="1"/>
  <c r="E137" i="1"/>
  <c r="F137" i="1" s="1"/>
  <c r="G137" i="1" s="1"/>
  <c r="K137" i="1" s="1"/>
  <c r="E33" i="1"/>
  <c r="E59" i="1"/>
  <c r="F59" i="1" s="1"/>
  <c r="G59" i="1" s="1"/>
  <c r="H59" i="1" s="1"/>
  <c r="E47" i="1"/>
  <c r="E68" i="1"/>
  <c r="E84" i="1"/>
  <c r="E106" i="1"/>
  <c r="E34" i="1"/>
  <c r="E110" i="1"/>
  <c r="E45" i="1"/>
  <c r="F45" i="1" s="1"/>
  <c r="G45" i="1" s="1"/>
  <c r="H45" i="1" s="1"/>
  <c r="E43" i="1"/>
  <c r="E114" i="1"/>
  <c r="E55" i="1"/>
  <c r="E32" i="1"/>
  <c r="E123" i="1"/>
  <c r="E78" i="1"/>
  <c r="E88" i="1"/>
  <c r="E53" i="1"/>
  <c r="F53" i="1" s="1"/>
  <c r="G53" i="1" s="1"/>
  <c r="H53" i="1" s="1"/>
  <c r="E49" i="1"/>
  <c r="F49" i="1" s="1"/>
  <c r="G49" i="1" s="1"/>
  <c r="H49" i="1" s="1"/>
  <c r="F37" i="1"/>
  <c r="G37" i="1" s="1"/>
  <c r="H37" i="1" s="1"/>
  <c r="G134" i="1"/>
  <c r="K134" i="1" s="1"/>
  <c r="E102" i="1"/>
  <c r="E92" i="1"/>
  <c r="E83" i="1"/>
  <c r="F83" i="1" s="1"/>
  <c r="G83" i="1" s="1"/>
  <c r="I83" i="1" s="1"/>
  <c r="E118" i="1"/>
  <c r="E54" i="1"/>
  <c r="E86" i="1"/>
  <c r="E28" i="1"/>
  <c r="E115" i="1"/>
  <c r="F115" i="1" s="1"/>
  <c r="G115" i="1" s="1"/>
  <c r="K115" i="1" s="1"/>
  <c r="E104" i="1"/>
  <c r="E11" i="2"/>
  <c r="E111" i="1"/>
  <c r="E101" i="1"/>
  <c r="E101" i="2" s="1"/>
  <c r="E131" i="1"/>
  <c r="F131" i="1" s="1"/>
  <c r="G131" i="1" s="1"/>
  <c r="K131" i="1" s="1"/>
  <c r="E39" i="1"/>
  <c r="E61" i="1"/>
  <c r="E142" i="1"/>
  <c r="F142" i="1" s="1"/>
  <c r="G142" i="1" s="1"/>
  <c r="K142" i="1" s="1"/>
  <c r="E30" i="2"/>
  <c r="E111" i="2"/>
  <c r="F29" i="1"/>
  <c r="G29" i="1" s="1"/>
  <c r="H29" i="1" s="1"/>
  <c r="E90" i="1"/>
  <c r="F90" i="1" s="1"/>
  <c r="G90" i="1" s="1"/>
  <c r="I90" i="1" s="1"/>
  <c r="E105" i="1"/>
  <c r="E103" i="2" s="1"/>
  <c r="E66" i="1"/>
  <c r="E63" i="1"/>
  <c r="E27" i="1"/>
  <c r="E122" i="1"/>
  <c r="E28" i="2" s="1"/>
  <c r="E91" i="1"/>
  <c r="E21" i="1"/>
  <c r="E24" i="1"/>
  <c r="E99" i="1"/>
  <c r="E76" i="1"/>
  <c r="E87" i="1"/>
  <c r="E109" i="1"/>
  <c r="F109" i="1" s="1"/>
  <c r="G109" i="1" s="1"/>
  <c r="K109" i="1" s="1"/>
  <c r="F126" i="1"/>
  <c r="G126" i="1" s="1"/>
  <c r="K126" i="1" s="1"/>
  <c r="E15" i="2"/>
  <c r="G56" i="1"/>
  <c r="H56" i="1" s="1"/>
  <c r="G136" i="1"/>
  <c r="K136" i="1" s="1"/>
  <c r="E128" i="1"/>
  <c r="F128" i="1" s="1"/>
  <c r="G128" i="1" s="1"/>
  <c r="K128" i="1" s="1"/>
  <c r="E125" i="1"/>
  <c r="F125" i="1" s="1"/>
  <c r="G125" i="1" s="1"/>
  <c r="K125" i="1" s="1"/>
  <c r="E121" i="1"/>
  <c r="E119" i="1"/>
  <c r="G82" i="1"/>
  <c r="I82" i="1" s="1"/>
  <c r="E94" i="1"/>
  <c r="F94" i="1" s="1"/>
  <c r="G94" i="1" s="1"/>
  <c r="I94" i="1" s="1"/>
  <c r="E113" i="1"/>
  <c r="E60" i="1"/>
  <c r="G103" i="1"/>
  <c r="K103" i="1" s="1"/>
  <c r="E38" i="1"/>
  <c r="F64" i="1"/>
  <c r="G64" i="1" s="1"/>
  <c r="I64" i="1" s="1"/>
  <c r="E25" i="1"/>
  <c r="E120" i="1"/>
  <c r="F120" i="1" s="1"/>
  <c r="G120" i="1" s="1"/>
  <c r="K120" i="1" s="1"/>
  <c r="E51" i="2"/>
  <c r="F89" i="1"/>
  <c r="G89" i="1" s="1"/>
  <c r="I89" i="1" s="1"/>
  <c r="E31" i="1"/>
  <c r="F57" i="1"/>
  <c r="G57" i="1" s="1"/>
  <c r="H57" i="1" s="1"/>
  <c r="E23" i="1"/>
  <c r="E62" i="1"/>
  <c r="E85" i="1"/>
  <c r="G73" i="1"/>
  <c r="I73" i="1" s="1"/>
  <c r="E74" i="1"/>
  <c r="E130" i="1"/>
  <c r="F130" i="1" s="1"/>
  <c r="G130" i="1" s="1"/>
  <c r="K130" i="1" s="1"/>
  <c r="E40" i="1"/>
  <c r="F40" i="1" s="1"/>
  <c r="G40" i="1" s="1"/>
  <c r="H40" i="1" s="1"/>
  <c r="E22" i="1"/>
  <c r="F22" i="1" s="1"/>
  <c r="G22" i="1" s="1"/>
  <c r="H22" i="1" s="1"/>
  <c r="E69" i="1"/>
  <c r="F69" i="1" s="1"/>
  <c r="G69" i="1" s="1"/>
  <c r="I69" i="1" s="1"/>
  <c r="E26" i="1"/>
  <c r="E36" i="2" s="1"/>
  <c r="E93" i="1"/>
  <c r="E108" i="1"/>
  <c r="E36" i="1"/>
  <c r="F36" i="1" s="1"/>
  <c r="G36" i="1" s="1"/>
  <c r="H36" i="1" s="1"/>
  <c r="G132" i="1"/>
  <c r="K132" i="1" s="1"/>
  <c r="G129" i="1"/>
  <c r="K129" i="1" s="1"/>
  <c r="E96" i="1"/>
  <c r="E67" i="1"/>
  <c r="F95" i="1"/>
  <c r="G95" i="1" s="1"/>
  <c r="I95" i="1" s="1"/>
  <c r="F107" i="1"/>
  <c r="G107" i="1" s="1"/>
  <c r="K107" i="1" s="1"/>
  <c r="E104" i="2"/>
  <c r="E18" i="2"/>
  <c r="F101" i="1"/>
  <c r="G101" i="1" s="1"/>
  <c r="K101" i="1" s="1"/>
  <c r="F105" i="1"/>
  <c r="G105" i="1" s="1"/>
  <c r="K105" i="1" s="1"/>
  <c r="E60" i="2"/>
  <c r="F52" i="1"/>
  <c r="G52" i="1" s="1"/>
  <c r="H52" i="1" s="1"/>
  <c r="E69" i="2"/>
  <c r="F122" i="1"/>
  <c r="G122" i="1" s="1"/>
  <c r="K122" i="1" s="1"/>
  <c r="F72" i="1"/>
  <c r="G72" i="1" s="1"/>
  <c r="I72" i="1" s="1"/>
  <c r="E63" i="2"/>
  <c r="E50" i="2"/>
  <c r="F51" i="1"/>
  <c r="G51" i="1" s="1"/>
  <c r="H51" i="1" s="1"/>
  <c r="E61" i="2"/>
  <c r="F48" i="1"/>
  <c r="G48" i="1" s="1"/>
  <c r="H48" i="1" s="1"/>
  <c r="E58" i="2"/>
  <c r="E68" i="2"/>
  <c r="E55" i="2"/>
  <c r="F98" i="1"/>
  <c r="G98" i="1" s="1"/>
  <c r="E98" i="2"/>
  <c r="F42" i="1"/>
  <c r="G42" i="1" s="1"/>
  <c r="H42" i="1" s="1"/>
  <c r="E52" i="2"/>
  <c r="E106" i="2" l="1"/>
  <c r="E46" i="2"/>
  <c r="E31" i="2"/>
  <c r="E79" i="2"/>
  <c r="F26" i="1"/>
  <c r="G26" i="1" s="1"/>
  <c r="H26" i="1" s="1"/>
  <c r="E23" i="2"/>
  <c r="F74" i="1"/>
  <c r="G74" i="1" s="1"/>
  <c r="I74" i="1" s="1"/>
  <c r="E84" i="2"/>
  <c r="F113" i="1"/>
  <c r="G113" i="1" s="1"/>
  <c r="K113" i="1" s="1"/>
  <c r="E110" i="2"/>
  <c r="E73" i="2"/>
  <c r="F63" i="1"/>
  <c r="G63" i="1" s="1"/>
  <c r="I63" i="1" s="1"/>
  <c r="E108" i="2"/>
  <c r="F111" i="1"/>
  <c r="G111" i="1" s="1"/>
  <c r="K111" i="1" s="1"/>
  <c r="F118" i="1"/>
  <c r="G118" i="1" s="1"/>
  <c r="K118" i="1" s="1"/>
  <c r="E24" i="2"/>
  <c r="E21" i="2"/>
  <c r="F106" i="1"/>
  <c r="G106" i="1" s="1"/>
  <c r="K106" i="1" s="1"/>
  <c r="F99" i="1"/>
  <c r="G99" i="1" s="1"/>
  <c r="E99" i="2"/>
  <c r="E76" i="2"/>
  <c r="F66" i="1"/>
  <c r="G66" i="1" s="1"/>
  <c r="I66" i="1" s="1"/>
  <c r="E88" i="2"/>
  <c r="F84" i="1"/>
  <c r="G84" i="1" s="1"/>
  <c r="I84" i="1" s="1"/>
  <c r="F67" i="1"/>
  <c r="G67" i="1" s="1"/>
  <c r="I67" i="1" s="1"/>
  <c r="E77" i="2"/>
  <c r="E94" i="2"/>
  <c r="F93" i="1"/>
  <c r="G93" i="1" s="1"/>
  <c r="I93" i="1" s="1"/>
  <c r="E16" i="2"/>
  <c r="F85" i="1"/>
  <c r="G85" i="1" s="1"/>
  <c r="I85" i="1" s="1"/>
  <c r="F25" i="1"/>
  <c r="G25" i="1" s="1"/>
  <c r="H25" i="1" s="1"/>
  <c r="E35" i="2"/>
  <c r="F24" i="1"/>
  <c r="G24" i="1" s="1"/>
  <c r="H24" i="1" s="1"/>
  <c r="E34" i="2"/>
  <c r="F92" i="1"/>
  <c r="G92" i="1" s="1"/>
  <c r="I92" i="1" s="1"/>
  <c r="E93" i="2"/>
  <c r="F114" i="1"/>
  <c r="G114" i="1" s="1"/>
  <c r="K114" i="1" s="1"/>
  <c r="E22" i="2"/>
  <c r="F68" i="1"/>
  <c r="G68" i="1" s="1"/>
  <c r="I68" i="1" s="1"/>
  <c r="E78" i="2"/>
  <c r="E59" i="2"/>
  <c r="F96" i="1"/>
  <c r="G96" i="1" s="1"/>
  <c r="I96" i="1" s="1"/>
  <c r="E96" i="2"/>
  <c r="E72" i="2"/>
  <c r="F62" i="1"/>
  <c r="G62" i="1" s="1"/>
  <c r="I62" i="1" s="1"/>
  <c r="E25" i="2"/>
  <c r="F119" i="1"/>
  <c r="G119" i="1" s="1"/>
  <c r="K119" i="1" s="1"/>
  <c r="E32" i="2"/>
  <c r="F21" i="1"/>
  <c r="G21" i="1" s="1"/>
  <c r="H21" i="1" s="1"/>
  <c r="E71" i="2"/>
  <c r="F61" i="1"/>
  <c r="G61" i="1" s="1"/>
  <c r="H61" i="1" s="1"/>
  <c r="F104" i="1"/>
  <c r="G104" i="1" s="1"/>
  <c r="K104" i="1" s="1"/>
  <c r="E102" i="2"/>
  <c r="E20" i="2"/>
  <c r="F102" i="1"/>
  <c r="G102" i="1" s="1"/>
  <c r="K102" i="1" s="1"/>
  <c r="F47" i="1"/>
  <c r="G47" i="1" s="1"/>
  <c r="H47" i="1" s="1"/>
  <c r="E57" i="2"/>
  <c r="E19" i="2"/>
  <c r="E33" i="2"/>
  <c r="F23" i="1"/>
  <c r="G23" i="1" s="1"/>
  <c r="H23" i="1" s="1"/>
  <c r="E48" i="2"/>
  <c r="F38" i="1"/>
  <c r="G38" i="1" s="1"/>
  <c r="H38" i="1" s="1"/>
  <c r="F121" i="1"/>
  <c r="G121" i="1" s="1"/>
  <c r="K121" i="1" s="1"/>
  <c r="E27" i="2"/>
  <c r="E92" i="2"/>
  <c r="F91" i="1"/>
  <c r="G91" i="1" s="1"/>
  <c r="I91" i="1" s="1"/>
  <c r="E49" i="2"/>
  <c r="F39" i="1"/>
  <c r="G39" i="1" s="1"/>
  <c r="H39" i="1" s="1"/>
  <c r="E17" i="2"/>
  <c r="F88" i="1"/>
  <c r="G88" i="1" s="1"/>
  <c r="I88" i="1" s="1"/>
  <c r="F43" i="1"/>
  <c r="G43" i="1" s="1"/>
  <c r="H43" i="1" s="1"/>
  <c r="E53" i="2"/>
  <c r="F28" i="1"/>
  <c r="G28" i="1" s="1"/>
  <c r="H28" i="1" s="1"/>
  <c r="E38" i="2"/>
  <c r="E13" i="2"/>
  <c r="F78" i="1"/>
  <c r="G78" i="1" s="1"/>
  <c r="I78" i="1" s="1"/>
  <c r="F33" i="1"/>
  <c r="G33" i="1" s="1"/>
  <c r="H33" i="1" s="1"/>
  <c r="E43" i="2"/>
  <c r="F55" i="1"/>
  <c r="G55" i="1" s="1"/>
  <c r="H55" i="1" s="1"/>
  <c r="E65" i="2"/>
  <c r="E26" i="2"/>
  <c r="F31" i="1"/>
  <c r="G31" i="1" s="1"/>
  <c r="H31" i="1" s="1"/>
  <c r="E41" i="2"/>
  <c r="E90" i="2"/>
  <c r="F87" i="1"/>
  <c r="G87" i="1" s="1"/>
  <c r="I87" i="1" s="1"/>
  <c r="F27" i="1"/>
  <c r="G27" i="1" s="1"/>
  <c r="H27" i="1" s="1"/>
  <c r="E37" i="2"/>
  <c r="E89" i="2"/>
  <c r="F86" i="1"/>
  <c r="G86" i="1" s="1"/>
  <c r="I86" i="1" s="1"/>
  <c r="E29" i="2"/>
  <c r="F123" i="1"/>
  <c r="G123" i="1" s="1"/>
  <c r="K123" i="1" s="1"/>
  <c r="F110" i="1"/>
  <c r="G110" i="1" s="1"/>
  <c r="K110" i="1" s="1"/>
  <c r="E107" i="2"/>
  <c r="E86" i="2"/>
  <c r="F80" i="1"/>
  <c r="G80" i="1" s="1"/>
  <c r="I80" i="1" s="1"/>
  <c r="F108" i="1"/>
  <c r="G108" i="1" s="1"/>
  <c r="K108" i="1" s="1"/>
  <c r="E105" i="2"/>
  <c r="F60" i="1"/>
  <c r="G60" i="1" s="1"/>
  <c r="H60" i="1" s="1"/>
  <c r="E70" i="2"/>
  <c r="E85" i="2"/>
  <c r="F76" i="1"/>
  <c r="G76" i="1" s="1"/>
  <c r="I76" i="1" s="1"/>
  <c r="E64" i="2"/>
  <c r="F54" i="1"/>
  <c r="G54" i="1" s="1"/>
  <c r="H54" i="1" s="1"/>
  <c r="E42" i="2"/>
  <c r="F32" i="1"/>
  <c r="G32" i="1" s="1"/>
  <c r="H32" i="1" s="1"/>
  <c r="E44" i="2"/>
  <c r="F34" i="1"/>
  <c r="G34" i="1" s="1"/>
  <c r="H34" i="1" s="1"/>
  <c r="F79" i="1"/>
  <c r="G79" i="1" s="1"/>
  <c r="I79" i="1" s="1"/>
  <c r="E14" i="2"/>
  <c r="K98" i="1"/>
  <c r="C12" i="1"/>
  <c r="C11" i="1"/>
  <c r="O116" i="1" l="1"/>
  <c r="O144" i="1"/>
  <c r="O140" i="1"/>
  <c r="O143" i="1"/>
  <c r="O118" i="1"/>
  <c r="O78" i="1"/>
  <c r="O40" i="1"/>
  <c r="O67" i="1"/>
  <c r="O89" i="1"/>
  <c r="O61" i="1"/>
  <c r="O42" i="1"/>
  <c r="O107" i="1"/>
  <c r="O75" i="1"/>
  <c r="O34" i="1"/>
  <c r="O36" i="1"/>
  <c r="O113" i="1"/>
  <c r="O24" i="1"/>
  <c r="O102" i="1"/>
  <c r="O82" i="1"/>
  <c r="O119" i="1"/>
  <c r="O47" i="1"/>
  <c r="O21" i="1"/>
  <c r="O83" i="1"/>
  <c r="O91" i="1"/>
  <c r="O105" i="1"/>
  <c r="O49" i="1"/>
  <c r="O133" i="1"/>
  <c r="O79" i="1"/>
  <c r="O76" i="1"/>
  <c r="O70" i="1"/>
  <c r="O127" i="1"/>
  <c r="O95" i="1"/>
  <c r="O101" i="1"/>
  <c r="O99" i="1"/>
  <c r="O44" i="1"/>
  <c r="O25" i="1"/>
  <c r="O106" i="1"/>
  <c r="O45" i="1"/>
  <c r="O128" i="1"/>
  <c r="O73" i="1"/>
  <c r="O88" i="1"/>
  <c r="O65" i="1"/>
  <c r="O103" i="1"/>
  <c r="O59" i="1"/>
  <c r="O112" i="1"/>
  <c r="O132" i="1"/>
  <c r="O71" i="1"/>
  <c r="O98" i="1"/>
  <c r="O66" i="1"/>
  <c r="O121" i="1"/>
  <c r="O129" i="1"/>
  <c r="O57" i="1"/>
  <c r="O90" i="1"/>
  <c r="O124" i="1"/>
  <c r="O136" i="1"/>
  <c r="O37" i="1"/>
  <c r="O60" i="1"/>
  <c r="O55" i="1"/>
  <c r="O64" i="1"/>
  <c r="O117" i="1"/>
  <c r="O131" i="1"/>
  <c r="O50" i="1"/>
  <c r="O84" i="1"/>
  <c r="O137" i="1"/>
  <c r="O33" i="1"/>
  <c r="O80" i="1"/>
  <c r="O63" i="1"/>
  <c r="O48" i="1"/>
  <c r="O58" i="1"/>
  <c r="O22" i="1"/>
  <c r="O126" i="1"/>
  <c r="O114" i="1"/>
  <c r="O28" i="1"/>
  <c r="O51" i="1"/>
  <c r="O139" i="1"/>
  <c r="O100" i="1"/>
  <c r="O32" i="1"/>
  <c r="O39" i="1"/>
  <c r="O86" i="1"/>
  <c r="O56" i="1"/>
  <c r="O43" i="1"/>
  <c r="O111" i="1"/>
  <c r="O138" i="1"/>
  <c r="O29" i="1"/>
  <c r="O92" i="1"/>
  <c r="O81" i="1"/>
  <c r="O46" i="1"/>
  <c r="O52" i="1"/>
  <c r="O74" i="1"/>
  <c r="O72" i="1"/>
  <c r="O110" i="1"/>
  <c r="O96" i="1"/>
  <c r="C15" i="1"/>
  <c r="O41" i="1"/>
  <c r="O69" i="1"/>
  <c r="O68" i="1"/>
  <c r="O134" i="1"/>
  <c r="O27" i="1"/>
  <c r="O142" i="1"/>
  <c r="O130" i="1"/>
  <c r="O141" i="1"/>
  <c r="O54" i="1"/>
  <c r="O30" i="1"/>
  <c r="O38" i="1"/>
  <c r="O23" i="1"/>
  <c r="O120" i="1"/>
  <c r="O115" i="1"/>
  <c r="O135" i="1"/>
  <c r="O108" i="1"/>
  <c r="O125" i="1"/>
  <c r="O93" i="1"/>
  <c r="O104" i="1"/>
  <c r="O53" i="1"/>
  <c r="O26" i="1"/>
  <c r="O109" i="1"/>
  <c r="O85" i="1"/>
  <c r="O77" i="1"/>
  <c r="O122" i="1"/>
  <c r="O123" i="1"/>
  <c r="O87" i="1"/>
  <c r="O35" i="1"/>
  <c r="O62" i="1"/>
  <c r="O94" i="1"/>
  <c r="O31" i="1"/>
  <c r="O97" i="1"/>
  <c r="C16" i="1"/>
  <c r="D18" i="1" s="1"/>
  <c r="K9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<sst xmlns="http://schemas.openxmlformats.org/spreadsheetml/2006/main" count="1065" uniqueCount="414">
  <si>
    <t>JAVSO..47..105</t>
  </si>
  <si>
    <t>VSB-063</t>
  </si>
  <si>
    <t>JAVSO 43, 77</t>
  </si>
  <si>
    <t>JAVSO..44..164</t>
  </si>
  <si>
    <t>JAVSO..45..215</t>
  </si>
  <si>
    <t>JAVSO..46…79 (2018)</t>
  </si>
  <si>
    <t>s5</t>
  </si>
  <si>
    <t>s6</t>
  </si>
  <si>
    <t>s7</t>
  </si>
  <si>
    <t>IBVS 5741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</si>
  <si>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</si>
  <si>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</si>
  <si>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</si>
  <si>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</si>
  <si>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</si>
  <si>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</si>
  <si>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</si>
  <si>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</si>
  <si>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</si>
  <si>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</si>
  <si>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</si>
  <si>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</si>
  <si>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</si>
  <si>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</si>
  <si>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</si>
  <si>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</si>
  <si>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</si>
  <si>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</si>
  <si>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</si>
  <si>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</si>
  <si>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</si>
  <si>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</si>
  <si>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</si>
  <si>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</si>
  <si>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</si>
  <si>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</si>
  <si>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MVS 9,163</t>
  </si>
  <si>
    <t>K</t>
  </si>
  <si>
    <t>Peter H</t>
  </si>
  <si>
    <t>BBSAG Bull.91</t>
  </si>
  <si>
    <t>B</t>
  </si>
  <si>
    <t>BBSAG Bull.94</t>
  </si>
  <si>
    <t>BBSAG 97</t>
  </si>
  <si>
    <t>BBSAG Bull.97</t>
  </si>
  <si>
    <t>BBSAG Bull.101</t>
  </si>
  <si>
    <t>BBSAG Bull.103</t>
  </si>
  <si>
    <t>BBSAG Bull.108</t>
  </si>
  <si>
    <t>BBSAG Bull.114</t>
  </si>
  <si>
    <t>II</t>
  </si>
  <si>
    <t>EA/KE</t>
  </si>
  <si>
    <t>IBVS 5583</t>
  </si>
  <si>
    <t>I</t>
  </si>
  <si>
    <t>IBVS 5603</t>
  </si>
  <si>
    <t># of data points:</t>
  </si>
  <si>
    <t>BB Mon / GSC 05380-02181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</si>
  <si>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</si>
  <si>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</si>
  <si>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</si>
  <si>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</si>
  <si>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</si>
  <si>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</si>
  <si>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Start of linear fit &gt;&gt;&gt;&gt;&gt;&gt;&gt;&gt;&gt;&gt;&gt;&gt;&gt;&gt;&gt;&gt;&gt;&gt;&gt;&gt;&gt;</t>
  </si>
  <si>
    <t>IBVS 5992</t>
  </si>
  <si>
    <t>JAVSO..36..171</t>
  </si>
  <si>
    <t>JAVSO..36..186</t>
  </si>
  <si>
    <t>JAVSO..37...44</t>
  </si>
  <si>
    <t>JAVSO..38..183</t>
  </si>
  <si>
    <t>JAVSO..39..177</t>
  </si>
  <si>
    <t>JAVSO..41..328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</si>
  <si>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</si>
  <si>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</si>
  <si>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</si>
  <si>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</si>
  <si>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</si>
  <si>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</si>
  <si>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</si>
  <si>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</si>
  <si>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</si>
  <si>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</si>
  <si>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</si>
  <si>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</si>
  <si>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</si>
  <si>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</si>
  <si>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2426681.5609 </t>
  </si>
  <si>
    <t> 06.12.1931 01:27 </t>
  </si>
  <si>
    <t> -0.0019 </t>
  </si>
  <si>
    <t>V </t>
  </si>
  <si>
    <t> F.Lause </t>
  </si>
  <si>
    <t> AN 260.298 </t>
  </si>
  <si>
    <t>2426723.329 </t>
  </si>
  <si>
    <t> 16.01.1932 19:53 </t>
  </si>
  <si>
    <t> 0.002 </t>
  </si>
  <si>
    <t> AN 250.13 </t>
  </si>
  <si>
    <t>2426745.310 </t>
  </si>
  <si>
    <t> 07.02.1932 19:26 </t>
  </si>
  <si>
    <t>2426778.271 </t>
  </si>
  <si>
    <t> 11.03.1932 18:30 </t>
  </si>
  <si>
    <t> -0.008 </t>
  </si>
  <si>
    <t>2426794.396 </t>
  </si>
  <si>
    <t> 27.03.1932 21:30 </t>
  </si>
  <si>
    <t> -0.002 </t>
  </si>
  <si>
    <t>2426797.313 </t>
  </si>
  <si>
    <t> 30.03.1932 19:30 </t>
  </si>
  <si>
    <t> -0.016 </t>
  </si>
  <si>
    <t>2426808.292 </t>
  </si>
  <si>
    <t> 10.04.1932 19:00 </t>
  </si>
  <si>
    <t> -0.028 </t>
  </si>
  <si>
    <t>2427065.505 </t>
  </si>
  <si>
    <t> 24.12.1932 00:07 </t>
  </si>
  <si>
    <t> 0.008 </t>
  </si>
  <si>
    <t>2427068.418 </t>
  </si>
  <si>
    <t> 26.12.1932 22:01 </t>
  </si>
  <si>
    <t> -0.010 </t>
  </si>
  <si>
    <t>2427101.399 </t>
  </si>
  <si>
    <t> 28.01.1933 21:34 </t>
  </si>
  <si>
    <t> -0.000 </t>
  </si>
  <si>
    <t>2427129.257 </t>
  </si>
  <si>
    <t> 25.02.1933 18:10 </t>
  </si>
  <si>
    <t> 0.015 </t>
  </si>
  <si>
    <t>2427145.344 </t>
  </si>
  <si>
    <t> 13.03.1933 20:15 </t>
  </si>
  <si>
    <t> -0.017 </t>
  </si>
  <si>
    <t>2427148.285 </t>
  </si>
  <si>
    <t> 16.03.1933 18:50 </t>
  </si>
  <si>
    <t> -0.007 </t>
  </si>
  <si>
    <t>2427159.289 </t>
  </si>
  <si>
    <t> 27.03.1933 18:56 </t>
  </si>
  <si>
    <t> 0.007 </t>
  </si>
  <si>
    <t>2428159.418 </t>
  </si>
  <si>
    <t> 22.12.1935 22:01 </t>
  </si>
  <si>
    <t> AN 260.292 </t>
  </si>
  <si>
    <t>2428184.327 </t>
  </si>
  <si>
    <t> 16.01.1936 19:50 </t>
  </si>
  <si>
    <t> -0.001 </t>
  </si>
  <si>
    <t>2428211.433 </t>
  </si>
  <si>
    <t> 12.02.1936 22:23 </t>
  </si>
  <si>
    <t> -0.005 </t>
  </si>
  <si>
    <t>2428214.374 </t>
  </si>
  <si>
    <t> 15.02.1936 20:58 </t>
  </si>
  <si>
    <t> 0.005 </t>
  </si>
  <si>
    <t>2428247.340 </t>
  </si>
  <si>
    <t> 19.03.1936 20:09 </t>
  </si>
  <si>
    <t>2428250.270 </t>
  </si>
  <si>
    <t> 22.03.1936 18:28 </t>
  </si>
  <si>
    <t>2428280.306 </t>
  </si>
  <si>
    <t> 21.04.1936 19:20 </t>
  </si>
  <si>
    <t> -0.006 </t>
  </si>
  <si>
    <t>2428498.652 </t>
  </si>
  <si>
    <t> 26.11.1936 03:38 </t>
  </si>
  <si>
    <t> -0.004 </t>
  </si>
  <si>
    <t> AN 267.325 </t>
  </si>
  <si>
    <t>2428521.380 </t>
  </si>
  <si>
    <t> 18.12.1936 21:07 </t>
  </si>
  <si>
    <t> 0.011 </t>
  </si>
  <si>
    <t>2428543.365 </t>
  </si>
  <si>
    <t> 09.01.1937 20:45 </t>
  </si>
  <si>
    <t>2428546.302 </t>
  </si>
  <si>
    <t> 12.01.1937 19:14 </t>
  </si>
  <si>
    <t> 0.021 </t>
  </si>
  <si>
    <t>2428551.407 </t>
  </si>
  <si>
    <t> 17.01.1937 21:46 </t>
  </si>
  <si>
    <t>2428573.391 </t>
  </si>
  <si>
    <t> 08.02.1937 21:23 </t>
  </si>
  <si>
    <t>2428579.257 </t>
  </si>
  <si>
    <t> 14.02.1937 18:10 </t>
  </si>
  <si>
    <t> 0.004 </t>
  </si>
  <si>
    <t>2428606.359 </t>
  </si>
  <si>
    <t> 13.03.1937 20:36 </t>
  </si>
  <si>
    <t>2428609.299 </t>
  </si>
  <si>
    <t> 16.03.1937 19:10 </t>
  </si>
  <si>
    <t> 0.006 </t>
  </si>
  <si>
    <t>2428838.628 </t>
  </si>
  <si>
    <t> 01.11.1937 03:04 </t>
  </si>
  <si>
    <t>2428882.597 </t>
  </si>
  <si>
    <t> 15.12.1937 02:19 </t>
  </si>
  <si>
    <t>2428921.427 </t>
  </si>
  <si>
    <t> 22.01.1938 22:14 </t>
  </si>
  <si>
    <t>2428924.357 </t>
  </si>
  <si>
    <t> 25.01.1938 20:34 </t>
  </si>
  <si>
    <t> 0.003 </t>
  </si>
  <si>
    <t>2428935.336 </t>
  </si>
  <si>
    <t> 05.02.1938 20:03 </t>
  </si>
  <si>
    <t>2428951.485 </t>
  </si>
  <si>
    <t> 21.02.1938 23:38 </t>
  </si>
  <si>
    <t>2428954.383 </t>
  </si>
  <si>
    <t> 24.02.1938 21:11 </t>
  </si>
  <si>
    <t> -0.011 </t>
  </si>
  <si>
    <t>2428960.252 </t>
  </si>
  <si>
    <t> 02.03.1938 18:02 </t>
  </si>
  <si>
    <t>2428965.387 </t>
  </si>
  <si>
    <t> 07.03.1938 21:17 </t>
  </si>
  <si>
    <t>2428976.400 </t>
  </si>
  <si>
    <t> 18.03.1938 21:36 </t>
  </si>
  <si>
    <t> 0.025 </t>
  </si>
  <si>
    <t>2437317.426 </t>
  </si>
  <si>
    <t> 17.01.1961 22:13 </t>
  </si>
  <si>
    <t>P </t>
  </si>
  <si>
    <t> H.Busch </t>
  </si>
  <si>
    <t> MHAR 17.9 </t>
  </si>
  <si>
    <t>2437944.619 </t>
  </si>
  <si>
    <t> 07.10.1962 02:51 </t>
  </si>
  <si>
    <t> 0.010 </t>
  </si>
  <si>
    <t>2438416.484 </t>
  </si>
  <si>
    <t> 21.01.1964 23:36 </t>
  </si>
  <si>
    <t> 0.017 </t>
  </si>
  <si>
    <t>2440148.574 </t>
  </si>
  <si>
    <t> 19.10.1968 01:46 </t>
  </si>
  <si>
    <t>2440656.335 </t>
  </si>
  <si>
    <t> 10.03.1970 20:02 </t>
  </si>
  <si>
    <t>2441322.350 </t>
  </si>
  <si>
    <t> 05.01.1972 20:24 </t>
  </si>
  <si>
    <t>2441333.365 </t>
  </si>
  <si>
    <t> 16.01.1972 20:45 </t>
  </si>
  <si>
    <t> 0.024 </t>
  </si>
  <si>
    <t>2441385.364 </t>
  </si>
  <si>
    <t> 08.03.1972 20:44 </t>
  </si>
  <si>
    <t>2442095.350 </t>
  </si>
  <si>
    <t> 16.02.1974 20:24 </t>
  </si>
  <si>
    <t>2442147.367 </t>
  </si>
  <si>
    <t> 09.04.1974 20:48 </t>
  </si>
  <si>
    <t>2443926.366 </t>
  </si>
  <si>
    <t> 21.02.1979 20:47 </t>
  </si>
  <si>
    <t>2444172.541 </t>
  </si>
  <si>
    <t> 26.10.1979 00:59 </t>
  </si>
  <si>
    <t>2444291.238 </t>
  </si>
  <si>
    <t> 21.02.1980 17:42 </t>
  </si>
  <si>
    <t> P.Enskonatus </t>
  </si>
  <si>
    <t> MVS 8.195 </t>
  </si>
  <si>
    <t>2444909.645 </t>
  </si>
  <si>
    <t> 01.11.1981 03:28 </t>
  </si>
  <si>
    <t> 0.001 </t>
  </si>
  <si>
    <t> MVS 9.164 </t>
  </si>
  <si>
    <t>2446104.686 </t>
  </si>
  <si>
    <t> 08.02.1985 04:27 </t>
  </si>
  <si>
    <t> S.Cook </t>
  </si>
  <si>
    <t> AOEB 9 </t>
  </si>
  <si>
    <t>2447555.411 </t>
  </si>
  <si>
    <t> 28.01.1989 21:51 </t>
  </si>
  <si>
    <t> H.Peter </t>
  </si>
  <si>
    <t> BBS 91 </t>
  </si>
  <si>
    <t>2447928.357 </t>
  </si>
  <si>
    <t> 05.02.1990 20:34 </t>
  </si>
  <si>
    <t> BBS 94 </t>
  </si>
  <si>
    <t>2447939.360 </t>
  </si>
  <si>
    <t> 16.02.1990 20:38 </t>
  </si>
  <si>
    <t>2448300.573 </t>
  </si>
  <si>
    <t> 13.02.1991 01:45 </t>
  </si>
  <si>
    <t> M.Baldwin </t>
  </si>
  <si>
    <t>2448308.624 </t>
  </si>
  <si>
    <t> 21.02.1991 02:58 </t>
  </si>
  <si>
    <t> -0.009 </t>
  </si>
  <si>
    <t>2448331.342 </t>
  </si>
  <si>
    <t> 15.03.1991 20:12 </t>
  </si>
  <si>
    <t> BBS 97 </t>
  </si>
  <si>
    <t>2448690.368 </t>
  </si>
  <si>
    <t> 08.03.1992 20:49 </t>
  </si>
  <si>
    <t>2448712.351 </t>
  </si>
  <si>
    <t> 30.03.1992 20:25 </t>
  </si>
  <si>
    <t> BBS 101 </t>
  </si>
  <si>
    <t>2449018.631 </t>
  </si>
  <si>
    <t> 31.01.1993 03:08 </t>
  </si>
  <si>
    <t> 0.013 </t>
  </si>
  <si>
    <t>2449021.544 </t>
  </si>
  <si>
    <t> 03.02.1993 01:03 </t>
  </si>
  <si>
    <t>2449060.371 </t>
  </si>
  <si>
    <t> 13.03.1993 20:54 </t>
  </si>
  <si>
    <t> BBS 103 </t>
  </si>
  <si>
    <t>2449780.625 </t>
  </si>
  <si>
    <t> 04.03.1995 03:00 </t>
  </si>
  <si>
    <t>2449781.364 </t>
  </si>
  <si>
    <t> 04.03.1995 20:44 </t>
  </si>
  <si>
    <t> BBS 108 </t>
  </si>
  <si>
    <t>2449791.627 </t>
  </si>
  <si>
    <t> 15.03.1995 03:02 </t>
  </si>
  <si>
    <t>2449802.618 </t>
  </si>
  <si>
    <t> 26.03.1995 02:49 </t>
  </si>
  <si>
    <t> 0.012 </t>
  </si>
  <si>
    <t>2450095.679 </t>
  </si>
  <si>
    <t> 13.01.1996 04:17 </t>
  </si>
  <si>
    <t>C </t>
  </si>
  <si>
    <t>ns</t>
  </si>
  <si>
    <t>2450502.337 </t>
  </si>
  <si>
    <t> 22.02.1997 20:05 </t>
  </si>
  <si>
    <t> BBS 114 </t>
  </si>
  <si>
    <t>2450534.567 </t>
  </si>
  <si>
    <t> 27.03.1997 01:36 </t>
  </si>
  <si>
    <t>2451611.638 </t>
  </si>
  <si>
    <t> 08.03.2000 03:18 </t>
  </si>
  <si>
    <t>2452326.0157 </t>
  </si>
  <si>
    <t> 20.02.2002 12:22 </t>
  </si>
  <si>
    <t> -0.0051 </t>
  </si>
  <si>
    <t>E </t>
  </si>
  <si>
    <t>?</t>
  </si>
  <si>
    <t> Nakajima </t>
  </si>
  <si>
    <t>VSB 40 </t>
  </si>
  <si>
    <t>2452558.2847 </t>
  </si>
  <si>
    <t> 10.10.2002 18:49 </t>
  </si>
  <si>
    <t> -0.0016 </t>
  </si>
  <si>
    <t>2452580.2666 </t>
  </si>
  <si>
    <t> 01.11.2002 18:23 </t>
  </si>
  <si>
    <t> -0.0007 </t>
  </si>
  <si>
    <t>2452621.2934 </t>
  </si>
  <si>
    <t> 12.12.2002 19:02 </t>
  </si>
  <si>
    <t> -0.0050 </t>
  </si>
  <si>
    <t>2452994.2390 </t>
  </si>
  <si>
    <t> 20.12.2003 17:44 </t>
  </si>
  <si>
    <t> -0.0031 </t>
  </si>
  <si>
    <t>VSB 42 </t>
  </si>
  <si>
    <t>2453029.4088 </t>
  </si>
  <si>
    <t> 24.01.2004 21:48 </t>
  </si>
  <si>
    <t> -0.0028 </t>
  </si>
  <si>
    <t>R</t>
  </si>
  <si>
    <t> M.Zejda </t>
  </si>
  <si>
    <t>IBVS 5583 </t>
  </si>
  <si>
    <t>2453050.6549 </t>
  </si>
  <si>
    <t> 15.02.2004 03:43 </t>
  </si>
  <si>
    <t> G.Samolyk </t>
  </si>
  <si>
    <t>2453053.5858 </t>
  </si>
  <si>
    <t> 18.02.2004 02:03 </t>
  </si>
  <si>
    <t> -0.0049 </t>
  </si>
  <si>
    <t> J.Bialozynski </t>
  </si>
  <si>
    <t>2453075.5673 </t>
  </si>
  <si>
    <t> 11.03.2004 01:36 </t>
  </si>
  <si>
    <t> -0.0044 </t>
  </si>
  <si>
    <t> S.Dvorak </t>
  </si>
  <si>
    <t>IBVS 5603 </t>
  </si>
  <si>
    <t>2453384.7655 </t>
  </si>
  <si>
    <t> 14.01.2005 06:22 </t>
  </si>
  <si>
    <t> AOEB 12 </t>
  </si>
  <si>
    <t>2453407.4789 </t>
  </si>
  <si>
    <t> 05.02.2005 23:29 </t>
  </si>
  <si>
    <t> -0.0053 </t>
  </si>
  <si>
    <t> M.Zejda et al. </t>
  </si>
  <si>
    <t>IBVS 5741 </t>
  </si>
  <si>
    <t>2453410.4118 </t>
  </si>
  <si>
    <t> 08.02.2005 21:52 </t>
  </si>
  <si>
    <t> -0.0032 </t>
  </si>
  <si>
    <t>2453442.6478 </t>
  </si>
  <si>
    <t> 13.03.2005 03:32 </t>
  </si>
  <si>
    <t> -0.0060 </t>
  </si>
  <si>
    <t>2453808.9978 </t>
  </si>
  <si>
    <t> 14.03.2006 11:56 </t>
  </si>
  <si>
    <t> -0.0054 </t>
  </si>
  <si>
    <t> K.Nagai et al. </t>
  </si>
  <si>
    <t>VSB 45 </t>
  </si>
  <si>
    <t>2453812.6625 </t>
  </si>
  <si>
    <t> 18.03.2006 03:54 </t>
  </si>
  <si>
    <t> -0.0042 </t>
  </si>
  <si>
    <t> H.Gerner </t>
  </si>
  <si>
    <t>2454193.6666 </t>
  </si>
  <si>
    <t> 03.04.2007 03:59 </t>
  </si>
  <si>
    <t> -0.0034 </t>
  </si>
  <si>
    <t>2454508.7262 </t>
  </si>
  <si>
    <t> 12.02.2008 05:25 </t>
  </si>
  <si>
    <t> -0.0043 </t>
  </si>
  <si>
    <t>JAAVSO 36(2);171 </t>
  </si>
  <si>
    <t>2454533.6384 </t>
  </si>
  <si>
    <t> 08.03.2008 03:19 </t>
  </si>
  <si>
    <t> -0.0039 </t>
  </si>
  <si>
    <t>o</t>
  </si>
  <si>
    <t>JAAVSO 36(2);186 </t>
  </si>
  <si>
    <t>2454806.2009 </t>
  </si>
  <si>
    <t> 05.12.2008 16:49 </t>
  </si>
  <si>
    <t> H.Itoh </t>
  </si>
  <si>
    <t>VSB 48 </t>
  </si>
  <si>
    <t>2454873.612 </t>
  </si>
  <si>
    <t> 11.02.2009 02:41 </t>
  </si>
  <si>
    <t>JAAVSO 37(1);44 </t>
  </si>
  <si>
    <t>2455138.8470 </t>
  </si>
  <si>
    <t> 03.11.2009 08:19 </t>
  </si>
  <si>
    <t> -0.0045 </t>
  </si>
  <si>
    <t> JAAVSO 38;120 </t>
  </si>
  <si>
    <t>2455240.6921 </t>
  </si>
  <si>
    <t> 13.02.2010 04:36 </t>
  </si>
  <si>
    <t>2455240.6933 </t>
  </si>
  <si>
    <t> 13.02.2010 04:38 </t>
  </si>
  <si>
    <t> -0.0033 </t>
  </si>
  <si>
    <t> R.Poklar </t>
  </si>
  <si>
    <t>2455591.6552 </t>
  </si>
  <si>
    <t> 30.01.2011 03:43 </t>
  </si>
  <si>
    <t> JAAVSO 39;177 </t>
  </si>
  <si>
    <t>2455602.6461 </t>
  </si>
  <si>
    <t> 10.02.2011 03:30 </t>
  </si>
  <si>
    <t> -0.0037 </t>
  </si>
  <si>
    <t> R.Diethelm </t>
  </si>
  <si>
    <t>IBVS 5992 </t>
  </si>
  <si>
    <t>2456331.6811 </t>
  </si>
  <si>
    <t> 08.02.2013 04:20 </t>
  </si>
  <si>
    <t> -0.0040 </t>
  </si>
  <si>
    <t> JAAVSO 41;328 </t>
  </si>
  <si>
    <t>2456737.5960 </t>
  </si>
  <si>
    <t> 21.03.2014 02:18 </t>
  </si>
  <si>
    <t> JAAVSO 42;426 </t>
  </si>
  <si>
    <t>2456966.9312 </t>
  </si>
  <si>
    <t> 05.11.2014 10:20 </t>
  </si>
  <si>
    <t> -0.0038 </t>
  </si>
  <si>
    <t> JAAVSO 43-1 </t>
  </si>
  <si>
    <t>Rc</t>
  </si>
  <si>
    <t>JAVSO..47..263</t>
  </si>
  <si>
    <t>JAVSO..48…87</t>
  </si>
  <si>
    <t>JAVSO..48..256</t>
  </si>
  <si>
    <t>JAVSO 49, 108</t>
  </si>
  <si>
    <t>JAVSO 49, 256</t>
  </si>
  <si>
    <t>VSB, 91</t>
  </si>
  <si>
    <t>JAVSO, 50, 133</t>
  </si>
  <si>
    <t>Ic</t>
  </si>
  <si>
    <t>JAAVSO, 51, 250</t>
  </si>
  <si>
    <t>JAAVSO52#1</t>
  </si>
  <si>
    <t>Next ToM-P</t>
  </si>
  <si>
    <t>Next ToM-S</t>
  </si>
  <si>
    <t>10.60-11.30</t>
  </si>
  <si>
    <t xml:space="preserve">Mag p 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</si>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</sst>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left"/>
    </xf>
    <xf numFmtId="0" fontId="0" fillId="0" borderId="18" xfId="0" applyBorder="1">
      <alignment vertical="top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37" fillId="0" borderId="21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22" fontId="38" fillId="0" borderId="22" xfId="0" applyNumberFormat="1" applyFont="1" applyBorder="1" applyAlignment="1">
      <alignment horizontal="right" vertical="center"/>
    </xf>
    <xf numFmtId="22" fontId="38" fillId="0" borderId="24" xfId="0" applyNumberFormat="1" applyFont="1" applyBorder="1" applyAlignment="1">
      <alignment horizontal="right" vertical="center"/>
    </xf>
    <xf numFmtId="0" fontId="6" fillId="0" borderId="0" xfId="0" applyFont="1" applyAlignment="1"/>
    <xf numFmtId="0" fontId="39" fillId="0" borderId="0" xfId="0" applyFont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Mon - O-C Diagr.</a:t>
            </a:r>
          </a:p>
        </c:rich>
      </c:tx>
      <c:layout>
        <c:manualLayout>
          <c:xMode val="edge"/>
          <c:yMode val="edge"/>
          <c:x val="0.3757866587431287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769252958613219"/>
          <c:w val="0.8128943299404387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1.2880999998742482E-2</c:v>
                </c:pt>
                <c:pt idx="1">
                  <c:v>1.4780999998038169E-2</c:v>
                </c:pt>
                <c:pt idx="2">
                  <c:v>1.7137999999249587E-2</c:v>
                </c:pt>
                <c:pt idx="3">
                  <c:v>1.7168000002129702E-2</c:v>
                </c:pt>
                <c:pt idx="4">
                  <c:v>6.7129999988537747E-3</c:v>
                </c:pt>
                <c:pt idx="5">
                  <c:v>1.2334999999438878E-2</c:v>
                </c:pt>
                <c:pt idx="6">
                  <c:v>-1.4610000034736004E-3</c:v>
                </c:pt>
                <c:pt idx="7">
                  <c:v>-1.2945999998919433E-2</c:v>
                </c:pt>
                <c:pt idx="8">
                  <c:v>2.2704999999405118E-2</c:v>
                </c:pt>
                <c:pt idx="9">
                  <c:v>4.9089999993157107E-3</c:v>
                </c:pt>
                <c:pt idx="10">
                  <c:v>1.445400000011432E-2</c:v>
                </c:pt>
                <c:pt idx="11">
                  <c:v>2.9892000002291752E-2</c:v>
                </c:pt>
                <c:pt idx="12">
                  <c:v>-2.4860000012267847E-3</c:v>
                </c:pt>
                <c:pt idx="13">
                  <c:v>7.7180000007501803E-3</c:v>
                </c:pt>
                <c:pt idx="14">
                  <c:v>2.1232999999483582E-2</c:v>
                </c:pt>
                <c:pt idx="15">
                  <c:v>1.6098000000056345E-2</c:v>
                </c:pt>
                <c:pt idx="16">
                  <c:v>1.3331999998626998E-2</c:v>
                </c:pt>
                <c:pt idx="17">
                  <c:v>9.4690000005357433E-3</c:v>
                </c:pt>
                <c:pt idx="18">
                  <c:v>1.9672999998874729E-2</c:v>
                </c:pt>
                <c:pt idx="19">
                  <c:v>1.4218000000255415E-2</c:v>
                </c:pt>
                <c:pt idx="20">
                  <c:v>1.3421999999991385E-2</c:v>
                </c:pt>
                <c:pt idx="21">
                  <c:v>8.7629999979981221E-3</c:v>
                </c:pt>
                <c:pt idx="22">
                  <c:v>1.0460999998031184E-2</c:v>
                </c:pt>
                <c:pt idx="23">
                  <c:v>2.4792000000161352E-2</c:v>
                </c:pt>
                <c:pt idx="24">
                  <c:v>2.8822000000218395E-2</c:v>
                </c:pt>
                <c:pt idx="25">
                  <c:v>3.5025999997742474E-2</c:v>
                </c:pt>
                <c:pt idx="26">
                  <c:v>1.1132999999972526E-2</c:v>
                </c:pt>
                <c:pt idx="27">
                  <c:v>1.4162999999825843E-2</c:v>
                </c:pt>
                <c:pt idx="28">
                  <c:v>1.8571000000520144E-2</c:v>
                </c:pt>
                <c:pt idx="29">
                  <c:v>1.0707999997976003E-2</c:v>
                </c:pt>
                <c:pt idx="30">
                  <c:v>1.9911999999749241E-2</c:v>
                </c:pt>
                <c:pt idx="31">
                  <c:v>1.4125000001513399E-2</c:v>
                </c:pt>
                <c:pt idx="32">
                  <c:v>2.1185000001423759E-2</c:v>
                </c:pt>
                <c:pt idx="33">
                  <c:v>1.8137999999453314E-2</c:v>
                </c:pt>
                <c:pt idx="34">
                  <c:v>1.7341999999189284E-2</c:v>
                </c:pt>
                <c:pt idx="35">
                  <c:v>5.8570000001054723E-3</c:v>
                </c:pt>
                <c:pt idx="36">
                  <c:v>3.5478999998304062E-2</c:v>
                </c:pt>
                <c:pt idx="37">
                  <c:v>2.68300000243471E-3</c:v>
                </c:pt>
                <c:pt idx="38">
                  <c:v>1.0091000000102213E-2</c:v>
                </c:pt>
                <c:pt idx="39">
                  <c:v>1.6197999997530133E-2</c:v>
                </c:pt>
                <c:pt idx="40">
                  <c:v>3.8713000001735054E-2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87-4C75-A2A1-85F4AF3DA56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5.0000000000000001E-3</c:v>
                  </c:pt>
                  <c:pt idx="81">
                    <c:v>2.5999999999999999E-3</c:v>
                  </c:pt>
                  <c:pt idx="82">
                    <c:v>2.5999999999999999E-3</c:v>
                  </c:pt>
                  <c:pt idx="85">
                    <c:v>2.0000000000000001E-4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7">
                    <c:v>4.0000000000000002E-4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6">
                    <c:v>2.9999999999999997E-4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5.0000000000000001E-3</c:v>
                  </c:pt>
                  <c:pt idx="81">
                    <c:v>2.5999999999999999E-3</c:v>
                  </c:pt>
                  <c:pt idx="82">
                    <c:v>2.5999999999999999E-3</c:v>
                  </c:pt>
                  <c:pt idx="85">
                    <c:v>2.0000000000000001E-4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7">
                    <c:v>4.0000000000000002E-4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6">
                    <c:v>2.9999999999999997E-4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41">
                  <c:v>1.9296999998914544E-2</c:v>
                </c:pt>
                <c:pt idx="42">
                  <c:v>2.1952999995846767E-2</c:v>
                </c:pt>
                <c:pt idx="43">
                  <c:v>2.8796999991755001E-2</c:v>
                </c:pt>
                <c:pt idx="44">
                  <c:v>1.8361000002187211E-2</c:v>
                </c:pt>
                <c:pt idx="45">
                  <c:v>1.8953999999212101E-2</c:v>
                </c:pt>
                <c:pt idx="46">
                  <c:v>1.0562999996182043E-2</c:v>
                </c:pt>
                <c:pt idx="47">
                  <c:v>3.5077999993518461E-2</c:v>
                </c:pt>
                <c:pt idx="48">
                  <c:v>1.2449000001652166E-2</c:v>
                </c:pt>
                <c:pt idx="49">
                  <c:v>1.3117999995301943E-2</c:v>
                </c:pt>
                <c:pt idx="50">
                  <c:v>8.488999999826774E-3</c:v>
                </c:pt>
                <c:pt idx="51">
                  <c:v>1.4317000001028646E-2</c:v>
                </c:pt>
                <c:pt idx="52">
                  <c:v>2.4529999936930835E-3</c:v>
                </c:pt>
                <c:pt idx="53">
                  <c:v>2.215000000433065E-3</c:v>
                </c:pt>
                <c:pt idx="54">
                  <c:v>1.1258999998972286E-2</c:v>
                </c:pt>
                <c:pt idx="55">
                  <c:v>2.0190000002912711E-2</c:v>
                </c:pt>
                <c:pt idx="56">
                  <c:v>1.1699999959091656E-3</c:v>
                </c:pt>
                <c:pt idx="57">
                  <c:v>3.3790000015869737E-3</c:v>
                </c:pt>
                <c:pt idx="58">
                  <c:v>1.5893999996478669E-2</c:v>
                </c:pt>
                <c:pt idx="59">
                  <c:v>8.2869999969261698E-3</c:v>
                </c:pt>
                <c:pt idx="60">
                  <c:v>-4.0199999784817919E-4</c:v>
                </c:pt>
                <c:pt idx="61">
                  <c:v>3.9289999986067414E-3</c:v>
                </c:pt>
                <c:pt idx="62">
                  <c:v>2.1929000002273824E-2</c:v>
                </c:pt>
                <c:pt idx="63">
                  <c:v>7.4190000013913959E-3</c:v>
                </c:pt>
                <c:pt idx="64">
                  <c:v>9.4490000046789646E-3</c:v>
                </c:pt>
                <c:pt idx="65">
                  <c:v>2.126700000371784E-2</c:v>
                </c:pt>
                <c:pt idx="66">
                  <c:v>3.4710000036284328E-3</c:v>
                </c:pt>
                <c:pt idx="67">
                  <c:v>-2.5759999989531934E-3</c:v>
                </c:pt>
                <c:pt idx="68">
                  <c:v>8.3069999964209273E-3</c:v>
                </c:pt>
                <c:pt idx="69">
                  <c:v>1.4607999997679144E-2</c:v>
                </c:pt>
                <c:pt idx="70">
                  <c:v>1.9822000002022833E-2</c:v>
                </c:pt>
                <c:pt idx="71">
                  <c:v>2.0337000001745764E-2</c:v>
                </c:pt>
                <c:pt idx="72">
                  <c:v>1.7369999986840412E-3</c:v>
                </c:pt>
                <c:pt idx="73">
                  <c:v>1.1791999997512903E-2</c:v>
                </c:pt>
                <c:pt idx="74">
                  <c:v>3.0360000018845312E-3</c:v>
                </c:pt>
                <c:pt idx="75">
                  <c:v>6.5059999978984706E-3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87-4C75-A2A1-85F4AF3DA5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87-4C75-A2A1-85F4AF3DA5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76">
                  <c:v>2.6810000053956173E-3</c:v>
                </c:pt>
                <c:pt idx="77">
                  <c:v>6.0979999980190769E-3</c:v>
                </c:pt>
                <c:pt idx="78">
                  <c:v>7.0279999999911524E-3</c:v>
                </c:pt>
                <c:pt idx="79">
                  <c:v>2.683999999135267E-3</c:v>
                </c:pt>
                <c:pt idx="80">
                  <c:v>4.4930000003660098E-3</c:v>
                </c:pt>
                <c:pt idx="81">
                  <c:v>4.7409999970113859E-3</c:v>
                </c:pt>
                <c:pt idx="82">
                  <c:v>4.7409999970113859E-3</c:v>
                </c:pt>
                <c:pt idx="83">
                  <c:v>2.5700000041979365E-3</c:v>
                </c:pt>
                <c:pt idx="84">
                  <c:v>2.674000003025867E-3</c:v>
                </c:pt>
                <c:pt idx="85">
                  <c:v>3.2040000005508773E-3</c:v>
                </c:pt>
                <c:pt idx="86">
                  <c:v>2.4259999991045333E-3</c:v>
                </c:pt>
                <c:pt idx="87">
                  <c:v>2.157000002625864E-3</c:v>
                </c:pt>
                <c:pt idx="88">
                  <c:v>4.2610000018612482E-3</c:v>
                </c:pt>
                <c:pt idx="89">
                  <c:v>1.5050000001792796E-3</c:v>
                </c:pt>
                <c:pt idx="90">
                  <c:v>2.0049999948241748E-3</c:v>
                </c:pt>
                <c:pt idx="91">
                  <c:v>3.2099999953061342E-3</c:v>
                </c:pt>
                <c:pt idx="92">
                  <c:v>3.8299999941955321E-3</c:v>
                </c:pt>
                <c:pt idx="93">
                  <c:v>2.8600000005098991E-3</c:v>
                </c:pt>
                <c:pt idx="94">
                  <c:v>3.2940000019152649E-3</c:v>
                </c:pt>
                <c:pt idx="95">
                  <c:v>0</c:v>
                </c:pt>
                <c:pt idx="96">
                  <c:v>1.7660000012256205E-3</c:v>
                </c:pt>
                <c:pt idx="97">
                  <c:v>4.5580000005429611E-3</c:v>
                </c:pt>
                <c:pt idx="98">
                  <c:v>2.5200000018230639E-3</c:v>
                </c:pt>
                <c:pt idx="99">
                  <c:v>2.4590000030002557E-3</c:v>
                </c:pt>
                <c:pt idx="100">
                  <c:v>3.6590000017895363E-3</c:v>
                </c:pt>
                <c:pt idx="101">
                  <c:v>2.7380000028642826E-3</c:v>
                </c:pt>
                <c:pt idx="102">
                  <c:v>3.152999997837469E-3</c:v>
                </c:pt>
                <c:pt idx="103">
                  <c:v>2.648000001499895E-3</c:v>
                </c:pt>
                <c:pt idx="104">
                  <c:v>2.3020000007818453E-3</c:v>
                </c:pt>
                <c:pt idx="105">
                  <c:v>2.7150000023539178E-3</c:v>
                </c:pt>
                <c:pt idx="106">
                  <c:v>2.7150000023539178E-3</c:v>
                </c:pt>
                <c:pt idx="107">
                  <c:v>8.0899999738903716E-4</c:v>
                </c:pt>
                <c:pt idx="108">
                  <c:v>2.436999995552469E-3</c:v>
                </c:pt>
                <c:pt idx="109">
                  <c:v>3.3669999975245446E-3</c:v>
                </c:pt>
                <c:pt idx="110">
                  <c:v>1.6570000007050112E-3</c:v>
                </c:pt>
                <c:pt idx="111">
                  <c:v>1.9490000049700029E-3</c:v>
                </c:pt>
                <c:pt idx="112">
                  <c:v>1.9919999976991676E-3</c:v>
                </c:pt>
                <c:pt idx="113">
                  <c:v>1.8379999964963645E-3</c:v>
                </c:pt>
                <c:pt idx="114">
                  <c:v>3.2569999966653995E-3</c:v>
                </c:pt>
                <c:pt idx="115">
                  <c:v>2.0119999971939251E-3</c:v>
                </c:pt>
                <c:pt idx="116">
                  <c:v>2.3769999970681965E-3</c:v>
                </c:pt>
                <c:pt idx="117">
                  <c:v>1.803999999538064E-3</c:v>
                </c:pt>
                <c:pt idx="118">
                  <c:v>1.6559999930905178E-3</c:v>
                </c:pt>
                <c:pt idx="119">
                  <c:v>1.7700000025797635E-3</c:v>
                </c:pt>
                <c:pt idx="120">
                  <c:v>1.4629998986492865E-3</c:v>
                </c:pt>
                <c:pt idx="121">
                  <c:v>1.861999997345265E-3</c:v>
                </c:pt>
                <c:pt idx="122">
                  <c:v>1.0660000043571927E-3</c:v>
                </c:pt>
                <c:pt idx="123">
                  <c:v>9.7599999571684748E-4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87-4C75-A2A1-85F4AF3DA5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87-4C75-A2A1-85F4AF3DA5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87-4C75-A2A1-85F4AF3DA5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87-4C75-A2A1-85F4AF3DA5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1.1725167071368021E-2</c:v>
                </c:pt>
                <c:pt idx="1">
                  <c:v>1.1725167071368021E-2</c:v>
                </c:pt>
                <c:pt idx="2">
                  <c:v>1.1712279436795776E-2</c:v>
                </c:pt>
                <c:pt idx="3">
                  <c:v>1.1705496471231439E-2</c:v>
                </c:pt>
                <c:pt idx="4">
                  <c:v>1.1695322022884928E-2</c:v>
                </c:pt>
                <c:pt idx="5">
                  <c:v>1.1690347848137748E-2</c:v>
                </c:pt>
                <c:pt idx="6">
                  <c:v>1.1689443452729167E-2</c:v>
                </c:pt>
                <c:pt idx="7">
                  <c:v>1.1686051969946997E-2</c:v>
                </c:pt>
                <c:pt idx="8">
                  <c:v>1.1606691272844229E-2</c:v>
                </c:pt>
                <c:pt idx="9">
                  <c:v>1.1605786877435648E-2</c:v>
                </c:pt>
                <c:pt idx="10">
                  <c:v>1.1595612429089141E-2</c:v>
                </c:pt>
                <c:pt idx="11">
                  <c:v>1.1587020672707643E-2</c:v>
                </c:pt>
                <c:pt idx="12">
                  <c:v>1.1582046497960463E-2</c:v>
                </c:pt>
                <c:pt idx="13">
                  <c:v>1.1581142102551883E-2</c:v>
                </c:pt>
                <c:pt idx="14">
                  <c:v>1.1577750619769712E-2</c:v>
                </c:pt>
                <c:pt idx="15">
                  <c:v>1.1269125686592277E-2</c:v>
                </c:pt>
                <c:pt idx="16">
                  <c:v>1.126143832561936E-2</c:v>
                </c:pt>
                <c:pt idx="17">
                  <c:v>1.1253072668090006E-2</c:v>
                </c:pt>
                <c:pt idx="18">
                  <c:v>1.1252168272681429E-2</c:v>
                </c:pt>
                <c:pt idx="19">
                  <c:v>1.1241993824334919E-2</c:v>
                </c:pt>
                <c:pt idx="20">
                  <c:v>1.1241089428926342E-2</c:v>
                </c:pt>
                <c:pt idx="21">
                  <c:v>1.1231819375988411E-2</c:v>
                </c:pt>
                <c:pt idx="22">
                  <c:v>1.1164441918049307E-2</c:v>
                </c:pt>
                <c:pt idx="23">
                  <c:v>1.1157432853632823E-2</c:v>
                </c:pt>
                <c:pt idx="24">
                  <c:v>1.1150649888068482E-2</c:v>
                </c:pt>
                <c:pt idx="25">
                  <c:v>1.1149745492659905E-2</c:v>
                </c:pt>
                <c:pt idx="26">
                  <c:v>1.1148162800694892E-2</c:v>
                </c:pt>
                <c:pt idx="27">
                  <c:v>1.1141379835130551E-2</c:v>
                </c:pt>
                <c:pt idx="28">
                  <c:v>1.1139571044313394E-2</c:v>
                </c:pt>
                <c:pt idx="29">
                  <c:v>1.1131205386784044E-2</c:v>
                </c:pt>
                <c:pt idx="30">
                  <c:v>1.1130300991375467E-2</c:v>
                </c:pt>
                <c:pt idx="31">
                  <c:v>1.1059532050654193E-2</c:v>
                </c:pt>
                <c:pt idx="32">
                  <c:v>1.1045966119525512E-2</c:v>
                </c:pt>
                <c:pt idx="33">
                  <c:v>1.1033982880361847E-2</c:v>
                </c:pt>
                <c:pt idx="34">
                  <c:v>1.103307848495327E-2</c:v>
                </c:pt>
                <c:pt idx="35">
                  <c:v>1.10296870021711E-2</c:v>
                </c:pt>
                <c:pt idx="36">
                  <c:v>1.1024712827423917E-2</c:v>
                </c:pt>
                <c:pt idx="37">
                  <c:v>1.102380843201534E-2</c:v>
                </c:pt>
                <c:pt idx="38">
                  <c:v>1.1021999641198182E-2</c:v>
                </c:pt>
                <c:pt idx="39">
                  <c:v>1.1020416949233169E-2</c:v>
                </c:pt>
                <c:pt idx="40">
                  <c:v>1.1017025466450999E-2</c:v>
                </c:pt>
                <c:pt idx="41">
                  <c:v>8.4431161336363837E-3</c:v>
                </c:pt>
                <c:pt idx="42">
                  <c:v>8.2495755162005687E-3</c:v>
                </c:pt>
                <c:pt idx="43">
                  <c:v>8.1039678554194194E-3</c:v>
                </c:pt>
                <c:pt idx="44">
                  <c:v>7.569470168949482E-3</c:v>
                </c:pt>
                <c:pt idx="45">
                  <c:v>7.412783664413245E-3</c:v>
                </c:pt>
                <c:pt idx="46">
                  <c:v>7.2072598078137644E-3</c:v>
                </c:pt>
                <c:pt idx="47">
                  <c:v>7.2038683250315941E-3</c:v>
                </c:pt>
                <c:pt idx="48">
                  <c:v>7.1878153065293247E-3</c:v>
                </c:pt>
                <c:pt idx="49">
                  <c:v>6.9687255188011655E-3</c:v>
                </c:pt>
                <c:pt idx="50">
                  <c:v>6.9526725002988961E-3</c:v>
                </c:pt>
                <c:pt idx="51">
                  <c:v>6.4037044872917032E-3</c:v>
                </c:pt>
                <c:pt idx="52">
                  <c:v>6.3277352729711024E-3</c:v>
                </c:pt>
                <c:pt idx="53">
                  <c:v>6.2911072589236705E-3</c:v>
                </c:pt>
                <c:pt idx="54">
                  <c:v>6.1002798277135922E-3</c:v>
                </c:pt>
                <c:pt idx="55">
                  <c:v>5.7315125998656791E-3</c:v>
                </c:pt>
                <c:pt idx="56">
                  <c:v>5.2838368726192859E-3</c:v>
                </c:pt>
                <c:pt idx="57">
                  <c:v>5.1687525568776625E-3</c:v>
                </c:pt>
                <c:pt idx="58">
                  <c:v>5.1653610740954922E-3</c:v>
                </c:pt>
                <c:pt idx="59">
                  <c:v>5.0538943399881832E-3</c:v>
                </c:pt>
                <c:pt idx="60">
                  <c:v>5.0514072526145933E-3</c:v>
                </c:pt>
                <c:pt idx="61">
                  <c:v>5.0443981881981084E-3</c:v>
                </c:pt>
                <c:pt idx="62">
                  <c:v>5.0443981881981084E-3</c:v>
                </c:pt>
                <c:pt idx="63">
                  <c:v>4.9336097506472339E-3</c:v>
                </c:pt>
                <c:pt idx="64">
                  <c:v>4.9268267850828941E-3</c:v>
                </c:pt>
                <c:pt idx="65">
                  <c:v>4.8323174648864341E-3</c:v>
                </c:pt>
                <c:pt idx="66">
                  <c:v>4.8314130694778554E-3</c:v>
                </c:pt>
                <c:pt idx="67">
                  <c:v>4.819429830314189E-3</c:v>
                </c:pt>
                <c:pt idx="68">
                  <c:v>4.5971746586560046E-3</c:v>
                </c:pt>
                <c:pt idx="69">
                  <c:v>4.5969485598038604E-3</c:v>
                </c:pt>
                <c:pt idx="70">
                  <c:v>4.5937831758738352E-3</c:v>
                </c:pt>
                <c:pt idx="71">
                  <c:v>4.5903916930916657E-3</c:v>
                </c:pt>
                <c:pt idx="72">
                  <c:v>4.4999521522338087E-3</c:v>
                </c:pt>
                <c:pt idx="73">
                  <c:v>4.3744672892935318E-3</c:v>
                </c:pt>
                <c:pt idx="74">
                  <c:v>4.3645189397991668E-3</c:v>
                </c:pt>
                <c:pt idx="75">
                  <c:v>4.0321536271465414E-3</c:v>
                </c:pt>
                <c:pt idx="76">
                  <c:v>3.8117072463055147E-3</c:v>
                </c:pt>
                <c:pt idx="77">
                  <c:v>3.7400339101756629E-3</c:v>
                </c:pt>
                <c:pt idx="78">
                  <c:v>3.7332509446113236E-3</c:v>
                </c:pt>
                <c:pt idx="79">
                  <c:v>3.7205894088912237E-3</c:v>
                </c:pt>
                <c:pt idx="80">
                  <c:v>3.6055050931496002E-3</c:v>
                </c:pt>
                <c:pt idx="81">
                  <c:v>3.5946523482466575E-3</c:v>
                </c:pt>
                <c:pt idx="82">
                  <c:v>3.5946523482466575E-3</c:v>
                </c:pt>
                <c:pt idx="83">
                  <c:v>3.5880954815344628E-3</c:v>
                </c:pt>
                <c:pt idx="84">
                  <c:v>3.5871910861258842E-3</c:v>
                </c:pt>
                <c:pt idx="85">
                  <c:v>3.5804081205615453E-3</c:v>
                </c:pt>
                <c:pt idx="86">
                  <c:v>3.4849944049565058E-3</c:v>
                </c:pt>
                <c:pt idx="87">
                  <c:v>3.4779853405400218E-3</c:v>
                </c:pt>
                <c:pt idx="88">
                  <c:v>3.4770809451314432E-3</c:v>
                </c:pt>
                <c:pt idx="89">
                  <c:v>3.4671325956370791E-3</c:v>
                </c:pt>
                <c:pt idx="90">
                  <c:v>3.3540831695647575E-3</c:v>
                </c:pt>
                <c:pt idx="91">
                  <c:v>3.3529526753040342E-3</c:v>
                </c:pt>
                <c:pt idx="92">
                  <c:v>3.2353812721888199E-3</c:v>
                </c:pt>
                <c:pt idx="93">
                  <c:v>3.1381587657666231E-3</c:v>
                </c:pt>
                <c:pt idx="94">
                  <c:v>3.1304714047937056E-3</c:v>
                </c:pt>
                <c:pt idx="95">
                  <c:v>3.0612851560374446E-3</c:v>
                </c:pt>
                <c:pt idx="96">
                  <c:v>3.0463626317958981E-3</c:v>
                </c:pt>
                <c:pt idx="97">
                  <c:v>3.0255615373985909E-3</c:v>
                </c:pt>
                <c:pt idx="98">
                  <c:v>2.9437137529222304E-3</c:v>
                </c:pt>
                <c:pt idx="99">
                  <c:v>2.9122860124741251E-3</c:v>
                </c:pt>
                <c:pt idx="100">
                  <c:v>2.9122860124741251E-3</c:v>
                </c:pt>
                <c:pt idx="101">
                  <c:v>2.8039846622968409E-3</c:v>
                </c:pt>
                <c:pt idx="102">
                  <c:v>2.800593179514671E-3</c:v>
                </c:pt>
                <c:pt idx="103">
                  <c:v>2.5756248216307516E-3</c:v>
                </c:pt>
                <c:pt idx="104">
                  <c:v>2.4503660575426189E-3</c:v>
                </c:pt>
                <c:pt idx="105">
                  <c:v>2.3795971168213458E-3</c:v>
                </c:pt>
                <c:pt idx="106">
                  <c:v>2.3795971168213458E-3</c:v>
                </c:pt>
                <c:pt idx="107">
                  <c:v>2.2452943986474277E-3</c:v>
                </c:pt>
                <c:pt idx="108">
                  <c:v>2.2389636307873781E-3</c:v>
                </c:pt>
                <c:pt idx="109">
                  <c:v>2.2321806652230384E-3</c:v>
                </c:pt>
                <c:pt idx="110">
                  <c:v>2.1213922276721634E-3</c:v>
                </c:pt>
                <c:pt idx="111">
                  <c:v>2.0327614776314636E-3</c:v>
                </c:pt>
                <c:pt idx="112">
                  <c:v>1.9099898009169224E-3</c:v>
                </c:pt>
                <c:pt idx="113">
                  <c:v>1.8995892537182688E-3</c:v>
                </c:pt>
                <c:pt idx="114">
                  <c:v>1.8952933755275205E-3</c:v>
                </c:pt>
                <c:pt idx="115">
                  <c:v>1.7924183978017079E-3</c:v>
                </c:pt>
                <c:pt idx="116">
                  <c:v>1.7777219724123062E-3</c:v>
                </c:pt>
                <c:pt idx="117">
                  <c:v>1.7037876477610078E-3</c:v>
                </c:pt>
                <c:pt idx="118">
                  <c:v>1.6694206222350222E-3</c:v>
                </c:pt>
                <c:pt idx="119">
                  <c:v>1.6662552383049972E-3</c:v>
                </c:pt>
                <c:pt idx="120">
                  <c:v>1.6000082746266168E-3</c:v>
                </c:pt>
                <c:pt idx="121">
                  <c:v>1.577624488264297E-3</c:v>
                </c:pt>
                <c:pt idx="122">
                  <c:v>1.4410607815689327E-3</c:v>
                </c:pt>
                <c:pt idx="123">
                  <c:v>1.348360252189629E-3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87-4C75-A2A1-85F4AF3DA56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Active!$P$21:$P$988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48-4B37-BD73-832E609013F4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48-4B37-BD73-832E60901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063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0">
                        <c:v>-19159.5</c:v>
                      </c:pt>
                      <c:pt idx="1">
                        <c:v>-19159.5</c:v>
                      </c:pt>
                      <c:pt idx="2">
                        <c:v>-19131</c:v>
                      </c:pt>
                      <c:pt idx="3">
                        <c:v>-19116</c:v>
                      </c:pt>
                      <c:pt idx="4">
                        <c:v>-19093.5</c:v>
                      </c:pt>
                      <c:pt idx="5">
                        <c:v>-19082.5</c:v>
                      </c:pt>
                      <c:pt idx="6">
                        <c:v>-19080.5</c:v>
                      </c:pt>
                      <c:pt idx="7">
                        <c:v>-19073</c:v>
                      </c:pt>
                      <c:pt idx="8">
                        <c:v>-18897.5</c:v>
                      </c:pt>
                      <c:pt idx="9">
                        <c:v>-18895.5</c:v>
                      </c:pt>
                      <c:pt idx="10">
                        <c:v>-18873</c:v>
                      </c:pt>
                      <c:pt idx="11">
                        <c:v>-18854</c:v>
                      </c:pt>
                      <c:pt idx="12">
                        <c:v>-18843</c:v>
                      </c:pt>
                      <c:pt idx="13">
                        <c:v>-18841</c:v>
                      </c:pt>
                      <c:pt idx="14">
                        <c:v>-18833.5</c:v>
                      </c:pt>
                      <c:pt idx="15">
                        <c:v>-18151</c:v>
                      </c:pt>
                      <c:pt idx="16">
                        <c:v>-18134</c:v>
                      </c:pt>
                      <c:pt idx="17">
                        <c:v>-18115.5</c:v>
                      </c:pt>
                      <c:pt idx="18">
                        <c:v>-18113.5</c:v>
                      </c:pt>
                      <c:pt idx="19">
                        <c:v>-18091</c:v>
                      </c:pt>
                      <c:pt idx="20">
                        <c:v>-18089</c:v>
                      </c:pt>
                      <c:pt idx="21">
                        <c:v>-18068.5</c:v>
                      </c:pt>
                      <c:pt idx="22">
                        <c:v>-17919.5</c:v>
                      </c:pt>
                      <c:pt idx="23">
                        <c:v>-17904</c:v>
                      </c:pt>
                      <c:pt idx="24">
                        <c:v>-17889</c:v>
                      </c:pt>
                      <c:pt idx="25">
                        <c:v>-17887</c:v>
                      </c:pt>
                      <c:pt idx="26">
                        <c:v>-17883.5</c:v>
                      </c:pt>
                      <c:pt idx="27">
                        <c:v>-17868.5</c:v>
                      </c:pt>
                      <c:pt idx="28">
                        <c:v>-17864.5</c:v>
                      </c:pt>
                      <c:pt idx="29">
                        <c:v>-17846</c:v>
                      </c:pt>
                      <c:pt idx="30">
                        <c:v>-17844</c:v>
                      </c:pt>
                      <c:pt idx="31">
                        <c:v>-17687.5</c:v>
                      </c:pt>
                      <c:pt idx="32">
                        <c:v>-17657.5</c:v>
                      </c:pt>
                      <c:pt idx="33">
                        <c:v>-17631</c:v>
                      </c:pt>
                      <c:pt idx="34">
                        <c:v>-17629</c:v>
                      </c:pt>
                      <c:pt idx="35">
                        <c:v>-17621.5</c:v>
                      </c:pt>
                      <c:pt idx="36">
                        <c:v>-17610.5</c:v>
                      </c:pt>
                      <c:pt idx="37">
                        <c:v>-17608.5</c:v>
                      </c:pt>
                      <c:pt idx="38">
                        <c:v>-17604.5</c:v>
                      </c:pt>
                      <c:pt idx="39">
                        <c:v>-17601</c:v>
                      </c:pt>
                      <c:pt idx="40">
                        <c:v>-17593.5</c:v>
                      </c:pt>
                      <c:pt idx="41">
                        <c:v>-11901.5</c:v>
                      </c:pt>
                      <c:pt idx="42">
                        <c:v>-11473.5</c:v>
                      </c:pt>
                      <c:pt idx="43">
                        <c:v>-11151.5</c:v>
                      </c:pt>
                      <c:pt idx="44">
                        <c:v>-9969.5</c:v>
                      </c:pt>
                      <c:pt idx="45">
                        <c:v>-9623</c:v>
                      </c:pt>
                      <c:pt idx="46">
                        <c:v>-9168.5</c:v>
                      </c:pt>
                      <c:pt idx="47">
                        <c:v>-9161</c:v>
                      </c:pt>
                      <c:pt idx="48">
                        <c:v>-9125.5</c:v>
                      </c:pt>
                      <c:pt idx="49">
                        <c:v>-8641</c:v>
                      </c:pt>
                      <c:pt idx="50">
                        <c:v>-8605.5</c:v>
                      </c:pt>
                      <c:pt idx="51">
                        <c:v>-7391.5</c:v>
                      </c:pt>
                      <c:pt idx="52">
                        <c:v>-7223.5</c:v>
                      </c:pt>
                      <c:pt idx="53">
                        <c:v>-7142.5</c:v>
                      </c:pt>
                      <c:pt idx="54">
                        <c:v>-6720.5</c:v>
                      </c:pt>
                      <c:pt idx="55">
                        <c:v>-5905</c:v>
                      </c:pt>
                      <c:pt idx="56">
                        <c:v>-4915</c:v>
                      </c:pt>
                      <c:pt idx="57">
                        <c:v>-4660.5</c:v>
                      </c:pt>
                      <c:pt idx="58">
                        <c:v>-4653</c:v>
                      </c:pt>
                      <c:pt idx="59">
                        <c:v>-4406.5</c:v>
                      </c:pt>
                      <c:pt idx="60">
                        <c:v>-4401</c:v>
                      </c:pt>
                      <c:pt idx="61">
                        <c:v>-4385.5</c:v>
                      </c:pt>
                      <c:pt idx="62">
                        <c:v>-4385.5</c:v>
                      </c:pt>
                      <c:pt idx="63">
                        <c:v>-4140.5</c:v>
                      </c:pt>
                      <c:pt idx="64">
                        <c:v>-4125.5</c:v>
                      </c:pt>
                      <c:pt idx="65">
                        <c:v>-3916.5</c:v>
                      </c:pt>
                      <c:pt idx="66">
                        <c:v>-3914.5</c:v>
                      </c:pt>
                      <c:pt idx="67">
                        <c:v>-3888</c:v>
                      </c:pt>
                      <c:pt idx="68">
                        <c:v>-3396.5</c:v>
                      </c:pt>
                      <c:pt idx="69">
                        <c:v>-3396</c:v>
                      </c:pt>
                      <c:pt idx="70">
                        <c:v>-3389</c:v>
                      </c:pt>
                      <c:pt idx="71">
                        <c:v>-3381.5</c:v>
                      </c:pt>
                      <c:pt idx="72">
                        <c:v>-3181.5</c:v>
                      </c:pt>
                      <c:pt idx="73">
                        <c:v>-2904</c:v>
                      </c:pt>
                      <c:pt idx="74">
                        <c:v>-2882</c:v>
                      </c:pt>
                      <c:pt idx="75">
                        <c:v>-2147</c:v>
                      </c:pt>
                      <c:pt idx="76">
                        <c:v>-1659.5</c:v>
                      </c:pt>
                      <c:pt idx="77">
                        <c:v>-1501</c:v>
                      </c:pt>
                      <c:pt idx="78">
                        <c:v>-1486</c:v>
                      </c:pt>
                      <c:pt idx="79">
                        <c:v>-1458</c:v>
                      </c:pt>
                      <c:pt idx="80">
                        <c:v>-1203.5</c:v>
                      </c:pt>
                      <c:pt idx="81">
                        <c:v>-1179.5</c:v>
                      </c:pt>
                      <c:pt idx="82">
                        <c:v>-1179.5</c:v>
                      </c:pt>
                      <c:pt idx="83">
                        <c:v>-1165</c:v>
                      </c:pt>
                      <c:pt idx="84">
                        <c:v>-1163</c:v>
                      </c:pt>
                      <c:pt idx="85">
                        <c:v>-1148</c:v>
                      </c:pt>
                      <c:pt idx="86">
                        <c:v>-937</c:v>
                      </c:pt>
                      <c:pt idx="87">
                        <c:v>-921.5</c:v>
                      </c:pt>
                      <c:pt idx="88">
                        <c:v>-919.5</c:v>
                      </c:pt>
                      <c:pt idx="89">
                        <c:v>-897.5</c:v>
                      </c:pt>
                      <c:pt idx="90">
                        <c:v>-647.5</c:v>
                      </c:pt>
                      <c:pt idx="91">
                        <c:v>-645</c:v>
                      </c:pt>
                      <c:pt idx="92">
                        <c:v>-385</c:v>
                      </c:pt>
                      <c:pt idx="93">
                        <c:v>-170</c:v>
                      </c:pt>
                      <c:pt idx="94">
                        <c:v>-153</c:v>
                      </c:pt>
                      <c:pt idx="95">
                        <c:v>0</c:v>
                      </c:pt>
                      <c:pt idx="96">
                        <c:v>33</c:v>
                      </c:pt>
                      <c:pt idx="97">
                        <c:v>79</c:v>
                      </c:pt>
                      <c:pt idx="98">
                        <c:v>260</c:v>
                      </c:pt>
                      <c:pt idx="99">
                        <c:v>329.5</c:v>
                      </c:pt>
                      <c:pt idx="100">
                        <c:v>329.5</c:v>
                      </c:pt>
                      <c:pt idx="101">
                        <c:v>569</c:v>
                      </c:pt>
                      <c:pt idx="102">
                        <c:v>576.5</c:v>
                      </c:pt>
                      <c:pt idx="103">
                        <c:v>1074</c:v>
                      </c:pt>
                      <c:pt idx="104">
                        <c:v>1351</c:v>
                      </c:pt>
                      <c:pt idx="105">
                        <c:v>1507.5</c:v>
                      </c:pt>
                      <c:pt idx="106">
                        <c:v>1507.5</c:v>
                      </c:pt>
                      <c:pt idx="107">
                        <c:v>1804.5</c:v>
                      </c:pt>
                      <c:pt idx="108">
                        <c:v>1818.5</c:v>
                      </c:pt>
                      <c:pt idx="109">
                        <c:v>1833.5</c:v>
                      </c:pt>
                      <c:pt idx="110">
                        <c:v>2078.5</c:v>
                      </c:pt>
                      <c:pt idx="111">
                        <c:v>2274.5</c:v>
                      </c:pt>
                      <c:pt idx="112">
                        <c:v>2546</c:v>
                      </c:pt>
                      <c:pt idx="113">
                        <c:v>2569</c:v>
                      </c:pt>
                      <c:pt idx="114">
                        <c:v>2578.5</c:v>
                      </c:pt>
                      <c:pt idx="115">
                        <c:v>2806</c:v>
                      </c:pt>
                      <c:pt idx="116">
                        <c:v>2838.5</c:v>
                      </c:pt>
                      <c:pt idx="117">
                        <c:v>3002</c:v>
                      </c:pt>
                      <c:pt idx="118">
                        <c:v>3078</c:v>
                      </c:pt>
                      <c:pt idx="119">
                        <c:v>3085</c:v>
                      </c:pt>
                      <c:pt idx="120">
                        <c:v>3231.5</c:v>
                      </c:pt>
                      <c:pt idx="121">
                        <c:v>3281</c:v>
                      </c:pt>
                      <c:pt idx="122">
                        <c:v>3583</c:v>
                      </c:pt>
                      <c:pt idx="123">
                        <c:v>3788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Active!$Q$21:$Q$988</c15:sqref>
                        </c15:formulaRef>
                      </c:ext>
                    </c:extLst>
                    <c:numCache>
                      <c:formatCode>m/d/yyyy</c:formatCode>
                      <c:ptCount val="968"/>
                      <c:pt idx="0">
                        <c:v>11663.0609</c:v>
                      </c:pt>
                      <c:pt idx="1">
                        <c:v>11663.0628</c:v>
                      </c:pt>
                      <c:pt idx="2">
                        <c:v>11704.829000000002</c:v>
                      </c:pt>
                      <c:pt idx="3">
                        <c:v>11726.810000000001</c:v>
                      </c:pt>
                      <c:pt idx="4">
                        <c:v>11759.771000000001</c:v>
                      </c:pt>
                      <c:pt idx="5">
                        <c:v>11775.896000000001</c:v>
                      </c:pt>
                      <c:pt idx="6">
                        <c:v>11778.812999999998</c:v>
                      </c:pt>
                      <c:pt idx="7">
                        <c:v>11789.792000000001</c:v>
                      </c:pt>
                      <c:pt idx="8">
                        <c:v>12047.005000000001</c:v>
                      </c:pt>
                      <c:pt idx="9">
                        <c:v>12049.918000000001</c:v>
                      </c:pt>
                      <c:pt idx="10">
                        <c:v>12082.899000000001</c:v>
                      </c:pt>
                      <c:pt idx="11">
                        <c:v>12110.757000000001</c:v>
                      </c:pt>
                      <c:pt idx="12">
                        <c:v>12126.844000000001</c:v>
                      </c:pt>
                      <c:pt idx="13">
                        <c:v>12129.785</c:v>
                      </c:pt>
                      <c:pt idx="14">
                        <c:v>12140.789000000001</c:v>
                      </c:pt>
                      <c:pt idx="15">
                        <c:v>13140.918000000001</c:v>
                      </c:pt>
                      <c:pt idx="16">
                        <c:v>13165.827000000001</c:v>
                      </c:pt>
                      <c:pt idx="17">
                        <c:v>13192.933000000001</c:v>
                      </c:pt>
                      <c:pt idx="18">
                        <c:v>13195.874</c:v>
                      </c:pt>
                      <c:pt idx="19">
                        <c:v>13228.84</c:v>
                      </c:pt>
                      <c:pt idx="20">
                        <c:v>13231.77</c:v>
                      </c:pt>
                      <c:pt idx="21">
                        <c:v>13261.806</c:v>
                      </c:pt>
                      <c:pt idx="22">
                        <c:v>13480.151999999998</c:v>
                      </c:pt>
                      <c:pt idx="23">
                        <c:v>13502.880000000001</c:v>
                      </c:pt>
                      <c:pt idx="24">
                        <c:v>13524.865000000002</c:v>
                      </c:pt>
                      <c:pt idx="25">
                        <c:v>13527.802</c:v>
                      </c:pt>
                      <c:pt idx="26">
                        <c:v>13532.906999999999</c:v>
                      </c:pt>
                      <c:pt idx="27">
                        <c:v>13554.891</c:v>
                      </c:pt>
                      <c:pt idx="28">
                        <c:v>13560.757000000001</c:v>
                      </c:pt>
                      <c:pt idx="29">
                        <c:v>13587.859</c:v>
                      </c:pt>
                      <c:pt idx="30">
                        <c:v>13590.798999999999</c:v>
                      </c:pt>
                      <c:pt idx="31">
                        <c:v>13820.128000000001</c:v>
                      </c:pt>
                      <c:pt idx="32">
                        <c:v>13864.097000000002</c:v>
                      </c:pt>
                      <c:pt idx="33">
                        <c:v>13902.927</c:v>
                      </c:pt>
                      <c:pt idx="34">
                        <c:v>13905.857</c:v>
                      </c:pt>
                      <c:pt idx="35">
                        <c:v>13916.835999999999</c:v>
                      </c:pt>
                      <c:pt idx="36">
                        <c:v>13932.985000000001</c:v>
                      </c:pt>
                      <c:pt idx="37">
                        <c:v>13935.883000000002</c:v>
                      </c:pt>
                      <c:pt idx="38">
                        <c:v>13941.752</c:v>
                      </c:pt>
                      <c:pt idx="39">
                        <c:v>13946.886999999999</c:v>
                      </c:pt>
                      <c:pt idx="40">
                        <c:v>13957.900000000001</c:v>
                      </c:pt>
                      <c:pt idx="41">
                        <c:v>22298.925999999999</c:v>
                      </c:pt>
                      <c:pt idx="42">
                        <c:v>22926.118999999999</c:v>
                      </c:pt>
                      <c:pt idx="43">
                        <c:v>23397.983999999997</c:v>
                      </c:pt>
                      <c:pt idx="44">
                        <c:v>25130.074000000001</c:v>
                      </c:pt>
                      <c:pt idx="45">
                        <c:v>25637.834999999999</c:v>
                      </c:pt>
                      <c:pt idx="46">
                        <c:v>26303.85</c:v>
                      </c:pt>
                      <c:pt idx="47">
                        <c:v>26314.864999999998</c:v>
                      </c:pt>
                      <c:pt idx="48">
                        <c:v>26366.864000000001</c:v>
                      </c:pt>
                      <c:pt idx="49">
                        <c:v>27076.85</c:v>
                      </c:pt>
                      <c:pt idx="50">
                        <c:v>27128.866999999998</c:v>
                      </c:pt>
                      <c:pt idx="51">
                        <c:v>28907.866000000002</c:v>
                      </c:pt>
                      <c:pt idx="52">
                        <c:v>29154.040999999997</c:v>
                      </c:pt>
                      <c:pt idx="53">
                        <c:v>29272.737999999998</c:v>
                      </c:pt>
                      <c:pt idx="54">
                        <c:v>29891.144999999997</c:v>
                      </c:pt>
                      <c:pt idx="55">
                        <c:v>31086.186000000002</c:v>
                      </c:pt>
                      <c:pt idx="56">
                        <c:v>32536.911</c:v>
                      </c:pt>
                      <c:pt idx="57">
                        <c:v>32909.857000000004</c:v>
                      </c:pt>
                      <c:pt idx="58">
                        <c:v>32920.86</c:v>
                      </c:pt>
                      <c:pt idx="59">
                        <c:v>33282.072999999997</c:v>
                      </c:pt>
                      <c:pt idx="60">
                        <c:v>33290.124000000003</c:v>
                      </c:pt>
                      <c:pt idx="61">
                        <c:v>33312.841999999997</c:v>
                      </c:pt>
                      <c:pt idx="62">
                        <c:v>33312.86</c:v>
                      </c:pt>
                      <c:pt idx="63">
                        <c:v>33671.868000000002</c:v>
                      </c:pt>
                      <c:pt idx="64">
                        <c:v>33693.851000000002</c:v>
                      </c:pt>
                      <c:pt idx="65">
                        <c:v>34000.131000000001</c:v>
                      </c:pt>
                      <c:pt idx="66">
                        <c:v>34003.044000000002</c:v>
                      </c:pt>
                      <c:pt idx="67">
                        <c:v>34041.870999999999</c:v>
                      </c:pt>
                      <c:pt idx="68">
                        <c:v>34762.125</c:v>
                      </c:pt>
                      <c:pt idx="69">
                        <c:v>34762.864000000001</c:v>
                      </c:pt>
                      <c:pt idx="70">
                        <c:v>34773.127</c:v>
                      </c:pt>
                      <c:pt idx="71">
                        <c:v>34784.118000000002</c:v>
                      </c:pt>
                      <c:pt idx="72">
                        <c:v>35077.178999999996</c:v>
                      </c:pt>
                      <c:pt idx="73">
                        <c:v>35483.837</c:v>
                      </c:pt>
                      <c:pt idx="74">
                        <c:v>35516.067000000003</c:v>
                      </c:pt>
                      <c:pt idx="75">
                        <c:v>36593.137999999999</c:v>
                      </c:pt>
                      <c:pt idx="76">
                        <c:v>37307.515700000004</c:v>
                      </c:pt>
                      <c:pt idx="77">
                        <c:v>37539.784699999997</c:v>
                      </c:pt>
                      <c:pt idx="78">
                        <c:v>37561.766600000003</c:v>
                      </c:pt>
                      <c:pt idx="79">
                        <c:v>37602.793400000002</c:v>
                      </c:pt>
                      <c:pt idx="80">
                        <c:v>37975.739000000001</c:v>
                      </c:pt>
                      <c:pt idx="81">
                        <c:v>38010.908799999997</c:v>
                      </c:pt>
                      <c:pt idx="82">
                        <c:v>38010.908799999997</c:v>
                      </c:pt>
                      <c:pt idx="83">
                        <c:v>38032.154900000001</c:v>
                      </c:pt>
                      <c:pt idx="84">
                        <c:v>38035.085800000001</c:v>
                      </c:pt>
                      <c:pt idx="85">
                        <c:v>38057.067300000002</c:v>
                      </c:pt>
                      <c:pt idx="86">
                        <c:v>38366.265500000001</c:v>
                      </c:pt>
                      <c:pt idx="87">
                        <c:v>38388.978900000002</c:v>
                      </c:pt>
                      <c:pt idx="88">
                        <c:v>38391.911800000002</c:v>
                      </c:pt>
                      <c:pt idx="89">
                        <c:v>38424.147799999999</c:v>
                      </c:pt>
                      <c:pt idx="90">
                        <c:v>38790.497799999997</c:v>
                      </c:pt>
                      <c:pt idx="91">
                        <c:v>38794.162499999999</c:v>
                      </c:pt>
                      <c:pt idx="92">
                        <c:v>39175.166599999997</c:v>
                      </c:pt>
                      <c:pt idx="93">
                        <c:v>39490.226199999997</c:v>
                      </c:pt>
                      <c:pt idx="94">
                        <c:v>39515.138400000003</c:v>
                      </c:pt>
                      <c:pt idx="95">
                        <c:v>39739.341</c:v>
                      </c:pt>
                      <c:pt idx="96">
                        <c:v>39787.700900000003</c:v>
                      </c:pt>
                      <c:pt idx="97">
                        <c:v>39855.112000000001</c:v>
                      </c:pt>
                      <c:pt idx="98">
                        <c:v>40120.347000000002</c:v>
                      </c:pt>
                      <c:pt idx="99">
                        <c:v>40222.1921</c:v>
                      </c:pt>
                      <c:pt idx="100">
                        <c:v>40222.193299999999</c:v>
                      </c:pt>
                      <c:pt idx="101">
                        <c:v>40573.155200000001</c:v>
                      </c:pt>
                      <c:pt idx="102">
                        <c:v>40584.146099999998</c:v>
                      </c:pt>
                      <c:pt idx="103">
                        <c:v>41313.181100000002</c:v>
                      </c:pt>
                      <c:pt idx="104">
                        <c:v>41719.095999999998</c:v>
                      </c:pt>
                      <c:pt idx="105">
                        <c:v>41948.431199999999</c:v>
                      </c:pt>
                      <c:pt idx="106">
                        <c:v>41948.431199999999</c:v>
                      </c:pt>
                      <c:pt idx="107">
                        <c:v>42383.652499999997</c:v>
                      </c:pt>
                      <c:pt idx="108">
                        <c:v>42404.169699999999</c:v>
                      </c:pt>
                      <c:pt idx="109">
                        <c:v>42426.151599999997</c:v>
                      </c:pt>
                      <c:pt idx="110">
                        <c:v>42785.172400000003</c:v>
                      </c:pt>
                      <c:pt idx="111">
                        <c:v>43072.390700000004</c:v>
                      </c:pt>
                      <c:pt idx="112">
                        <c:v>43470.246299999999</c:v>
                      </c:pt>
                      <c:pt idx="113">
                        <c:v>43503.950299999997</c:v>
                      </c:pt>
                      <c:pt idx="114">
                        <c:v>43517.873</c:v>
                      </c:pt>
                      <c:pt idx="115">
                        <c:v>43851.249799999998</c:v>
                      </c:pt>
                      <c:pt idx="116">
                        <c:v>43898.875599999999</c:v>
                      </c:pt>
                      <c:pt idx="117">
                        <c:v>44138.467600000004</c:v>
                      </c:pt>
                      <c:pt idx="118">
                        <c:v>44249.837699999996</c:v>
                      </c:pt>
                      <c:pt idx="119">
                        <c:v>44260.095600000001</c:v>
                      </c:pt>
                      <c:pt idx="120">
                        <c:v>44474.776099999901</c:v>
                      </c:pt>
                      <c:pt idx="121">
                        <c:v>44547.313699999999</c:v>
                      </c:pt>
                      <c:pt idx="122">
                        <c:v>44989.863100000002</c:v>
                      </c:pt>
                      <c:pt idx="123">
                        <c:v>45290.2696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E148-4B37-BD73-832E609013F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0">
                        <c:v>-19159.5</c:v>
                      </c:pt>
                      <c:pt idx="1">
                        <c:v>-19159.5</c:v>
                      </c:pt>
                      <c:pt idx="2">
                        <c:v>-19131</c:v>
                      </c:pt>
                      <c:pt idx="3">
                        <c:v>-19116</c:v>
                      </c:pt>
                      <c:pt idx="4">
                        <c:v>-19093.5</c:v>
                      </c:pt>
                      <c:pt idx="5">
                        <c:v>-19082.5</c:v>
                      </c:pt>
                      <c:pt idx="6">
                        <c:v>-19080.5</c:v>
                      </c:pt>
                      <c:pt idx="7">
                        <c:v>-19073</c:v>
                      </c:pt>
                      <c:pt idx="8">
                        <c:v>-18897.5</c:v>
                      </c:pt>
                      <c:pt idx="9">
                        <c:v>-18895.5</c:v>
                      </c:pt>
                      <c:pt idx="10">
                        <c:v>-18873</c:v>
                      </c:pt>
                      <c:pt idx="11">
                        <c:v>-18854</c:v>
                      </c:pt>
                      <c:pt idx="12">
                        <c:v>-18843</c:v>
                      </c:pt>
                      <c:pt idx="13">
                        <c:v>-18841</c:v>
                      </c:pt>
                      <c:pt idx="14">
                        <c:v>-18833.5</c:v>
                      </c:pt>
                      <c:pt idx="15">
                        <c:v>-18151</c:v>
                      </c:pt>
                      <c:pt idx="16">
                        <c:v>-18134</c:v>
                      </c:pt>
                      <c:pt idx="17">
                        <c:v>-18115.5</c:v>
                      </c:pt>
                      <c:pt idx="18">
                        <c:v>-18113.5</c:v>
                      </c:pt>
                      <c:pt idx="19">
                        <c:v>-18091</c:v>
                      </c:pt>
                      <c:pt idx="20">
                        <c:v>-18089</c:v>
                      </c:pt>
                      <c:pt idx="21">
                        <c:v>-18068.5</c:v>
                      </c:pt>
                      <c:pt idx="22">
                        <c:v>-17919.5</c:v>
                      </c:pt>
                      <c:pt idx="23">
                        <c:v>-17904</c:v>
                      </c:pt>
                      <c:pt idx="24">
                        <c:v>-17889</c:v>
                      </c:pt>
                      <c:pt idx="25">
                        <c:v>-17887</c:v>
                      </c:pt>
                      <c:pt idx="26">
                        <c:v>-17883.5</c:v>
                      </c:pt>
                      <c:pt idx="27">
                        <c:v>-17868.5</c:v>
                      </c:pt>
                      <c:pt idx="28">
                        <c:v>-17864.5</c:v>
                      </c:pt>
                      <c:pt idx="29">
                        <c:v>-17846</c:v>
                      </c:pt>
                      <c:pt idx="30">
                        <c:v>-17844</c:v>
                      </c:pt>
                      <c:pt idx="31">
                        <c:v>-17687.5</c:v>
                      </c:pt>
                      <c:pt idx="32">
                        <c:v>-17657.5</c:v>
                      </c:pt>
                      <c:pt idx="33">
                        <c:v>-17631</c:v>
                      </c:pt>
                      <c:pt idx="34">
                        <c:v>-17629</c:v>
                      </c:pt>
                      <c:pt idx="35">
                        <c:v>-17621.5</c:v>
                      </c:pt>
                      <c:pt idx="36">
                        <c:v>-17610.5</c:v>
                      </c:pt>
                      <c:pt idx="37">
                        <c:v>-17608.5</c:v>
                      </c:pt>
                      <c:pt idx="38">
                        <c:v>-17604.5</c:v>
                      </c:pt>
                      <c:pt idx="39">
                        <c:v>-17601</c:v>
                      </c:pt>
                      <c:pt idx="40">
                        <c:v>-17593.5</c:v>
                      </c:pt>
                      <c:pt idx="41">
                        <c:v>-11901.5</c:v>
                      </c:pt>
                      <c:pt idx="42">
                        <c:v>-11473.5</c:v>
                      </c:pt>
                      <c:pt idx="43">
                        <c:v>-11151.5</c:v>
                      </c:pt>
                      <c:pt idx="44">
                        <c:v>-9969.5</c:v>
                      </c:pt>
                      <c:pt idx="45">
                        <c:v>-9623</c:v>
                      </c:pt>
                      <c:pt idx="46">
                        <c:v>-9168.5</c:v>
                      </c:pt>
                      <c:pt idx="47">
                        <c:v>-9161</c:v>
                      </c:pt>
                      <c:pt idx="48">
                        <c:v>-9125.5</c:v>
                      </c:pt>
                      <c:pt idx="49">
                        <c:v>-8641</c:v>
                      </c:pt>
                      <c:pt idx="50">
                        <c:v>-8605.5</c:v>
                      </c:pt>
                      <c:pt idx="51">
                        <c:v>-7391.5</c:v>
                      </c:pt>
                      <c:pt idx="52">
                        <c:v>-7223.5</c:v>
                      </c:pt>
                      <c:pt idx="53">
                        <c:v>-7142.5</c:v>
                      </c:pt>
                      <c:pt idx="54">
                        <c:v>-6720.5</c:v>
                      </c:pt>
                      <c:pt idx="55">
                        <c:v>-5905</c:v>
                      </c:pt>
                      <c:pt idx="56">
                        <c:v>-4915</c:v>
                      </c:pt>
                      <c:pt idx="57">
                        <c:v>-4660.5</c:v>
                      </c:pt>
                      <c:pt idx="58">
                        <c:v>-4653</c:v>
                      </c:pt>
                      <c:pt idx="59">
                        <c:v>-4406.5</c:v>
                      </c:pt>
                      <c:pt idx="60">
                        <c:v>-4401</c:v>
                      </c:pt>
                      <c:pt idx="61">
                        <c:v>-4385.5</c:v>
                      </c:pt>
                      <c:pt idx="62">
                        <c:v>-4385.5</c:v>
                      </c:pt>
                      <c:pt idx="63">
                        <c:v>-4140.5</c:v>
                      </c:pt>
                      <c:pt idx="64">
                        <c:v>-4125.5</c:v>
                      </c:pt>
                      <c:pt idx="65">
                        <c:v>-3916.5</c:v>
                      </c:pt>
                      <c:pt idx="66">
                        <c:v>-3914.5</c:v>
                      </c:pt>
                      <c:pt idx="67">
                        <c:v>-3888</c:v>
                      </c:pt>
                      <c:pt idx="68">
                        <c:v>-3396.5</c:v>
                      </c:pt>
                      <c:pt idx="69">
                        <c:v>-3396</c:v>
                      </c:pt>
                      <c:pt idx="70">
                        <c:v>-3389</c:v>
                      </c:pt>
                      <c:pt idx="71">
                        <c:v>-3381.5</c:v>
                      </c:pt>
                      <c:pt idx="72">
                        <c:v>-3181.5</c:v>
                      </c:pt>
                      <c:pt idx="73">
                        <c:v>-2904</c:v>
                      </c:pt>
                      <c:pt idx="74">
                        <c:v>-2882</c:v>
                      </c:pt>
                      <c:pt idx="75">
                        <c:v>-2147</c:v>
                      </c:pt>
                      <c:pt idx="76">
                        <c:v>-1659.5</c:v>
                      </c:pt>
                      <c:pt idx="77">
                        <c:v>-1501</c:v>
                      </c:pt>
                      <c:pt idx="78">
                        <c:v>-1486</c:v>
                      </c:pt>
                      <c:pt idx="79">
                        <c:v>-1458</c:v>
                      </c:pt>
                      <c:pt idx="80">
                        <c:v>-1203.5</c:v>
                      </c:pt>
                      <c:pt idx="81">
                        <c:v>-1179.5</c:v>
                      </c:pt>
                      <c:pt idx="82">
                        <c:v>-1179.5</c:v>
                      </c:pt>
                      <c:pt idx="83">
                        <c:v>-1165</c:v>
                      </c:pt>
                      <c:pt idx="84">
                        <c:v>-1163</c:v>
                      </c:pt>
                      <c:pt idx="85">
                        <c:v>-1148</c:v>
                      </c:pt>
                      <c:pt idx="86">
                        <c:v>-937</c:v>
                      </c:pt>
                      <c:pt idx="87">
                        <c:v>-921.5</c:v>
                      </c:pt>
                      <c:pt idx="88">
                        <c:v>-919.5</c:v>
                      </c:pt>
                      <c:pt idx="89">
                        <c:v>-897.5</c:v>
                      </c:pt>
                      <c:pt idx="90">
                        <c:v>-647.5</c:v>
                      </c:pt>
                      <c:pt idx="91">
                        <c:v>-645</c:v>
                      </c:pt>
                      <c:pt idx="92">
                        <c:v>-385</c:v>
                      </c:pt>
                      <c:pt idx="93">
                        <c:v>-170</c:v>
                      </c:pt>
                      <c:pt idx="94">
                        <c:v>-153</c:v>
                      </c:pt>
                      <c:pt idx="95">
                        <c:v>0</c:v>
                      </c:pt>
                      <c:pt idx="96">
                        <c:v>33</c:v>
                      </c:pt>
                      <c:pt idx="97">
                        <c:v>79</c:v>
                      </c:pt>
                      <c:pt idx="98">
                        <c:v>260</c:v>
                      </c:pt>
                      <c:pt idx="99">
                        <c:v>329.5</c:v>
                      </c:pt>
                      <c:pt idx="100">
                        <c:v>329.5</c:v>
                      </c:pt>
                      <c:pt idx="101">
                        <c:v>569</c:v>
                      </c:pt>
                      <c:pt idx="102">
                        <c:v>576.5</c:v>
                      </c:pt>
                      <c:pt idx="103">
                        <c:v>1074</c:v>
                      </c:pt>
                      <c:pt idx="104">
                        <c:v>1351</c:v>
                      </c:pt>
                      <c:pt idx="105">
                        <c:v>1507.5</c:v>
                      </c:pt>
                      <c:pt idx="106">
                        <c:v>1507.5</c:v>
                      </c:pt>
                      <c:pt idx="107">
                        <c:v>1804.5</c:v>
                      </c:pt>
                      <c:pt idx="108">
                        <c:v>1818.5</c:v>
                      </c:pt>
                      <c:pt idx="109">
                        <c:v>1833.5</c:v>
                      </c:pt>
                      <c:pt idx="110">
                        <c:v>2078.5</c:v>
                      </c:pt>
                      <c:pt idx="111">
                        <c:v>2274.5</c:v>
                      </c:pt>
                      <c:pt idx="112">
                        <c:v>2546</c:v>
                      </c:pt>
                      <c:pt idx="113">
                        <c:v>2569</c:v>
                      </c:pt>
                      <c:pt idx="114">
                        <c:v>2578.5</c:v>
                      </c:pt>
                      <c:pt idx="115">
                        <c:v>2806</c:v>
                      </c:pt>
                      <c:pt idx="116">
                        <c:v>2838.5</c:v>
                      </c:pt>
                      <c:pt idx="117">
                        <c:v>3002</c:v>
                      </c:pt>
                      <c:pt idx="118">
                        <c:v>3078</c:v>
                      </c:pt>
                      <c:pt idx="119">
                        <c:v>3085</c:v>
                      </c:pt>
                      <c:pt idx="120">
                        <c:v>3231.5</c:v>
                      </c:pt>
                      <c:pt idx="121">
                        <c:v>3281</c:v>
                      </c:pt>
                      <c:pt idx="122">
                        <c:v>3583</c:v>
                      </c:pt>
                      <c:pt idx="123">
                        <c:v>3788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Active!$R$21:$R$988</c15:sqref>
                        </c15:formulaRef>
                      </c:ext>
                    </c:extLst>
                    <c:numCache>
                      <c:formatCode>General</c:formatCode>
                      <c:ptCount val="96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E148-4B37-BD73-832E609013F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0">
                        <c:v>-19159.5</c:v>
                      </c:pt>
                      <c:pt idx="1">
                        <c:v>-19159.5</c:v>
                      </c:pt>
                      <c:pt idx="2">
                        <c:v>-19131</c:v>
                      </c:pt>
                      <c:pt idx="3">
                        <c:v>-19116</c:v>
                      </c:pt>
                      <c:pt idx="4">
                        <c:v>-19093.5</c:v>
                      </c:pt>
                      <c:pt idx="5">
                        <c:v>-19082.5</c:v>
                      </c:pt>
                      <c:pt idx="6">
                        <c:v>-19080.5</c:v>
                      </c:pt>
                      <c:pt idx="7">
                        <c:v>-19073</c:v>
                      </c:pt>
                      <c:pt idx="8">
                        <c:v>-18897.5</c:v>
                      </c:pt>
                      <c:pt idx="9">
                        <c:v>-18895.5</c:v>
                      </c:pt>
                      <c:pt idx="10">
                        <c:v>-18873</c:v>
                      </c:pt>
                      <c:pt idx="11">
                        <c:v>-18854</c:v>
                      </c:pt>
                      <c:pt idx="12">
                        <c:v>-18843</c:v>
                      </c:pt>
                      <c:pt idx="13">
                        <c:v>-18841</c:v>
                      </c:pt>
                      <c:pt idx="14">
                        <c:v>-18833.5</c:v>
                      </c:pt>
                      <c:pt idx="15">
                        <c:v>-18151</c:v>
                      </c:pt>
                      <c:pt idx="16">
                        <c:v>-18134</c:v>
                      </c:pt>
                      <c:pt idx="17">
                        <c:v>-18115.5</c:v>
                      </c:pt>
                      <c:pt idx="18">
                        <c:v>-18113.5</c:v>
                      </c:pt>
                      <c:pt idx="19">
                        <c:v>-18091</c:v>
                      </c:pt>
                      <c:pt idx="20">
                        <c:v>-18089</c:v>
                      </c:pt>
                      <c:pt idx="21">
                        <c:v>-18068.5</c:v>
                      </c:pt>
                      <c:pt idx="22">
                        <c:v>-17919.5</c:v>
                      </c:pt>
                      <c:pt idx="23">
                        <c:v>-17904</c:v>
                      </c:pt>
                      <c:pt idx="24">
                        <c:v>-17889</c:v>
                      </c:pt>
                      <c:pt idx="25">
                        <c:v>-17887</c:v>
                      </c:pt>
                      <c:pt idx="26">
                        <c:v>-17883.5</c:v>
                      </c:pt>
                      <c:pt idx="27">
                        <c:v>-17868.5</c:v>
                      </c:pt>
                      <c:pt idx="28">
                        <c:v>-17864.5</c:v>
                      </c:pt>
                      <c:pt idx="29">
                        <c:v>-17846</c:v>
                      </c:pt>
                      <c:pt idx="30">
                        <c:v>-17844</c:v>
                      </c:pt>
                      <c:pt idx="31">
                        <c:v>-17687.5</c:v>
                      </c:pt>
                      <c:pt idx="32">
                        <c:v>-17657.5</c:v>
                      </c:pt>
                      <c:pt idx="33">
                        <c:v>-17631</c:v>
                      </c:pt>
                      <c:pt idx="34">
                        <c:v>-17629</c:v>
                      </c:pt>
                      <c:pt idx="35">
                        <c:v>-17621.5</c:v>
                      </c:pt>
                      <c:pt idx="36">
                        <c:v>-17610.5</c:v>
                      </c:pt>
                      <c:pt idx="37">
                        <c:v>-17608.5</c:v>
                      </c:pt>
                      <c:pt idx="38">
                        <c:v>-17604.5</c:v>
                      </c:pt>
                      <c:pt idx="39">
                        <c:v>-17601</c:v>
                      </c:pt>
                      <c:pt idx="40">
                        <c:v>-17593.5</c:v>
                      </c:pt>
                      <c:pt idx="41">
                        <c:v>-11901.5</c:v>
                      </c:pt>
                      <c:pt idx="42">
                        <c:v>-11473.5</c:v>
                      </c:pt>
                      <c:pt idx="43">
                        <c:v>-11151.5</c:v>
                      </c:pt>
                      <c:pt idx="44">
                        <c:v>-9969.5</c:v>
                      </c:pt>
                      <c:pt idx="45">
                        <c:v>-9623</c:v>
                      </c:pt>
                      <c:pt idx="46">
                        <c:v>-9168.5</c:v>
                      </c:pt>
                      <c:pt idx="47">
                        <c:v>-9161</c:v>
                      </c:pt>
                      <c:pt idx="48">
                        <c:v>-9125.5</c:v>
                      </c:pt>
                      <c:pt idx="49">
                        <c:v>-8641</c:v>
                      </c:pt>
                      <c:pt idx="50">
                        <c:v>-8605.5</c:v>
                      </c:pt>
                      <c:pt idx="51">
                        <c:v>-7391.5</c:v>
                      </c:pt>
                      <c:pt idx="52">
                        <c:v>-7223.5</c:v>
                      </c:pt>
                      <c:pt idx="53">
                        <c:v>-7142.5</c:v>
                      </c:pt>
                      <c:pt idx="54">
                        <c:v>-6720.5</c:v>
                      </c:pt>
                      <c:pt idx="55">
                        <c:v>-5905</c:v>
                      </c:pt>
                      <c:pt idx="56">
                        <c:v>-4915</c:v>
                      </c:pt>
                      <c:pt idx="57">
                        <c:v>-4660.5</c:v>
                      </c:pt>
                      <c:pt idx="58">
                        <c:v>-4653</c:v>
                      </c:pt>
                      <c:pt idx="59">
                        <c:v>-4406.5</c:v>
                      </c:pt>
                      <c:pt idx="60">
                        <c:v>-4401</c:v>
                      </c:pt>
                      <c:pt idx="61">
                        <c:v>-4385.5</c:v>
                      </c:pt>
                      <c:pt idx="62">
                        <c:v>-4385.5</c:v>
                      </c:pt>
                      <c:pt idx="63">
                        <c:v>-4140.5</c:v>
                      </c:pt>
                      <c:pt idx="64">
                        <c:v>-4125.5</c:v>
                      </c:pt>
                      <c:pt idx="65">
                        <c:v>-3916.5</c:v>
                      </c:pt>
                      <c:pt idx="66">
                        <c:v>-3914.5</c:v>
                      </c:pt>
                      <c:pt idx="67">
                        <c:v>-3888</c:v>
                      </c:pt>
                      <c:pt idx="68">
                        <c:v>-3396.5</c:v>
                      </c:pt>
                      <c:pt idx="69">
                        <c:v>-3396</c:v>
                      </c:pt>
                      <c:pt idx="70">
                        <c:v>-3389</c:v>
                      </c:pt>
                      <c:pt idx="71">
                        <c:v>-3381.5</c:v>
                      </c:pt>
                      <c:pt idx="72">
                        <c:v>-3181.5</c:v>
                      </c:pt>
                      <c:pt idx="73">
                        <c:v>-2904</c:v>
                      </c:pt>
                      <c:pt idx="74">
                        <c:v>-2882</c:v>
                      </c:pt>
                      <c:pt idx="75">
                        <c:v>-2147</c:v>
                      </c:pt>
                      <c:pt idx="76">
                        <c:v>-1659.5</c:v>
                      </c:pt>
                      <c:pt idx="77">
                        <c:v>-1501</c:v>
                      </c:pt>
                      <c:pt idx="78">
                        <c:v>-1486</c:v>
                      </c:pt>
                      <c:pt idx="79">
                        <c:v>-1458</c:v>
                      </c:pt>
                      <c:pt idx="80">
                        <c:v>-1203.5</c:v>
                      </c:pt>
                      <c:pt idx="81">
                        <c:v>-1179.5</c:v>
                      </c:pt>
                      <c:pt idx="82">
                        <c:v>-1179.5</c:v>
                      </c:pt>
                      <c:pt idx="83">
                        <c:v>-1165</c:v>
                      </c:pt>
                      <c:pt idx="84">
                        <c:v>-1163</c:v>
                      </c:pt>
                      <c:pt idx="85">
                        <c:v>-1148</c:v>
                      </c:pt>
                      <c:pt idx="86">
                        <c:v>-937</c:v>
                      </c:pt>
                      <c:pt idx="87">
                        <c:v>-921.5</c:v>
                      </c:pt>
                      <c:pt idx="88">
                        <c:v>-919.5</c:v>
                      </c:pt>
                      <c:pt idx="89">
                        <c:v>-897.5</c:v>
                      </c:pt>
                      <c:pt idx="90">
                        <c:v>-647.5</c:v>
                      </c:pt>
                      <c:pt idx="91">
                        <c:v>-645</c:v>
                      </c:pt>
                      <c:pt idx="92">
                        <c:v>-385</c:v>
                      </c:pt>
                      <c:pt idx="93">
                        <c:v>-170</c:v>
                      </c:pt>
                      <c:pt idx="94">
                        <c:v>-153</c:v>
                      </c:pt>
                      <c:pt idx="95">
                        <c:v>0</c:v>
                      </c:pt>
                      <c:pt idx="96">
                        <c:v>33</c:v>
                      </c:pt>
                      <c:pt idx="97">
                        <c:v>79</c:v>
                      </c:pt>
                      <c:pt idx="98">
                        <c:v>260</c:v>
                      </c:pt>
                      <c:pt idx="99">
                        <c:v>329.5</c:v>
                      </c:pt>
                      <c:pt idx="100">
                        <c:v>329.5</c:v>
                      </c:pt>
                      <c:pt idx="101">
                        <c:v>569</c:v>
                      </c:pt>
                      <c:pt idx="102">
                        <c:v>576.5</c:v>
                      </c:pt>
                      <c:pt idx="103">
                        <c:v>1074</c:v>
                      </c:pt>
                      <c:pt idx="104">
                        <c:v>1351</c:v>
                      </c:pt>
                      <c:pt idx="105">
                        <c:v>1507.5</c:v>
                      </c:pt>
                      <c:pt idx="106">
                        <c:v>1507.5</c:v>
                      </c:pt>
                      <c:pt idx="107">
                        <c:v>1804.5</c:v>
                      </c:pt>
                      <c:pt idx="108">
                        <c:v>1818.5</c:v>
                      </c:pt>
                      <c:pt idx="109">
                        <c:v>1833.5</c:v>
                      </c:pt>
                      <c:pt idx="110">
                        <c:v>2078.5</c:v>
                      </c:pt>
                      <c:pt idx="111">
                        <c:v>2274.5</c:v>
                      </c:pt>
                      <c:pt idx="112">
                        <c:v>2546</c:v>
                      </c:pt>
                      <c:pt idx="113">
                        <c:v>2569</c:v>
                      </c:pt>
                      <c:pt idx="114">
                        <c:v>2578.5</c:v>
                      </c:pt>
                      <c:pt idx="115">
                        <c:v>2806</c:v>
                      </c:pt>
                      <c:pt idx="116">
                        <c:v>2838.5</c:v>
                      </c:pt>
                      <c:pt idx="117">
                        <c:v>3002</c:v>
                      </c:pt>
                      <c:pt idx="118">
                        <c:v>3078</c:v>
                      </c:pt>
                      <c:pt idx="119">
                        <c:v>3085</c:v>
                      </c:pt>
                      <c:pt idx="120">
                        <c:v>3231.5</c:v>
                      </c:pt>
                      <c:pt idx="121">
                        <c:v>3281</c:v>
                      </c:pt>
                      <c:pt idx="122">
                        <c:v>3583</c:v>
                      </c:pt>
                      <c:pt idx="123">
                        <c:v>3788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Active!$S$21:$S$988</c15:sqref>
                        </c15:formulaRef>
                      </c:ext>
                    </c:extLst>
                    <c:numCache>
                      <c:formatCode>General</c:formatCode>
                      <c:ptCount val="96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E148-4B37-BD73-832E609013F4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0">
                        <c:v>-19159.5</c:v>
                      </c:pt>
                      <c:pt idx="1">
                        <c:v>-19159.5</c:v>
                      </c:pt>
                      <c:pt idx="2">
                        <c:v>-19131</c:v>
                      </c:pt>
                      <c:pt idx="3">
                        <c:v>-19116</c:v>
                      </c:pt>
                      <c:pt idx="4">
                        <c:v>-19093.5</c:v>
                      </c:pt>
                      <c:pt idx="5">
                        <c:v>-19082.5</c:v>
                      </c:pt>
                      <c:pt idx="6">
                        <c:v>-19080.5</c:v>
                      </c:pt>
                      <c:pt idx="7">
                        <c:v>-19073</c:v>
                      </c:pt>
                      <c:pt idx="8">
                        <c:v>-18897.5</c:v>
                      </c:pt>
                      <c:pt idx="9">
                        <c:v>-18895.5</c:v>
                      </c:pt>
                      <c:pt idx="10">
                        <c:v>-18873</c:v>
                      </c:pt>
                      <c:pt idx="11">
                        <c:v>-18854</c:v>
                      </c:pt>
                      <c:pt idx="12">
                        <c:v>-18843</c:v>
                      </c:pt>
                      <c:pt idx="13">
                        <c:v>-18841</c:v>
                      </c:pt>
                      <c:pt idx="14">
                        <c:v>-18833.5</c:v>
                      </c:pt>
                      <c:pt idx="15">
                        <c:v>-18151</c:v>
                      </c:pt>
                      <c:pt idx="16">
                        <c:v>-18134</c:v>
                      </c:pt>
                      <c:pt idx="17">
                        <c:v>-18115.5</c:v>
                      </c:pt>
                      <c:pt idx="18">
                        <c:v>-18113.5</c:v>
                      </c:pt>
                      <c:pt idx="19">
                        <c:v>-18091</c:v>
                      </c:pt>
                      <c:pt idx="20">
                        <c:v>-18089</c:v>
                      </c:pt>
                      <c:pt idx="21">
                        <c:v>-18068.5</c:v>
                      </c:pt>
                      <c:pt idx="22">
                        <c:v>-17919.5</c:v>
                      </c:pt>
                      <c:pt idx="23">
                        <c:v>-17904</c:v>
                      </c:pt>
                      <c:pt idx="24">
                        <c:v>-17889</c:v>
                      </c:pt>
                      <c:pt idx="25">
                        <c:v>-17887</c:v>
                      </c:pt>
                      <c:pt idx="26">
                        <c:v>-17883.5</c:v>
                      </c:pt>
                      <c:pt idx="27">
                        <c:v>-17868.5</c:v>
                      </c:pt>
                      <c:pt idx="28">
                        <c:v>-17864.5</c:v>
                      </c:pt>
                      <c:pt idx="29">
                        <c:v>-17846</c:v>
                      </c:pt>
                      <c:pt idx="30">
                        <c:v>-17844</c:v>
                      </c:pt>
                      <c:pt idx="31">
                        <c:v>-17687.5</c:v>
                      </c:pt>
                      <c:pt idx="32">
                        <c:v>-17657.5</c:v>
                      </c:pt>
                      <c:pt idx="33">
                        <c:v>-17631</c:v>
                      </c:pt>
                      <c:pt idx="34">
                        <c:v>-17629</c:v>
                      </c:pt>
                      <c:pt idx="35">
                        <c:v>-17621.5</c:v>
                      </c:pt>
                      <c:pt idx="36">
                        <c:v>-17610.5</c:v>
                      </c:pt>
                      <c:pt idx="37">
                        <c:v>-17608.5</c:v>
                      </c:pt>
                      <c:pt idx="38">
                        <c:v>-17604.5</c:v>
                      </c:pt>
                      <c:pt idx="39">
                        <c:v>-17601</c:v>
                      </c:pt>
                      <c:pt idx="40">
                        <c:v>-17593.5</c:v>
                      </c:pt>
                      <c:pt idx="41">
                        <c:v>-11901.5</c:v>
                      </c:pt>
                      <c:pt idx="42">
                        <c:v>-11473.5</c:v>
                      </c:pt>
                      <c:pt idx="43">
                        <c:v>-11151.5</c:v>
                      </c:pt>
                      <c:pt idx="44">
                        <c:v>-9969.5</c:v>
                      </c:pt>
                      <c:pt idx="45">
                        <c:v>-9623</c:v>
                      </c:pt>
                      <c:pt idx="46">
                        <c:v>-9168.5</c:v>
                      </c:pt>
                      <c:pt idx="47">
                        <c:v>-9161</c:v>
                      </c:pt>
                      <c:pt idx="48">
                        <c:v>-9125.5</c:v>
                      </c:pt>
                      <c:pt idx="49">
                        <c:v>-8641</c:v>
                      </c:pt>
                      <c:pt idx="50">
                        <c:v>-8605.5</c:v>
                      </c:pt>
                      <c:pt idx="51">
                        <c:v>-7391.5</c:v>
                      </c:pt>
                      <c:pt idx="52">
                        <c:v>-7223.5</c:v>
                      </c:pt>
                      <c:pt idx="53">
                        <c:v>-7142.5</c:v>
                      </c:pt>
                      <c:pt idx="54">
                        <c:v>-6720.5</c:v>
                      </c:pt>
                      <c:pt idx="55">
                        <c:v>-5905</c:v>
                      </c:pt>
                      <c:pt idx="56">
                        <c:v>-4915</c:v>
                      </c:pt>
                      <c:pt idx="57">
                        <c:v>-4660.5</c:v>
                      </c:pt>
                      <c:pt idx="58">
                        <c:v>-4653</c:v>
                      </c:pt>
                      <c:pt idx="59">
                        <c:v>-4406.5</c:v>
                      </c:pt>
                      <c:pt idx="60">
                        <c:v>-4401</c:v>
                      </c:pt>
                      <c:pt idx="61">
                        <c:v>-4385.5</c:v>
                      </c:pt>
                      <c:pt idx="62">
                        <c:v>-4385.5</c:v>
                      </c:pt>
                      <c:pt idx="63">
                        <c:v>-4140.5</c:v>
                      </c:pt>
                      <c:pt idx="64">
                        <c:v>-4125.5</c:v>
                      </c:pt>
                      <c:pt idx="65">
                        <c:v>-3916.5</c:v>
                      </c:pt>
                      <c:pt idx="66">
                        <c:v>-3914.5</c:v>
                      </c:pt>
                      <c:pt idx="67">
                        <c:v>-3888</c:v>
                      </c:pt>
                      <c:pt idx="68">
                        <c:v>-3396.5</c:v>
                      </c:pt>
                      <c:pt idx="69">
                        <c:v>-3396</c:v>
                      </c:pt>
                      <c:pt idx="70">
                        <c:v>-3389</c:v>
                      </c:pt>
                      <c:pt idx="71">
                        <c:v>-3381.5</c:v>
                      </c:pt>
                      <c:pt idx="72">
                        <c:v>-3181.5</c:v>
                      </c:pt>
                      <c:pt idx="73">
                        <c:v>-2904</c:v>
                      </c:pt>
                      <c:pt idx="74">
                        <c:v>-2882</c:v>
                      </c:pt>
                      <c:pt idx="75">
                        <c:v>-2147</c:v>
                      </c:pt>
                      <c:pt idx="76">
                        <c:v>-1659.5</c:v>
                      </c:pt>
                      <c:pt idx="77">
                        <c:v>-1501</c:v>
                      </c:pt>
                      <c:pt idx="78">
                        <c:v>-1486</c:v>
                      </c:pt>
                      <c:pt idx="79">
                        <c:v>-1458</c:v>
                      </c:pt>
                      <c:pt idx="80">
                        <c:v>-1203.5</c:v>
                      </c:pt>
                      <c:pt idx="81">
                        <c:v>-1179.5</c:v>
                      </c:pt>
                      <c:pt idx="82">
                        <c:v>-1179.5</c:v>
                      </c:pt>
                      <c:pt idx="83">
                        <c:v>-1165</c:v>
                      </c:pt>
                      <c:pt idx="84">
                        <c:v>-1163</c:v>
                      </c:pt>
                      <c:pt idx="85">
                        <c:v>-1148</c:v>
                      </c:pt>
                      <c:pt idx="86">
                        <c:v>-937</c:v>
                      </c:pt>
                      <c:pt idx="87">
                        <c:v>-921.5</c:v>
                      </c:pt>
                      <c:pt idx="88">
                        <c:v>-919.5</c:v>
                      </c:pt>
                      <c:pt idx="89">
                        <c:v>-897.5</c:v>
                      </c:pt>
                      <c:pt idx="90">
                        <c:v>-647.5</c:v>
                      </c:pt>
                      <c:pt idx="91">
                        <c:v>-645</c:v>
                      </c:pt>
                      <c:pt idx="92">
                        <c:v>-385</c:v>
                      </c:pt>
                      <c:pt idx="93">
                        <c:v>-170</c:v>
                      </c:pt>
                      <c:pt idx="94">
                        <c:v>-153</c:v>
                      </c:pt>
                      <c:pt idx="95">
                        <c:v>0</c:v>
                      </c:pt>
                      <c:pt idx="96">
                        <c:v>33</c:v>
                      </c:pt>
                      <c:pt idx="97">
                        <c:v>79</c:v>
                      </c:pt>
                      <c:pt idx="98">
                        <c:v>260</c:v>
                      </c:pt>
                      <c:pt idx="99">
                        <c:v>329.5</c:v>
                      </c:pt>
                      <c:pt idx="100">
                        <c:v>329.5</c:v>
                      </c:pt>
                      <c:pt idx="101">
                        <c:v>569</c:v>
                      </c:pt>
                      <c:pt idx="102">
                        <c:v>576.5</c:v>
                      </c:pt>
                      <c:pt idx="103">
                        <c:v>1074</c:v>
                      </c:pt>
                      <c:pt idx="104">
                        <c:v>1351</c:v>
                      </c:pt>
                      <c:pt idx="105">
                        <c:v>1507.5</c:v>
                      </c:pt>
                      <c:pt idx="106">
                        <c:v>1507.5</c:v>
                      </c:pt>
                      <c:pt idx="107">
                        <c:v>1804.5</c:v>
                      </c:pt>
                      <c:pt idx="108">
                        <c:v>1818.5</c:v>
                      </c:pt>
                      <c:pt idx="109">
                        <c:v>1833.5</c:v>
                      </c:pt>
                      <c:pt idx="110">
                        <c:v>2078.5</c:v>
                      </c:pt>
                      <c:pt idx="111">
                        <c:v>2274.5</c:v>
                      </c:pt>
                      <c:pt idx="112">
                        <c:v>2546</c:v>
                      </c:pt>
                      <c:pt idx="113">
                        <c:v>2569</c:v>
                      </c:pt>
                      <c:pt idx="114">
                        <c:v>2578.5</c:v>
                      </c:pt>
                      <c:pt idx="115">
                        <c:v>2806</c:v>
                      </c:pt>
                      <c:pt idx="116">
                        <c:v>2838.5</c:v>
                      </c:pt>
                      <c:pt idx="117">
                        <c:v>3002</c:v>
                      </c:pt>
                      <c:pt idx="118">
                        <c:v>3078</c:v>
                      </c:pt>
                      <c:pt idx="119">
                        <c:v>3085</c:v>
                      </c:pt>
                      <c:pt idx="120">
                        <c:v>3231.5</c:v>
                      </c:pt>
                      <c:pt idx="121">
                        <c:v>3281</c:v>
                      </c:pt>
                      <c:pt idx="122">
                        <c:v>3583</c:v>
                      </c:pt>
                      <c:pt idx="123">
                        <c:v>3788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Active!$T$21:$T$988</c15:sqref>
                        </c15:formulaRef>
                      </c:ext>
                    </c:extLst>
                    <c:numCache>
                      <c:formatCode>General</c:formatCode>
                      <c:ptCount val="96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E148-4B37-BD73-832E609013F4}"/>
                  </c:ext>
                </c:extLst>
              </c15:ser>
            </c15:filteredScatterSeries>
          </c:ext>
        </c:extLst>
      </c:scatterChart>
      <c:valAx>
        <c:axId val="747470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857310289043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0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70473266313407"/>
          <c:y val="0.92000129214617399"/>
          <c:w val="0.7672952422379945"/>
          <c:h val="5.45676645422506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Mon - O-C Diagr.</a:t>
            </a:r>
          </a:p>
        </c:rich>
      </c:tx>
      <c:layout>
        <c:manualLayout>
          <c:xMode val="edge"/>
          <c:yMode val="edge"/>
          <c:x val="0.3757866587431287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769252958613219"/>
          <c:w val="0.8128943299404387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1.2880999998742482E-2</c:v>
                </c:pt>
                <c:pt idx="1">
                  <c:v>1.4780999998038169E-2</c:v>
                </c:pt>
                <c:pt idx="2">
                  <c:v>1.7137999999249587E-2</c:v>
                </c:pt>
                <c:pt idx="3">
                  <c:v>1.7168000002129702E-2</c:v>
                </c:pt>
                <c:pt idx="4">
                  <c:v>6.7129999988537747E-3</c:v>
                </c:pt>
                <c:pt idx="5">
                  <c:v>1.2334999999438878E-2</c:v>
                </c:pt>
                <c:pt idx="6">
                  <c:v>-1.4610000034736004E-3</c:v>
                </c:pt>
                <c:pt idx="7">
                  <c:v>-1.2945999998919433E-2</c:v>
                </c:pt>
                <c:pt idx="8">
                  <c:v>2.2704999999405118E-2</c:v>
                </c:pt>
                <c:pt idx="9">
                  <c:v>4.9089999993157107E-3</c:v>
                </c:pt>
                <c:pt idx="10">
                  <c:v>1.445400000011432E-2</c:v>
                </c:pt>
                <c:pt idx="11">
                  <c:v>2.9892000002291752E-2</c:v>
                </c:pt>
                <c:pt idx="12">
                  <c:v>-2.4860000012267847E-3</c:v>
                </c:pt>
                <c:pt idx="13">
                  <c:v>7.7180000007501803E-3</c:v>
                </c:pt>
                <c:pt idx="14">
                  <c:v>2.1232999999483582E-2</c:v>
                </c:pt>
                <c:pt idx="15">
                  <c:v>1.6098000000056345E-2</c:v>
                </c:pt>
                <c:pt idx="16">
                  <c:v>1.3331999998626998E-2</c:v>
                </c:pt>
                <c:pt idx="17">
                  <c:v>9.4690000005357433E-3</c:v>
                </c:pt>
                <c:pt idx="18">
                  <c:v>1.9672999998874729E-2</c:v>
                </c:pt>
                <c:pt idx="19">
                  <c:v>1.4218000000255415E-2</c:v>
                </c:pt>
                <c:pt idx="20">
                  <c:v>1.3421999999991385E-2</c:v>
                </c:pt>
                <c:pt idx="21">
                  <c:v>8.7629999979981221E-3</c:v>
                </c:pt>
                <c:pt idx="22">
                  <c:v>1.0460999998031184E-2</c:v>
                </c:pt>
                <c:pt idx="23">
                  <c:v>2.4792000000161352E-2</c:v>
                </c:pt>
                <c:pt idx="24">
                  <c:v>2.8822000000218395E-2</c:v>
                </c:pt>
                <c:pt idx="25">
                  <c:v>3.5025999997742474E-2</c:v>
                </c:pt>
                <c:pt idx="26">
                  <c:v>1.1132999999972526E-2</c:v>
                </c:pt>
                <c:pt idx="27">
                  <c:v>1.4162999999825843E-2</c:v>
                </c:pt>
                <c:pt idx="28">
                  <c:v>1.8571000000520144E-2</c:v>
                </c:pt>
                <c:pt idx="29">
                  <c:v>1.0707999997976003E-2</c:v>
                </c:pt>
                <c:pt idx="30">
                  <c:v>1.9911999999749241E-2</c:v>
                </c:pt>
                <c:pt idx="31">
                  <c:v>1.4125000001513399E-2</c:v>
                </c:pt>
                <c:pt idx="32">
                  <c:v>2.1185000001423759E-2</c:v>
                </c:pt>
                <c:pt idx="33">
                  <c:v>1.8137999999453314E-2</c:v>
                </c:pt>
                <c:pt idx="34">
                  <c:v>1.7341999999189284E-2</c:v>
                </c:pt>
                <c:pt idx="35">
                  <c:v>5.8570000001054723E-3</c:v>
                </c:pt>
                <c:pt idx="36">
                  <c:v>3.5478999998304062E-2</c:v>
                </c:pt>
                <c:pt idx="37">
                  <c:v>2.68300000243471E-3</c:v>
                </c:pt>
                <c:pt idx="38">
                  <c:v>1.0091000000102213E-2</c:v>
                </c:pt>
                <c:pt idx="39">
                  <c:v>1.6197999997530133E-2</c:v>
                </c:pt>
                <c:pt idx="40">
                  <c:v>3.8713000001735054E-2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57-4C88-A719-00DB53CCE6C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5.0000000000000001E-3</c:v>
                  </c:pt>
                  <c:pt idx="81">
                    <c:v>2.5999999999999999E-3</c:v>
                  </c:pt>
                  <c:pt idx="82">
                    <c:v>2.5999999999999999E-3</c:v>
                  </c:pt>
                  <c:pt idx="85">
                    <c:v>2.0000000000000001E-4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7">
                    <c:v>4.0000000000000002E-4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6">
                    <c:v>2.9999999999999997E-4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  <c:pt idx="73">
                    <c:v>5.0000000000000001E-3</c:v>
                  </c:pt>
                  <c:pt idx="81">
                    <c:v>2.5999999999999999E-3</c:v>
                  </c:pt>
                  <c:pt idx="82">
                    <c:v>2.5999999999999999E-3</c:v>
                  </c:pt>
                  <c:pt idx="85">
                    <c:v>2.0000000000000001E-4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7">
                    <c:v>4.0000000000000002E-4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6">
                    <c:v>2.9999999999999997E-4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0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41">
                  <c:v>1.9296999998914544E-2</c:v>
                </c:pt>
                <c:pt idx="42">
                  <c:v>2.1952999995846767E-2</c:v>
                </c:pt>
                <c:pt idx="43">
                  <c:v>2.8796999991755001E-2</c:v>
                </c:pt>
                <c:pt idx="44">
                  <c:v>1.8361000002187211E-2</c:v>
                </c:pt>
                <c:pt idx="45">
                  <c:v>1.8953999999212101E-2</c:v>
                </c:pt>
                <c:pt idx="46">
                  <c:v>1.0562999996182043E-2</c:v>
                </c:pt>
                <c:pt idx="47">
                  <c:v>3.5077999993518461E-2</c:v>
                </c:pt>
                <c:pt idx="48">
                  <c:v>1.2449000001652166E-2</c:v>
                </c:pt>
                <c:pt idx="49">
                  <c:v>1.3117999995301943E-2</c:v>
                </c:pt>
                <c:pt idx="50">
                  <c:v>8.488999999826774E-3</c:v>
                </c:pt>
                <c:pt idx="51">
                  <c:v>1.4317000001028646E-2</c:v>
                </c:pt>
                <c:pt idx="52">
                  <c:v>2.4529999936930835E-3</c:v>
                </c:pt>
                <c:pt idx="53">
                  <c:v>2.215000000433065E-3</c:v>
                </c:pt>
                <c:pt idx="54">
                  <c:v>1.1258999998972286E-2</c:v>
                </c:pt>
                <c:pt idx="55">
                  <c:v>2.0190000002912711E-2</c:v>
                </c:pt>
                <c:pt idx="56">
                  <c:v>1.1699999959091656E-3</c:v>
                </c:pt>
                <c:pt idx="57">
                  <c:v>3.3790000015869737E-3</c:v>
                </c:pt>
                <c:pt idx="58">
                  <c:v>1.5893999996478669E-2</c:v>
                </c:pt>
                <c:pt idx="59">
                  <c:v>8.2869999969261698E-3</c:v>
                </c:pt>
                <c:pt idx="60">
                  <c:v>-4.0199999784817919E-4</c:v>
                </c:pt>
                <c:pt idx="61">
                  <c:v>3.9289999986067414E-3</c:v>
                </c:pt>
                <c:pt idx="62">
                  <c:v>2.1929000002273824E-2</c:v>
                </c:pt>
                <c:pt idx="63">
                  <c:v>7.4190000013913959E-3</c:v>
                </c:pt>
                <c:pt idx="64">
                  <c:v>9.4490000046789646E-3</c:v>
                </c:pt>
                <c:pt idx="65">
                  <c:v>2.126700000371784E-2</c:v>
                </c:pt>
                <c:pt idx="66">
                  <c:v>3.4710000036284328E-3</c:v>
                </c:pt>
                <c:pt idx="67">
                  <c:v>-2.5759999989531934E-3</c:v>
                </c:pt>
                <c:pt idx="68">
                  <c:v>8.3069999964209273E-3</c:v>
                </c:pt>
                <c:pt idx="69">
                  <c:v>1.4607999997679144E-2</c:v>
                </c:pt>
                <c:pt idx="70">
                  <c:v>1.9822000002022833E-2</c:v>
                </c:pt>
                <c:pt idx="71">
                  <c:v>2.0337000001745764E-2</c:v>
                </c:pt>
                <c:pt idx="72">
                  <c:v>1.7369999986840412E-3</c:v>
                </c:pt>
                <c:pt idx="73">
                  <c:v>1.1791999997512903E-2</c:v>
                </c:pt>
                <c:pt idx="74">
                  <c:v>3.0360000018845312E-3</c:v>
                </c:pt>
                <c:pt idx="75">
                  <c:v>6.5059999978984706E-3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57-4C88-A719-00DB53CCE6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57-4C88-A719-00DB53CCE6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76">
                  <c:v>2.6810000053956173E-3</c:v>
                </c:pt>
                <c:pt idx="77">
                  <c:v>6.0979999980190769E-3</c:v>
                </c:pt>
                <c:pt idx="78">
                  <c:v>7.0279999999911524E-3</c:v>
                </c:pt>
                <c:pt idx="79">
                  <c:v>2.683999999135267E-3</c:v>
                </c:pt>
                <c:pt idx="80">
                  <c:v>4.4930000003660098E-3</c:v>
                </c:pt>
                <c:pt idx="81">
                  <c:v>4.7409999970113859E-3</c:v>
                </c:pt>
                <c:pt idx="82">
                  <c:v>4.7409999970113859E-3</c:v>
                </c:pt>
                <c:pt idx="83">
                  <c:v>2.5700000041979365E-3</c:v>
                </c:pt>
                <c:pt idx="84">
                  <c:v>2.674000003025867E-3</c:v>
                </c:pt>
                <c:pt idx="85">
                  <c:v>3.2040000005508773E-3</c:v>
                </c:pt>
                <c:pt idx="86">
                  <c:v>2.4259999991045333E-3</c:v>
                </c:pt>
                <c:pt idx="87">
                  <c:v>2.157000002625864E-3</c:v>
                </c:pt>
                <c:pt idx="88">
                  <c:v>4.2610000018612482E-3</c:v>
                </c:pt>
                <c:pt idx="89">
                  <c:v>1.5050000001792796E-3</c:v>
                </c:pt>
                <c:pt idx="90">
                  <c:v>2.0049999948241748E-3</c:v>
                </c:pt>
                <c:pt idx="91">
                  <c:v>3.2099999953061342E-3</c:v>
                </c:pt>
                <c:pt idx="92">
                  <c:v>3.8299999941955321E-3</c:v>
                </c:pt>
                <c:pt idx="93">
                  <c:v>2.8600000005098991E-3</c:v>
                </c:pt>
                <c:pt idx="94">
                  <c:v>3.2940000019152649E-3</c:v>
                </c:pt>
                <c:pt idx="95">
                  <c:v>0</c:v>
                </c:pt>
                <c:pt idx="96">
                  <c:v>1.7660000012256205E-3</c:v>
                </c:pt>
                <c:pt idx="97">
                  <c:v>4.5580000005429611E-3</c:v>
                </c:pt>
                <c:pt idx="98">
                  <c:v>2.5200000018230639E-3</c:v>
                </c:pt>
                <c:pt idx="99">
                  <c:v>2.4590000030002557E-3</c:v>
                </c:pt>
                <c:pt idx="100">
                  <c:v>3.6590000017895363E-3</c:v>
                </c:pt>
                <c:pt idx="101">
                  <c:v>2.7380000028642826E-3</c:v>
                </c:pt>
                <c:pt idx="102">
                  <c:v>3.152999997837469E-3</c:v>
                </c:pt>
                <c:pt idx="103">
                  <c:v>2.648000001499895E-3</c:v>
                </c:pt>
                <c:pt idx="104">
                  <c:v>2.3020000007818453E-3</c:v>
                </c:pt>
                <c:pt idx="105">
                  <c:v>2.7150000023539178E-3</c:v>
                </c:pt>
                <c:pt idx="106">
                  <c:v>2.7150000023539178E-3</c:v>
                </c:pt>
                <c:pt idx="107">
                  <c:v>8.0899999738903716E-4</c:v>
                </c:pt>
                <c:pt idx="108">
                  <c:v>2.436999995552469E-3</c:v>
                </c:pt>
                <c:pt idx="109">
                  <c:v>3.3669999975245446E-3</c:v>
                </c:pt>
                <c:pt idx="110">
                  <c:v>1.6570000007050112E-3</c:v>
                </c:pt>
                <c:pt idx="111">
                  <c:v>1.9490000049700029E-3</c:v>
                </c:pt>
                <c:pt idx="112">
                  <c:v>1.9919999976991676E-3</c:v>
                </c:pt>
                <c:pt idx="113">
                  <c:v>1.8379999964963645E-3</c:v>
                </c:pt>
                <c:pt idx="114">
                  <c:v>3.2569999966653995E-3</c:v>
                </c:pt>
                <c:pt idx="115">
                  <c:v>2.0119999971939251E-3</c:v>
                </c:pt>
                <c:pt idx="116">
                  <c:v>2.3769999970681965E-3</c:v>
                </c:pt>
                <c:pt idx="117">
                  <c:v>1.803999999538064E-3</c:v>
                </c:pt>
                <c:pt idx="118">
                  <c:v>1.6559999930905178E-3</c:v>
                </c:pt>
                <c:pt idx="119">
                  <c:v>1.7700000025797635E-3</c:v>
                </c:pt>
                <c:pt idx="120">
                  <c:v>1.4629998986492865E-3</c:v>
                </c:pt>
                <c:pt idx="121">
                  <c:v>1.861999997345265E-3</c:v>
                </c:pt>
                <c:pt idx="122">
                  <c:v>1.0660000043571927E-3</c:v>
                </c:pt>
                <c:pt idx="123">
                  <c:v>9.7599999571684748E-4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57-4C88-A719-00DB53CCE6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57-4C88-A719-00DB53CCE6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57-4C88-A719-00DB53CCE6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64">
                    <c:v>4.0000000000000001E-3</c:v>
                  </c:pt>
                  <c:pt idx="67">
                    <c:v>5.0000000000000001E-3</c:v>
                  </c:pt>
                  <c:pt idx="6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57-4C88-A719-00DB53CCE6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-19159.5</c:v>
                </c:pt>
                <c:pt idx="1">
                  <c:v>-19159.5</c:v>
                </c:pt>
                <c:pt idx="2">
                  <c:v>-19131</c:v>
                </c:pt>
                <c:pt idx="3">
                  <c:v>-19116</c:v>
                </c:pt>
                <c:pt idx="4">
                  <c:v>-19093.5</c:v>
                </c:pt>
                <c:pt idx="5">
                  <c:v>-19082.5</c:v>
                </c:pt>
                <c:pt idx="6">
                  <c:v>-19080.5</c:v>
                </c:pt>
                <c:pt idx="7">
                  <c:v>-19073</c:v>
                </c:pt>
                <c:pt idx="8">
                  <c:v>-18897.5</c:v>
                </c:pt>
                <c:pt idx="9">
                  <c:v>-18895.5</c:v>
                </c:pt>
                <c:pt idx="10">
                  <c:v>-18873</c:v>
                </c:pt>
                <c:pt idx="11">
                  <c:v>-18854</c:v>
                </c:pt>
                <c:pt idx="12">
                  <c:v>-18843</c:v>
                </c:pt>
                <c:pt idx="13">
                  <c:v>-18841</c:v>
                </c:pt>
                <c:pt idx="14">
                  <c:v>-18833.5</c:v>
                </c:pt>
                <c:pt idx="15">
                  <c:v>-18151</c:v>
                </c:pt>
                <c:pt idx="16">
                  <c:v>-18134</c:v>
                </c:pt>
                <c:pt idx="17">
                  <c:v>-18115.5</c:v>
                </c:pt>
                <c:pt idx="18">
                  <c:v>-18113.5</c:v>
                </c:pt>
                <c:pt idx="19">
                  <c:v>-18091</c:v>
                </c:pt>
                <c:pt idx="20">
                  <c:v>-18089</c:v>
                </c:pt>
                <c:pt idx="21">
                  <c:v>-18068.5</c:v>
                </c:pt>
                <c:pt idx="22">
                  <c:v>-17919.5</c:v>
                </c:pt>
                <c:pt idx="23">
                  <c:v>-17904</c:v>
                </c:pt>
                <c:pt idx="24">
                  <c:v>-17889</c:v>
                </c:pt>
                <c:pt idx="25">
                  <c:v>-17887</c:v>
                </c:pt>
                <c:pt idx="26">
                  <c:v>-17883.5</c:v>
                </c:pt>
                <c:pt idx="27">
                  <c:v>-17868.5</c:v>
                </c:pt>
                <c:pt idx="28">
                  <c:v>-17864.5</c:v>
                </c:pt>
                <c:pt idx="29">
                  <c:v>-17846</c:v>
                </c:pt>
                <c:pt idx="30">
                  <c:v>-17844</c:v>
                </c:pt>
                <c:pt idx="31">
                  <c:v>-17687.5</c:v>
                </c:pt>
                <c:pt idx="32">
                  <c:v>-17657.5</c:v>
                </c:pt>
                <c:pt idx="33">
                  <c:v>-17631</c:v>
                </c:pt>
                <c:pt idx="34">
                  <c:v>-17629</c:v>
                </c:pt>
                <c:pt idx="35">
                  <c:v>-17621.5</c:v>
                </c:pt>
                <c:pt idx="36">
                  <c:v>-17610.5</c:v>
                </c:pt>
                <c:pt idx="37">
                  <c:v>-17608.5</c:v>
                </c:pt>
                <c:pt idx="38">
                  <c:v>-17604.5</c:v>
                </c:pt>
                <c:pt idx="39">
                  <c:v>-17601</c:v>
                </c:pt>
                <c:pt idx="40">
                  <c:v>-17593.5</c:v>
                </c:pt>
                <c:pt idx="41">
                  <c:v>-11901.5</c:v>
                </c:pt>
                <c:pt idx="42">
                  <c:v>-11473.5</c:v>
                </c:pt>
                <c:pt idx="43">
                  <c:v>-11151.5</c:v>
                </c:pt>
                <c:pt idx="44">
                  <c:v>-9969.5</c:v>
                </c:pt>
                <c:pt idx="45">
                  <c:v>-9623</c:v>
                </c:pt>
                <c:pt idx="46">
                  <c:v>-9168.5</c:v>
                </c:pt>
                <c:pt idx="47">
                  <c:v>-9161</c:v>
                </c:pt>
                <c:pt idx="48">
                  <c:v>-9125.5</c:v>
                </c:pt>
                <c:pt idx="49">
                  <c:v>-8641</c:v>
                </c:pt>
                <c:pt idx="50">
                  <c:v>-8605.5</c:v>
                </c:pt>
                <c:pt idx="51">
                  <c:v>-7391.5</c:v>
                </c:pt>
                <c:pt idx="52">
                  <c:v>-7223.5</c:v>
                </c:pt>
                <c:pt idx="53">
                  <c:v>-7142.5</c:v>
                </c:pt>
                <c:pt idx="54">
                  <c:v>-6720.5</c:v>
                </c:pt>
                <c:pt idx="55">
                  <c:v>-5905</c:v>
                </c:pt>
                <c:pt idx="56">
                  <c:v>-4915</c:v>
                </c:pt>
                <c:pt idx="57">
                  <c:v>-4660.5</c:v>
                </c:pt>
                <c:pt idx="58">
                  <c:v>-4653</c:v>
                </c:pt>
                <c:pt idx="59">
                  <c:v>-4406.5</c:v>
                </c:pt>
                <c:pt idx="60">
                  <c:v>-4401</c:v>
                </c:pt>
                <c:pt idx="61">
                  <c:v>-4385.5</c:v>
                </c:pt>
                <c:pt idx="62">
                  <c:v>-4385.5</c:v>
                </c:pt>
                <c:pt idx="63">
                  <c:v>-4140.5</c:v>
                </c:pt>
                <c:pt idx="64">
                  <c:v>-4125.5</c:v>
                </c:pt>
                <c:pt idx="65">
                  <c:v>-3916.5</c:v>
                </c:pt>
                <c:pt idx="66">
                  <c:v>-3914.5</c:v>
                </c:pt>
                <c:pt idx="67">
                  <c:v>-3888</c:v>
                </c:pt>
                <c:pt idx="68">
                  <c:v>-3396.5</c:v>
                </c:pt>
                <c:pt idx="69">
                  <c:v>-3396</c:v>
                </c:pt>
                <c:pt idx="70">
                  <c:v>-3389</c:v>
                </c:pt>
                <c:pt idx="71">
                  <c:v>-3381.5</c:v>
                </c:pt>
                <c:pt idx="72">
                  <c:v>-3181.5</c:v>
                </c:pt>
                <c:pt idx="73">
                  <c:v>-2904</c:v>
                </c:pt>
                <c:pt idx="74">
                  <c:v>-2882</c:v>
                </c:pt>
                <c:pt idx="75">
                  <c:v>-2147</c:v>
                </c:pt>
                <c:pt idx="76">
                  <c:v>-1659.5</c:v>
                </c:pt>
                <c:pt idx="77">
                  <c:v>-1501</c:v>
                </c:pt>
                <c:pt idx="78">
                  <c:v>-1486</c:v>
                </c:pt>
                <c:pt idx="79">
                  <c:v>-1458</c:v>
                </c:pt>
                <c:pt idx="80">
                  <c:v>-1203.5</c:v>
                </c:pt>
                <c:pt idx="81">
                  <c:v>-1179.5</c:v>
                </c:pt>
                <c:pt idx="82">
                  <c:v>-1179.5</c:v>
                </c:pt>
                <c:pt idx="83">
                  <c:v>-1165</c:v>
                </c:pt>
                <c:pt idx="84">
                  <c:v>-1163</c:v>
                </c:pt>
                <c:pt idx="85">
                  <c:v>-1148</c:v>
                </c:pt>
                <c:pt idx="86">
                  <c:v>-937</c:v>
                </c:pt>
                <c:pt idx="87">
                  <c:v>-921.5</c:v>
                </c:pt>
                <c:pt idx="88">
                  <c:v>-919.5</c:v>
                </c:pt>
                <c:pt idx="89">
                  <c:v>-897.5</c:v>
                </c:pt>
                <c:pt idx="90">
                  <c:v>-647.5</c:v>
                </c:pt>
                <c:pt idx="91">
                  <c:v>-645</c:v>
                </c:pt>
                <c:pt idx="92">
                  <c:v>-385</c:v>
                </c:pt>
                <c:pt idx="93">
                  <c:v>-170</c:v>
                </c:pt>
                <c:pt idx="94">
                  <c:v>-153</c:v>
                </c:pt>
                <c:pt idx="95">
                  <c:v>0</c:v>
                </c:pt>
                <c:pt idx="96">
                  <c:v>33</c:v>
                </c:pt>
                <c:pt idx="97">
                  <c:v>79</c:v>
                </c:pt>
                <c:pt idx="98">
                  <c:v>260</c:v>
                </c:pt>
                <c:pt idx="99">
                  <c:v>329.5</c:v>
                </c:pt>
                <c:pt idx="100">
                  <c:v>329.5</c:v>
                </c:pt>
                <c:pt idx="101">
                  <c:v>569</c:v>
                </c:pt>
                <c:pt idx="102">
                  <c:v>576.5</c:v>
                </c:pt>
                <c:pt idx="103">
                  <c:v>1074</c:v>
                </c:pt>
                <c:pt idx="104">
                  <c:v>1351</c:v>
                </c:pt>
                <c:pt idx="105">
                  <c:v>1507.5</c:v>
                </c:pt>
                <c:pt idx="106">
                  <c:v>1507.5</c:v>
                </c:pt>
                <c:pt idx="107">
                  <c:v>1804.5</c:v>
                </c:pt>
                <c:pt idx="108">
                  <c:v>1818.5</c:v>
                </c:pt>
                <c:pt idx="109">
                  <c:v>1833.5</c:v>
                </c:pt>
                <c:pt idx="110">
                  <c:v>2078.5</c:v>
                </c:pt>
                <c:pt idx="111">
                  <c:v>2274.5</c:v>
                </c:pt>
                <c:pt idx="112">
                  <c:v>2546</c:v>
                </c:pt>
                <c:pt idx="113">
                  <c:v>2569</c:v>
                </c:pt>
                <c:pt idx="114">
                  <c:v>2578.5</c:v>
                </c:pt>
                <c:pt idx="115">
                  <c:v>2806</c:v>
                </c:pt>
                <c:pt idx="116">
                  <c:v>2838.5</c:v>
                </c:pt>
                <c:pt idx="117">
                  <c:v>3002</c:v>
                </c:pt>
                <c:pt idx="118">
                  <c:v>3078</c:v>
                </c:pt>
                <c:pt idx="119">
                  <c:v>3085</c:v>
                </c:pt>
                <c:pt idx="120">
                  <c:v>3231.5</c:v>
                </c:pt>
                <c:pt idx="121">
                  <c:v>3281</c:v>
                </c:pt>
                <c:pt idx="122">
                  <c:v>3583</c:v>
                </c:pt>
                <c:pt idx="123">
                  <c:v>3788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1.1725167071368021E-2</c:v>
                </c:pt>
                <c:pt idx="1">
                  <c:v>1.1725167071368021E-2</c:v>
                </c:pt>
                <c:pt idx="2">
                  <c:v>1.1712279436795776E-2</c:v>
                </c:pt>
                <c:pt idx="3">
                  <c:v>1.1705496471231439E-2</c:v>
                </c:pt>
                <c:pt idx="4">
                  <c:v>1.1695322022884928E-2</c:v>
                </c:pt>
                <c:pt idx="5">
                  <c:v>1.1690347848137748E-2</c:v>
                </c:pt>
                <c:pt idx="6">
                  <c:v>1.1689443452729167E-2</c:v>
                </c:pt>
                <c:pt idx="7">
                  <c:v>1.1686051969946997E-2</c:v>
                </c:pt>
                <c:pt idx="8">
                  <c:v>1.1606691272844229E-2</c:v>
                </c:pt>
                <c:pt idx="9">
                  <c:v>1.1605786877435648E-2</c:v>
                </c:pt>
                <c:pt idx="10">
                  <c:v>1.1595612429089141E-2</c:v>
                </c:pt>
                <c:pt idx="11">
                  <c:v>1.1587020672707643E-2</c:v>
                </c:pt>
                <c:pt idx="12">
                  <c:v>1.1582046497960463E-2</c:v>
                </c:pt>
                <c:pt idx="13">
                  <c:v>1.1581142102551883E-2</c:v>
                </c:pt>
                <c:pt idx="14">
                  <c:v>1.1577750619769712E-2</c:v>
                </c:pt>
                <c:pt idx="15">
                  <c:v>1.1269125686592277E-2</c:v>
                </c:pt>
                <c:pt idx="16">
                  <c:v>1.126143832561936E-2</c:v>
                </c:pt>
                <c:pt idx="17">
                  <c:v>1.1253072668090006E-2</c:v>
                </c:pt>
                <c:pt idx="18">
                  <c:v>1.1252168272681429E-2</c:v>
                </c:pt>
                <c:pt idx="19">
                  <c:v>1.1241993824334919E-2</c:v>
                </c:pt>
                <c:pt idx="20">
                  <c:v>1.1241089428926342E-2</c:v>
                </c:pt>
                <c:pt idx="21">
                  <c:v>1.1231819375988411E-2</c:v>
                </c:pt>
                <c:pt idx="22">
                  <c:v>1.1164441918049307E-2</c:v>
                </c:pt>
                <c:pt idx="23">
                  <c:v>1.1157432853632823E-2</c:v>
                </c:pt>
                <c:pt idx="24">
                  <c:v>1.1150649888068482E-2</c:v>
                </c:pt>
                <c:pt idx="25">
                  <c:v>1.1149745492659905E-2</c:v>
                </c:pt>
                <c:pt idx="26">
                  <c:v>1.1148162800694892E-2</c:v>
                </c:pt>
                <c:pt idx="27">
                  <c:v>1.1141379835130551E-2</c:v>
                </c:pt>
                <c:pt idx="28">
                  <c:v>1.1139571044313394E-2</c:v>
                </c:pt>
                <c:pt idx="29">
                  <c:v>1.1131205386784044E-2</c:v>
                </c:pt>
                <c:pt idx="30">
                  <c:v>1.1130300991375467E-2</c:v>
                </c:pt>
                <c:pt idx="31">
                  <c:v>1.1059532050654193E-2</c:v>
                </c:pt>
                <c:pt idx="32">
                  <c:v>1.1045966119525512E-2</c:v>
                </c:pt>
                <c:pt idx="33">
                  <c:v>1.1033982880361847E-2</c:v>
                </c:pt>
                <c:pt idx="34">
                  <c:v>1.103307848495327E-2</c:v>
                </c:pt>
                <c:pt idx="35">
                  <c:v>1.10296870021711E-2</c:v>
                </c:pt>
                <c:pt idx="36">
                  <c:v>1.1024712827423917E-2</c:v>
                </c:pt>
                <c:pt idx="37">
                  <c:v>1.102380843201534E-2</c:v>
                </c:pt>
                <c:pt idx="38">
                  <c:v>1.1021999641198182E-2</c:v>
                </c:pt>
                <c:pt idx="39">
                  <c:v>1.1020416949233169E-2</c:v>
                </c:pt>
                <c:pt idx="40">
                  <c:v>1.1017025466450999E-2</c:v>
                </c:pt>
                <c:pt idx="41">
                  <c:v>8.4431161336363837E-3</c:v>
                </c:pt>
                <c:pt idx="42">
                  <c:v>8.2495755162005687E-3</c:v>
                </c:pt>
                <c:pt idx="43">
                  <c:v>8.1039678554194194E-3</c:v>
                </c:pt>
                <c:pt idx="44">
                  <c:v>7.569470168949482E-3</c:v>
                </c:pt>
                <c:pt idx="45">
                  <c:v>7.412783664413245E-3</c:v>
                </c:pt>
                <c:pt idx="46">
                  <c:v>7.2072598078137644E-3</c:v>
                </c:pt>
                <c:pt idx="47">
                  <c:v>7.2038683250315941E-3</c:v>
                </c:pt>
                <c:pt idx="48">
                  <c:v>7.1878153065293247E-3</c:v>
                </c:pt>
                <c:pt idx="49">
                  <c:v>6.9687255188011655E-3</c:v>
                </c:pt>
                <c:pt idx="50">
                  <c:v>6.9526725002988961E-3</c:v>
                </c:pt>
                <c:pt idx="51">
                  <c:v>6.4037044872917032E-3</c:v>
                </c:pt>
                <c:pt idx="52">
                  <c:v>6.3277352729711024E-3</c:v>
                </c:pt>
                <c:pt idx="53">
                  <c:v>6.2911072589236705E-3</c:v>
                </c:pt>
                <c:pt idx="54">
                  <c:v>6.1002798277135922E-3</c:v>
                </c:pt>
                <c:pt idx="55">
                  <c:v>5.7315125998656791E-3</c:v>
                </c:pt>
                <c:pt idx="56">
                  <c:v>5.2838368726192859E-3</c:v>
                </c:pt>
                <c:pt idx="57">
                  <c:v>5.1687525568776625E-3</c:v>
                </c:pt>
                <c:pt idx="58">
                  <c:v>5.1653610740954922E-3</c:v>
                </c:pt>
                <c:pt idx="59">
                  <c:v>5.0538943399881832E-3</c:v>
                </c:pt>
                <c:pt idx="60">
                  <c:v>5.0514072526145933E-3</c:v>
                </c:pt>
                <c:pt idx="61">
                  <c:v>5.0443981881981084E-3</c:v>
                </c:pt>
                <c:pt idx="62">
                  <c:v>5.0443981881981084E-3</c:v>
                </c:pt>
                <c:pt idx="63">
                  <c:v>4.9336097506472339E-3</c:v>
                </c:pt>
                <c:pt idx="64">
                  <c:v>4.9268267850828941E-3</c:v>
                </c:pt>
                <c:pt idx="65">
                  <c:v>4.8323174648864341E-3</c:v>
                </c:pt>
                <c:pt idx="66">
                  <c:v>4.8314130694778554E-3</c:v>
                </c:pt>
                <c:pt idx="67">
                  <c:v>4.819429830314189E-3</c:v>
                </c:pt>
                <c:pt idx="68">
                  <c:v>4.5971746586560046E-3</c:v>
                </c:pt>
                <c:pt idx="69">
                  <c:v>4.5969485598038604E-3</c:v>
                </c:pt>
                <c:pt idx="70">
                  <c:v>4.5937831758738352E-3</c:v>
                </c:pt>
                <c:pt idx="71">
                  <c:v>4.5903916930916657E-3</c:v>
                </c:pt>
                <c:pt idx="72">
                  <c:v>4.4999521522338087E-3</c:v>
                </c:pt>
                <c:pt idx="73">
                  <c:v>4.3744672892935318E-3</c:v>
                </c:pt>
                <c:pt idx="74">
                  <c:v>4.3645189397991668E-3</c:v>
                </c:pt>
                <c:pt idx="75">
                  <c:v>4.0321536271465414E-3</c:v>
                </c:pt>
                <c:pt idx="76">
                  <c:v>3.8117072463055147E-3</c:v>
                </c:pt>
                <c:pt idx="77">
                  <c:v>3.7400339101756629E-3</c:v>
                </c:pt>
                <c:pt idx="78">
                  <c:v>3.7332509446113236E-3</c:v>
                </c:pt>
                <c:pt idx="79">
                  <c:v>3.7205894088912237E-3</c:v>
                </c:pt>
                <c:pt idx="80">
                  <c:v>3.6055050931496002E-3</c:v>
                </c:pt>
                <c:pt idx="81">
                  <c:v>3.5946523482466575E-3</c:v>
                </c:pt>
                <c:pt idx="82">
                  <c:v>3.5946523482466575E-3</c:v>
                </c:pt>
                <c:pt idx="83">
                  <c:v>3.5880954815344628E-3</c:v>
                </c:pt>
                <c:pt idx="84">
                  <c:v>3.5871910861258842E-3</c:v>
                </c:pt>
                <c:pt idx="85">
                  <c:v>3.5804081205615453E-3</c:v>
                </c:pt>
                <c:pt idx="86">
                  <c:v>3.4849944049565058E-3</c:v>
                </c:pt>
                <c:pt idx="87">
                  <c:v>3.4779853405400218E-3</c:v>
                </c:pt>
                <c:pt idx="88">
                  <c:v>3.4770809451314432E-3</c:v>
                </c:pt>
                <c:pt idx="89">
                  <c:v>3.4671325956370791E-3</c:v>
                </c:pt>
                <c:pt idx="90">
                  <c:v>3.3540831695647575E-3</c:v>
                </c:pt>
                <c:pt idx="91">
                  <c:v>3.3529526753040342E-3</c:v>
                </c:pt>
                <c:pt idx="92">
                  <c:v>3.2353812721888199E-3</c:v>
                </c:pt>
                <c:pt idx="93">
                  <c:v>3.1381587657666231E-3</c:v>
                </c:pt>
                <c:pt idx="94">
                  <c:v>3.1304714047937056E-3</c:v>
                </c:pt>
                <c:pt idx="95">
                  <c:v>3.0612851560374446E-3</c:v>
                </c:pt>
                <c:pt idx="96">
                  <c:v>3.0463626317958981E-3</c:v>
                </c:pt>
                <c:pt idx="97">
                  <c:v>3.0255615373985909E-3</c:v>
                </c:pt>
                <c:pt idx="98">
                  <c:v>2.9437137529222304E-3</c:v>
                </c:pt>
                <c:pt idx="99">
                  <c:v>2.9122860124741251E-3</c:v>
                </c:pt>
                <c:pt idx="100">
                  <c:v>2.9122860124741251E-3</c:v>
                </c:pt>
                <c:pt idx="101">
                  <c:v>2.8039846622968409E-3</c:v>
                </c:pt>
                <c:pt idx="102">
                  <c:v>2.800593179514671E-3</c:v>
                </c:pt>
                <c:pt idx="103">
                  <c:v>2.5756248216307516E-3</c:v>
                </c:pt>
                <c:pt idx="104">
                  <c:v>2.4503660575426189E-3</c:v>
                </c:pt>
                <c:pt idx="105">
                  <c:v>2.3795971168213458E-3</c:v>
                </c:pt>
                <c:pt idx="106">
                  <c:v>2.3795971168213458E-3</c:v>
                </c:pt>
                <c:pt idx="107">
                  <c:v>2.2452943986474277E-3</c:v>
                </c:pt>
                <c:pt idx="108">
                  <c:v>2.2389636307873781E-3</c:v>
                </c:pt>
                <c:pt idx="109">
                  <c:v>2.2321806652230384E-3</c:v>
                </c:pt>
                <c:pt idx="110">
                  <c:v>2.1213922276721634E-3</c:v>
                </c:pt>
                <c:pt idx="111">
                  <c:v>2.0327614776314636E-3</c:v>
                </c:pt>
                <c:pt idx="112">
                  <c:v>1.9099898009169224E-3</c:v>
                </c:pt>
                <c:pt idx="113">
                  <c:v>1.8995892537182688E-3</c:v>
                </c:pt>
                <c:pt idx="114">
                  <c:v>1.8952933755275205E-3</c:v>
                </c:pt>
                <c:pt idx="115">
                  <c:v>1.7924183978017079E-3</c:v>
                </c:pt>
                <c:pt idx="116">
                  <c:v>1.7777219724123062E-3</c:v>
                </c:pt>
                <c:pt idx="117">
                  <c:v>1.7037876477610078E-3</c:v>
                </c:pt>
                <c:pt idx="118">
                  <c:v>1.6694206222350222E-3</c:v>
                </c:pt>
                <c:pt idx="119">
                  <c:v>1.6662552383049972E-3</c:v>
                </c:pt>
                <c:pt idx="120">
                  <c:v>1.6000082746266168E-3</c:v>
                </c:pt>
                <c:pt idx="121">
                  <c:v>1.577624488264297E-3</c:v>
                </c:pt>
                <c:pt idx="122">
                  <c:v>1.4410607815689327E-3</c:v>
                </c:pt>
                <c:pt idx="123">
                  <c:v>1.348360252189629E-3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57-4C88-A719-00DB53CCE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0632"/>
        <c:axId val="1"/>
      </c:scatterChart>
      <c:valAx>
        <c:axId val="747470632"/>
        <c:scaling>
          <c:orientation val="minMax"/>
          <c:max val="5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857310289043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0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70473266313407"/>
          <c:y val="0.92000129214617399"/>
          <c:w val="0.6383657703164462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0</xdr:rowOff>
    </xdr:from>
    <xdr:to>
      <xdr:col>17</xdr:col>
      <xdr:colOff>285750</xdr:colOff>
      <xdr:row>18</xdr:row>
      <xdr:rowOff>123824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E584ED9-97A4-75CF-D5D4-56AF76AFD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0</xdr:rowOff>
    </xdr:from>
    <xdr:to>
      <xdr:col>26</xdr:col>
      <xdr:colOff>638176</xdr:colOff>
      <xdr:row>18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F6B2A6-9EC6-43E9-A230-F71AD17F6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13" Type="http://schemas.openxmlformats.org/officeDocument/2006/relationships/hyperlink" Target="http://vsolj.cetus-net.org/no48.pdf" TargetMode="External"/><Relationship Id="rId3" Type="http://schemas.openxmlformats.org/officeDocument/2006/relationships/hyperlink" Target="http://vsolj.cetus-net.org/no40.pdf" TargetMode="External"/><Relationship Id="rId7" Type="http://schemas.openxmlformats.org/officeDocument/2006/relationships/hyperlink" Target="http://www.konkoly.hu/cgi-bin/IBVS?5603" TargetMode="External"/><Relationship Id="rId12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vsolj.cetus-net.org/no40.pdf" TargetMode="External"/><Relationship Id="rId1" Type="http://schemas.openxmlformats.org/officeDocument/2006/relationships/hyperlink" Target="http://vsolj.cetus-net.org/no40.pdf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vsolj.cetus-net.org/no42.pdf" TargetMode="External"/><Relationship Id="rId15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vsolj.cetus-net.org/no45.pdf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www.konkoly.hu/cgi-bin/IBVS?5741" TargetMode="External"/><Relationship Id="rId14" Type="http://schemas.openxmlformats.org/officeDocument/2006/relationships/hyperlink" Target="http://www.aavso.org/sites/default/files/jaavso/v37n1/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59"/>
  <sheetViews>
    <sheetView tabSelected="1" workbookViewId="0">
      <pane xSplit="14" ySplit="22" topLeftCell="P126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3.4257812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ht="12.95" customHeight="1" x14ac:dyDescent="0.2">
      <c r="A2" t="s">
        <v>34</v>
      </c>
      <c r="B2" s="8" t="s">
        <v>49</v>
      </c>
    </row>
    <row r="3" spans="1:6" ht="12.95" customHeight="1" x14ac:dyDescent="0.2"/>
    <row r="4" spans="1:6" ht="12.95" customHeight="1" thickTop="1" thickBot="1" x14ac:dyDescent="0.25">
      <c r="A4" s="5" t="s">
        <v>10</v>
      </c>
      <c r="C4" s="2">
        <v>26681.5628</v>
      </c>
      <c r="D4" s="3">
        <v>0.73269879999999998</v>
      </c>
    </row>
    <row r="5" spans="1:6" ht="12.95" customHeight="1" thickTop="1" x14ac:dyDescent="0.2">
      <c r="A5" s="17" t="s">
        <v>55</v>
      </c>
      <c r="B5" s="18"/>
      <c r="C5" s="19">
        <v>-9.5</v>
      </c>
      <c r="D5" s="18" t="s">
        <v>56</v>
      </c>
    </row>
    <row r="6" spans="1:6" ht="12.95" customHeight="1" x14ac:dyDescent="0.2">
      <c r="A6" s="5" t="s">
        <v>11</v>
      </c>
    </row>
    <row r="7" spans="1:6" ht="12.95" customHeight="1" x14ac:dyDescent="0.2">
      <c r="A7" t="s">
        <v>12</v>
      </c>
      <c r="C7">
        <v>54757.841</v>
      </c>
      <c r="D7" s="90" t="s">
        <v>412</v>
      </c>
    </row>
    <row r="8" spans="1:6" ht="12.95" customHeight="1" x14ac:dyDescent="0.2">
      <c r="A8" t="s">
        <v>13</v>
      </c>
      <c r="C8">
        <v>1.465398</v>
      </c>
      <c r="D8" s="90" t="s">
        <v>412</v>
      </c>
    </row>
    <row r="9" spans="1:6" ht="12.95" customHeight="1" x14ac:dyDescent="0.2">
      <c r="A9" s="31" t="s">
        <v>61</v>
      </c>
      <c r="B9" s="32">
        <v>98</v>
      </c>
      <c r="C9" s="22" t="str">
        <f>"F"&amp;B9</f>
        <v>F98</v>
      </c>
      <c r="D9" s="23" t="str">
        <f>"G"&amp;B9</f>
        <v>G98</v>
      </c>
    </row>
    <row r="10" spans="1:6" ht="12.95" customHeight="1" thickBot="1" x14ac:dyDescent="0.25">
      <c r="A10" s="18"/>
      <c r="B10" s="18"/>
      <c r="C10" s="4" t="s">
        <v>30</v>
      </c>
      <c r="D10" s="4" t="s">
        <v>31</v>
      </c>
      <c r="E10" s="18"/>
    </row>
    <row r="11" spans="1:6" ht="12.95" customHeight="1" x14ac:dyDescent="0.2">
      <c r="A11" s="18" t="s">
        <v>26</v>
      </c>
      <c r="B11" s="18"/>
      <c r="C11" s="20">
        <f ca="1">INTERCEPT(INDIRECT($D$9):G987,INDIRECT($C$9):F987)</f>
        <v>3.0612851560374446E-3</v>
      </c>
      <c r="D11" s="21"/>
      <c r="E11" s="18"/>
    </row>
    <row r="12" spans="1:6" ht="12.95" customHeight="1" x14ac:dyDescent="0.2">
      <c r="A12" s="18" t="s">
        <v>27</v>
      </c>
      <c r="B12" s="18"/>
      <c r="C12" s="20">
        <f ca="1">SLOPE(INDIRECT($D$9):G987,INDIRECT($C$9):F987)</f>
        <v>-4.5219770428928607E-7</v>
      </c>
      <c r="D12" s="21"/>
      <c r="E12" s="82" t="s">
        <v>411</v>
      </c>
      <c r="F12" s="83" t="s">
        <v>410</v>
      </c>
    </row>
    <row r="13" spans="1:6" ht="12.95" customHeight="1" x14ac:dyDescent="0.2">
      <c r="A13" s="18" t="s">
        <v>29</v>
      </c>
      <c r="B13" s="18"/>
      <c r="C13" s="21" t="s">
        <v>24</v>
      </c>
      <c r="E13" s="84" t="s">
        <v>57</v>
      </c>
      <c r="F13" s="86">
        <v>1</v>
      </c>
    </row>
    <row r="14" spans="1:6" ht="12.95" customHeight="1" x14ac:dyDescent="0.2">
      <c r="A14" s="18"/>
      <c r="B14" s="18"/>
      <c r="C14" s="18"/>
      <c r="E14" s="84" t="s">
        <v>58</v>
      </c>
      <c r="F14" s="87">
        <f ca="1">NOW()+15018.5+$C$5/24</f>
        <v>60581.677654050924</v>
      </c>
    </row>
    <row r="15" spans="1:6" ht="12.95" customHeight="1" x14ac:dyDescent="0.2">
      <c r="A15" s="25" t="s">
        <v>28</v>
      </c>
      <c r="B15" s="18"/>
      <c r="C15" s="26">
        <f ca="1">(C7+C11)+(C8+C12)*INT(MAX(F21:F3528))</f>
        <v>60308.769972360249</v>
      </c>
      <c r="E15" s="84" t="s">
        <v>59</v>
      </c>
      <c r="F15" s="87">
        <f ca="1">ROUND(2*($F$14-$C$7)/$C$8,0)/2+$F$13</f>
        <v>3975</v>
      </c>
    </row>
    <row r="16" spans="1:6" ht="12.95" customHeight="1" x14ac:dyDescent="0.2">
      <c r="A16" s="27" t="s">
        <v>14</v>
      </c>
      <c r="B16" s="18"/>
      <c r="C16" s="28">
        <f ca="1">+C8+C12</f>
        <v>1.4653975478022956</v>
      </c>
      <c r="E16" s="84" t="s">
        <v>60</v>
      </c>
      <c r="F16" s="87">
        <f ca="1">ROUND(2*($F$14-$C$15)/$C$16,0)/2+$F$13</f>
        <v>187</v>
      </c>
    </row>
    <row r="17" spans="1:21" ht="12.95" customHeight="1" thickBot="1" x14ac:dyDescent="0.25">
      <c r="A17" s="24" t="s">
        <v>53</v>
      </c>
      <c r="B17" s="18"/>
      <c r="C17" s="18">
        <f>COUNT(C21:C2186)</f>
        <v>124</v>
      </c>
      <c r="E17" s="84" t="s">
        <v>408</v>
      </c>
      <c r="F17" s="88">
        <f ca="1">+$C$15+$C$16*$F$16-15018.5-$C$5/24</f>
        <v>45564.695147132617</v>
      </c>
    </row>
    <row r="18" spans="1:21" ht="12.95" customHeight="1" thickTop="1" thickBot="1" x14ac:dyDescent="0.25">
      <c r="A18" s="27" t="s">
        <v>15</v>
      </c>
      <c r="B18" s="18"/>
      <c r="C18" s="30">
        <f ca="1">+C15</f>
        <v>60308.769972360249</v>
      </c>
      <c r="D18" s="81">
        <f ca="1">+C16</f>
        <v>1.4653975478022956</v>
      </c>
      <c r="E18" s="85" t="s">
        <v>409</v>
      </c>
      <c r="F18" s="89">
        <f ca="1">+($C$15+$C$16*$F$16)-($C$16/2)-15018.5-$C$5/24</f>
        <v>45563.962448358718</v>
      </c>
    </row>
    <row r="19" spans="1:21" ht="12.95" customHeight="1" thickTop="1" x14ac:dyDescent="0.2">
      <c r="E19" s="24"/>
      <c r="F19" s="29"/>
    </row>
    <row r="20" spans="1:21" ht="12.95" customHeight="1" thickBot="1" x14ac:dyDescent="0.25">
      <c r="A20" s="4" t="s">
        <v>16</v>
      </c>
      <c r="B20" s="4" t="s">
        <v>17</v>
      </c>
      <c r="C20" s="4" t="s">
        <v>18</v>
      </c>
      <c r="D20" s="4" t="s">
        <v>23</v>
      </c>
      <c r="E20" s="4" t="s">
        <v>19</v>
      </c>
      <c r="F20" s="4" t="s">
        <v>20</v>
      </c>
      <c r="G20" s="4" t="s">
        <v>21</v>
      </c>
      <c r="H20" s="7" t="s">
        <v>77</v>
      </c>
      <c r="I20" s="7" t="s">
        <v>80</v>
      </c>
      <c r="J20" s="7" t="s">
        <v>74</v>
      </c>
      <c r="K20" s="7" t="s">
        <v>72</v>
      </c>
      <c r="L20" s="7" t="s">
        <v>6</v>
      </c>
      <c r="M20" s="7" t="s">
        <v>7</v>
      </c>
      <c r="N20" s="7" t="s">
        <v>8</v>
      </c>
      <c r="O20" s="7" t="s">
        <v>33</v>
      </c>
      <c r="P20" s="6" t="s">
        <v>32</v>
      </c>
      <c r="Q20" s="4" t="s">
        <v>25</v>
      </c>
      <c r="U20" s="91" t="s">
        <v>413</v>
      </c>
    </row>
    <row r="21" spans="1:21" ht="12.95" customHeight="1" x14ac:dyDescent="0.2">
      <c r="A21" s="54" t="s">
        <v>88</v>
      </c>
      <c r="B21" s="56" t="s">
        <v>51</v>
      </c>
      <c r="C21" s="55">
        <v>26681.5609</v>
      </c>
      <c r="D21" s="12"/>
      <c r="E21" s="14">
        <f>+(C21-C$7)/C$8</f>
        <v>-19159.491209896561</v>
      </c>
      <c r="F21" s="14">
        <f>ROUND(2*E21,0)/2</f>
        <v>-19159.5</v>
      </c>
      <c r="G21" s="14">
        <f>+C21-(C$7+F21*C$8)</f>
        <v>1.2880999998742482E-2</v>
      </c>
      <c r="H21" s="14">
        <f>+G21</f>
        <v>1.2880999998742482E-2</v>
      </c>
      <c r="I21" s="14"/>
      <c r="M21" s="14"/>
      <c r="N21" s="14"/>
      <c r="O21" s="14">
        <f ca="1">+C$11+C$12*$F21</f>
        <v>1.1725167071368021E-2</v>
      </c>
      <c r="P21" s="14"/>
      <c r="Q21" s="15">
        <f>+C21-15018.5</f>
        <v>11663.0609</v>
      </c>
    </row>
    <row r="22" spans="1:21" ht="12.95" customHeight="1" x14ac:dyDescent="0.2">
      <c r="A22" s="14" t="s">
        <v>22</v>
      </c>
      <c r="B22" s="14"/>
      <c r="C22" s="13">
        <v>26681.5628</v>
      </c>
      <c r="D22" s="13" t="s">
        <v>24</v>
      </c>
      <c r="E22" s="14">
        <f>+(C22-C$7)/C$8</f>
        <v>-19159.489913320478</v>
      </c>
      <c r="F22" s="14">
        <f>ROUND(2*E22,0)/2</f>
        <v>-19159.5</v>
      </c>
      <c r="G22" s="14">
        <f>+C22-(C$7+F22*C$8)</f>
        <v>1.4780999998038169E-2</v>
      </c>
      <c r="H22" s="14">
        <f>+G22</f>
        <v>1.4780999998038169E-2</v>
      </c>
      <c r="I22" s="14"/>
      <c r="J22" s="14"/>
      <c r="K22" s="14"/>
      <c r="L22" s="14"/>
      <c r="M22" s="14"/>
      <c r="N22" s="14"/>
      <c r="O22" s="14">
        <f ca="1">+C$11+C$12*$F22</f>
        <v>1.1725167071368021E-2</v>
      </c>
      <c r="P22" s="14"/>
      <c r="Q22" s="15">
        <f>+C22-15018.5</f>
        <v>11663.0628</v>
      </c>
      <c r="R22" s="14"/>
      <c r="S22" s="14"/>
      <c r="T22" s="14"/>
    </row>
    <row r="23" spans="1:21" ht="12.95" customHeight="1" x14ac:dyDescent="0.2">
      <c r="A23" s="54" t="s">
        <v>92</v>
      </c>
      <c r="B23" s="56" t="s">
        <v>51</v>
      </c>
      <c r="C23" s="55">
        <v>26723.329000000002</v>
      </c>
      <c r="D23" s="12"/>
      <c r="E23" s="14">
        <f>+(C23-C$7)/C$8</f>
        <v>-19130.988304883726</v>
      </c>
      <c r="F23" s="14">
        <f>ROUND(2*E23,0)/2</f>
        <v>-19131</v>
      </c>
      <c r="G23" s="14">
        <f>+C23-(C$7+F23*C$8)</f>
        <v>1.7137999999249587E-2</v>
      </c>
      <c r="H23" s="14">
        <f>+G23</f>
        <v>1.7137999999249587E-2</v>
      </c>
      <c r="I23" s="14"/>
      <c r="K23" s="14"/>
      <c r="M23" s="14"/>
      <c r="N23" s="14"/>
      <c r="O23" s="14">
        <f ca="1">+C$11+C$12*$F23</f>
        <v>1.1712279436795776E-2</v>
      </c>
      <c r="P23" s="14"/>
      <c r="Q23" s="15">
        <f>+C23-15018.5</f>
        <v>11704.829000000002</v>
      </c>
    </row>
    <row r="24" spans="1:21" ht="12.95" customHeight="1" x14ac:dyDescent="0.2">
      <c r="A24" s="54" t="s">
        <v>92</v>
      </c>
      <c r="B24" s="56" t="s">
        <v>51</v>
      </c>
      <c r="C24" s="55">
        <v>26745.31</v>
      </c>
      <c r="D24" s="12"/>
      <c r="E24" s="14">
        <f>+(C24-C$7)/C$8</f>
        <v>-19115.988284411469</v>
      </c>
      <c r="F24" s="14">
        <f>ROUND(2*E24,0)/2</f>
        <v>-19116</v>
      </c>
      <c r="G24" s="14">
        <f>+C24-(C$7+F24*C$8)</f>
        <v>1.7168000002129702E-2</v>
      </c>
      <c r="H24" s="14">
        <f>+G24</f>
        <v>1.7168000002129702E-2</v>
      </c>
      <c r="I24" s="14"/>
      <c r="K24" s="14"/>
      <c r="M24" s="14"/>
      <c r="N24" s="14"/>
      <c r="O24" s="14">
        <f ca="1">+C$11+C$12*$F24</f>
        <v>1.1705496471231439E-2</v>
      </c>
      <c r="P24" s="14"/>
      <c r="Q24" s="15">
        <f>+C24-15018.5</f>
        <v>11726.810000000001</v>
      </c>
    </row>
    <row r="25" spans="1:21" ht="12.95" customHeight="1" x14ac:dyDescent="0.2">
      <c r="A25" s="54" t="s">
        <v>92</v>
      </c>
      <c r="B25" s="56" t="s">
        <v>51</v>
      </c>
      <c r="C25" s="55">
        <v>26778.271000000001</v>
      </c>
      <c r="D25" s="12"/>
      <c r="E25" s="14">
        <f>+(C25-C$7)/C$8</f>
        <v>-19093.495418991974</v>
      </c>
      <c r="F25" s="14">
        <f>ROUND(2*E25,0)/2</f>
        <v>-19093.5</v>
      </c>
      <c r="G25" s="14">
        <f>+C25-(C$7+F25*C$8)</f>
        <v>6.7129999988537747E-3</v>
      </c>
      <c r="H25" s="14">
        <f>+G25</f>
        <v>6.7129999988537747E-3</v>
      </c>
      <c r="I25" s="14"/>
      <c r="K25" s="14"/>
      <c r="M25" s="14"/>
      <c r="N25" s="14"/>
      <c r="O25" s="14">
        <f ca="1">+C$11+C$12*$F25</f>
        <v>1.1695322022884928E-2</v>
      </c>
      <c r="P25" s="14"/>
      <c r="Q25" s="15">
        <f>+C25-15018.5</f>
        <v>11759.771000000001</v>
      </c>
    </row>
    <row r="26" spans="1:21" ht="12.95" customHeight="1" x14ac:dyDescent="0.2">
      <c r="A26" s="54" t="s">
        <v>92</v>
      </c>
      <c r="B26" s="56" t="s">
        <v>51</v>
      </c>
      <c r="C26" s="55">
        <v>26794.396000000001</v>
      </c>
      <c r="D26" s="12"/>
      <c r="E26" s="14">
        <f>+(C26-C$7)/C$8</f>
        <v>-19082.491582491584</v>
      </c>
      <c r="F26" s="14">
        <f>ROUND(2*E26,0)/2</f>
        <v>-19082.5</v>
      </c>
      <c r="G26" s="14">
        <f>+C26-(C$7+F26*C$8)</f>
        <v>1.2334999999438878E-2</v>
      </c>
      <c r="H26" s="14">
        <f>+G26</f>
        <v>1.2334999999438878E-2</v>
      </c>
      <c r="I26" s="14"/>
      <c r="K26" s="14"/>
      <c r="M26" s="14"/>
      <c r="N26" s="14"/>
      <c r="O26" s="14">
        <f ca="1">+C$11+C$12*$F26</f>
        <v>1.1690347848137748E-2</v>
      </c>
      <c r="P26" s="14"/>
      <c r="Q26" s="15">
        <f>+C26-15018.5</f>
        <v>11775.896000000001</v>
      </c>
    </row>
    <row r="27" spans="1:21" ht="12.95" customHeight="1" x14ac:dyDescent="0.2">
      <c r="A27" s="54" t="s">
        <v>92</v>
      </c>
      <c r="B27" s="56" t="s">
        <v>51</v>
      </c>
      <c r="C27" s="55">
        <v>26797.312999999998</v>
      </c>
      <c r="D27" s="12"/>
      <c r="E27" s="14">
        <f>+(C27-C$7)/C$8</f>
        <v>-19080.50099699877</v>
      </c>
      <c r="F27" s="14">
        <f>ROUND(2*E27,0)/2</f>
        <v>-19080.5</v>
      </c>
      <c r="G27" s="14">
        <f>+C27-(C$7+F27*C$8)</f>
        <v>-1.4610000034736004E-3</v>
      </c>
      <c r="H27" s="14">
        <f>+G27</f>
        <v>-1.4610000034736004E-3</v>
      </c>
      <c r="I27" s="14"/>
      <c r="K27" s="14"/>
      <c r="M27" s="14"/>
      <c r="N27" s="14"/>
      <c r="O27" s="14">
        <f ca="1">+C$11+C$12*$F27</f>
        <v>1.1689443452729167E-2</v>
      </c>
      <c r="P27" s="14"/>
      <c r="Q27" s="15">
        <f>+C27-15018.5</f>
        <v>11778.812999999998</v>
      </c>
    </row>
    <row r="28" spans="1:21" ht="12.95" customHeight="1" x14ac:dyDescent="0.2">
      <c r="A28" s="54" t="s">
        <v>92</v>
      </c>
      <c r="B28" s="56" t="s">
        <v>51</v>
      </c>
      <c r="C28" s="55">
        <v>26808.292000000001</v>
      </c>
      <c r="D28" s="12"/>
      <c r="E28" s="14">
        <f>+(C28-C$7)/C$8</f>
        <v>-19073.00883445999</v>
      </c>
      <c r="F28" s="14">
        <f>ROUND(2*E28,0)/2</f>
        <v>-19073</v>
      </c>
      <c r="G28" s="14">
        <f>+C28-(C$7+F28*C$8)</f>
        <v>-1.2945999998919433E-2</v>
      </c>
      <c r="H28" s="14">
        <f>+G28</f>
        <v>-1.2945999998919433E-2</v>
      </c>
      <c r="I28" s="14"/>
      <c r="K28" s="14"/>
      <c r="M28" s="14"/>
      <c r="N28" s="14"/>
      <c r="O28" s="14">
        <f ca="1">+C$11+C$12*$F28</f>
        <v>1.1686051969946997E-2</v>
      </c>
      <c r="P28" s="14"/>
      <c r="Q28" s="15">
        <f>+C28-15018.5</f>
        <v>11789.792000000001</v>
      </c>
    </row>
    <row r="29" spans="1:21" ht="12.95" customHeight="1" x14ac:dyDescent="0.2">
      <c r="A29" s="54" t="s">
        <v>92</v>
      </c>
      <c r="B29" s="56" t="s">
        <v>51</v>
      </c>
      <c r="C29" s="55">
        <v>27065.505000000001</v>
      </c>
      <c r="D29" s="12"/>
      <c r="E29" s="14">
        <f>+(C29-C$7)/C$8</f>
        <v>-18897.4845059158</v>
      </c>
      <c r="F29" s="14">
        <f>ROUND(2*E29,0)/2</f>
        <v>-18897.5</v>
      </c>
      <c r="G29" s="14">
        <f>+C29-(C$7+F29*C$8)</f>
        <v>2.2704999999405118E-2</v>
      </c>
      <c r="H29" s="14">
        <f>+G29</f>
        <v>2.2704999999405118E-2</v>
      </c>
      <c r="I29" s="14"/>
      <c r="K29" s="14"/>
      <c r="M29" s="14"/>
      <c r="N29" s="14"/>
      <c r="O29" s="14">
        <f ca="1">+C$11+C$12*$F29</f>
        <v>1.1606691272844229E-2</v>
      </c>
      <c r="P29" s="14"/>
      <c r="Q29" s="15">
        <f>+C29-15018.5</f>
        <v>12047.005000000001</v>
      </c>
    </row>
    <row r="30" spans="1:21" ht="12.95" customHeight="1" x14ac:dyDescent="0.2">
      <c r="A30" s="54" t="s">
        <v>92</v>
      </c>
      <c r="B30" s="56" t="s">
        <v>51</v>
      </c>
      <c r="C30" s="55">
        <v>27068.418000000001</v>
      </c>
      <c r="D30" s="12"/>
      <c r="E30" s="14">
        <f>+(C30-C$7)/C$8</f>
        <v>-18895.496650056844</v>
      </c>
      <c r="F30" s="14">
        <f>ROUND(2*E30,0)/2</f>
        <v>-18895.5</v>
      </c>
      <c r="G30" s="14">
        <f>+C30-(C$7+F30*C$8)</f>
        <v>4.9089999993157107E-3</v>
      </c>
      <c r="H30" s="14">
        <f>+G30</f>
        <v>4.9089999993157107E-3</v>
      </c>
      <c r="I30" s="14"/>
      <c r="K30" s="14"/>
      <c r="M30" s="14"/>
      <c r="N30" s="14"/>
      <c r="O30" s="14">
        <f ca="1">+C$11+C$12*$F30</f>
        <v>1.1605786877435648E-2</v>
      </c>
      <c r="P30" s="14"/>
      <c r="Q30" s="15">
        <f>+C30-15018.5</f>
        <v>12049.918000000001</v>
      </c>
    </row>
    <row r="31" spans="1:21" ht="12.95" customHeight="1" x14ac:dyDescent="0.2">
      <c r="A31" s="54" t="s">
        <v>92</v>
      </c>
      <c r="B31" s="56" t="s">
        <v>51</v>
      </c>
      <c r="C31" s="55">
        <v>27101.399000000001</v>
      </c>
      <c r="D31" s="12"/>
      <c r="E31" s="14">
        <f>+(C31-C$7)/C$8</f>
        <v>-18872.990136468045</v>
      </c>
      <c r="F31" s="14">
        <f>ROUND(2*E31,0)/2</f>
        <v>-18873</v>
      </c>
      <c r="G31" s="14">
        <f>+C31-(C$7+F31*C$8)</f>
        <v>1.445400000011432E-2</v>
      </c>
      <c r="H31" s="14">
        <f>+G31</f>
        <v>1.445400000011432E-2</v>
      </c>
      <c r="I31" s="14"/>
      <c r="K31" s="14"/>
      <c r="M31" s="14"/>
      <c r="N31" s="14"/>
      <c r="O31" s="14">
        <f ca="1">+C$11+C$12*$F31</f>
        <v>1.1595612429089141E-2</v>
      </c>
      <c r="P31" s="14"/>
      <c r="Q31" s="15">
        <f>+C31-15018.5</f>
        <v>12082.899000000001</v>
      </c>
    </row>
    <row r="32" spans="1:21" ht="12.95" customHeight="1" x14ac:dyDescent="0.2">
      <c r="A32" s="54" t="s">
        <v>92</v>
      </c>
      <c r="B32" s="56" t="s">
        <v>51</v>
      </c>
      <c r="C32" s="55">
        <v>27129.257000000001</v>
      </c>
      <c r="D32" s="12"/>
      <c r="E32" s="14">
        <f>+(C32-C$7)/C$8</f>
        <v>-18853.979601446161</v>
      </c>
      <c r="F32" s="14">
        <f>ROUND(2*E32,0)/2</f>
        <v>-18854</v>
      </c>
      <c r="G32" s="14">
        <f>+C32-(C$7+F32*C$8)</f>
        <v>2.9892000002291752E-2</v>
      </c>
      <c r="H32" s="14">
        <f>+G32</f>
        <v>2.9892000002291752E-2</v>
      </c>
      <c r="I32" s="14"/>
      <c r="K32" s="14"/>
      <c r="M32" s="14"/>
      <c r="N32" s="14"/>
      <c r="O32" s="14">
        <f ca="1">+C$11+C$12*$F32</f>
        <v>1.1587020672707643E-2</v>
      </c>
      <c r="P32" s="14"/>
      <c r="Q32" s="15">
        <f>+C32-15018.5</f>
        <v>12110.757000000001</v>
      </c>
    </row>
    <row r="33" spans="1:17" ht="12.95" customHeight="1" x14ac:dyDescent="0.2">
      <c r="A33" s="54" t="s">
        <v>92</v>
      </c>
      <c r="B33" s="56" t="s">
        <v>51</v>
      </c>
      <c r="C33" s="55">
        <v>27145.344000000001</v>
      </c>
      <c r="D33" s="12"/>
      <c r="E33" s="14">
        <f>+(C33-C$7)/C$8</f>
        <v>-18843.001696467443</v>
      </c>
      <c r="F33" s="14">
        <f>ROUND(2*E33,0)/2</f>
        <v>-18843</v>
      </c>
      <c r="G33" s="14">
        <f>+C33-(C$7+F33*C$8)</f>
        <v>-2.4860000012267847E-3</v>
      </c>
      <c r="H33" s="14">
        <f>+G33</f>
        <v>-2.4860000012267847E-3</v>
      </c>
      <c r="I33" s="14"/>
      <c r="K33" s="14"/>
      <c r="M33" s="14"/>
      <c r="N33" s="14"/>
      <c r="O33" s="14">
        <f ca="1">+C$11+C$12*$F33</f>
        <v>1.1582046497960463E-2</v>
      </c>
      <c r="P33" s="14"/>
      <c r="Q33" s="15">
        <f>+C33-15018.5</f>
        <v>12126.844000000001</v>
      </c>
    </row>
    <row r="34" spans="1:17" ht="12.95" customHeight="1" x14ac:dyDescent="0.2">
      <c r="A34" s="54" t="s">
        <v>92</v>
      </c>
      <c r="B34" s="56" t="s">
        <v>51</v>
      </c>
      <c r="C34" s="55">
        <v>27148.285</v>
      </c>
      <c r="D34" s="12"/>
      <c r="E34" s="14">
        <f>+(C34-C$7)/C$8</f>
        <v>-18840.994733171468</v>
      </c>
      <c r="F34" s="14">
        <f>ROUND(2*E34,0)/2</f>
        <v>-18841</v>
      </c>
      <c r="G34" s="14">
        <f>+C34-(C$7+F34*C$8)</f>
        <v>7.7180000007501803E-3</v>
      </c>
      <c r="H34" s="14">
        <f>+G34</f>
        <v>7.7180000007501803E-3</v>
      </c>
      <c r="I34" s="14"/>
      <c r="K34" s="14"/>
      <c r="M34" s="14"/>
      <c r="N34" s="14"/>
      <c r="O34" s="14">
        <f ca="1">+C$11+C$12*$F34</f>
        <v>1.1581142102551883E-2</v>
      </c>
      <c r="P34" s="14"/>
      <c r="Q34" s="15">
        <f>+C34-15018.5</f>
        <v>12129.785</v>
      </c>
    </row>
    <row r="35" spans="1:17" ht="12.95" customHeight="1" x14ac:dyDescent="0.2">
      <c r="A35" s="54" t="s">
        <v>92</v>
      </c>
      <c r="B35" s="56" t="s">
        <v>51</v>
      </c>
      <c r="C35" s="55">
        <v>27159.289000000001</v>
      </c>
      <c r="D35" s="12"/>
      <c r="E35" s="14">
        <f>+(C35-C$7)/C$8</f>
        <v>-18833.485510421058</v>
      </c>
      <c r="F35" s="14">
        <f>ROUND(2*E35,0)/2</f>
        <v>-18833.5</v>
      </c>
      <c r="G35" s="14">
        <f>+C35-(C$7+F35*C$8)</f>
        <v>2.1232999999483582E-2</v>
      </c>
      <c r="H35" s="14">
        <f>+G35</f>
        <v>2.1232999999483582E-2</v>
      </c>
      <c r="I35" s="14"/>
      <c r="K35" s="14"/>
      <c r="M35" s="14"/>
      <c r="N35" s="14"/>
      <c r="O35" s="14">
        <f ca="1">+C$11+C$12*$F35</f>
        <v>1.1577750619769712E-2</v>
      </c>
      <c r="P35" s="14"/>
      <c r="Q35" s="15">
        <f>+C35-15018.5</f>
        <v>12140.789000000001</v>
      </c>
    </row>
    <row r="36" spans="1:17" ht="12.95" customHeight="1" x14ac:dyDescent="0.2">
      <c r="A36" s="54" t="s">
        <v>130</v>
      </c>
      <c r="B36" s="56" t="s">
        <v>51</v>
      </c>
      <c r="C36" s="55">
        <v>28159.418000000001</v>
      </c>
      <c r="D36" s="12"/>
      <c r="E36" s="14">
        <f>+(C36-C$7)/C$8</f>
        <v>-18150.989014588529</v>
      </c>
      <c r="F36" s="14">
        <f>ROUND(2*E36,0)/2</f>
        <v>-18151</v>
      </c>
      <c r="G36" s="14">
        <f>+C36-(C$7+F36*C$8)</f>
        <v>1.6098000000056345E-2</v>
      </c>
      <c r="H36" s="14">
        <f>+G36</f>
        <v>1.6098000000056345E-2</v>
      </c>
      <c r="I36" s="14"/>
      <c r="K36" s="14"/>
      <c r="M36" s="14"/>
      <c r="N36" s="14"/>
      <c r="O36" s="14">
        <f ca="1">+C$11+C$12*$F36</f>
        <v>1.1269125686592277E-2</v>
      </c>
      <c r="P36" s="14"/>
      <c r="Q36" s="15">
        <f>+C36-15018.5</f>
        <v>13140.918000000001</v>
      </c>
    </row>
    <row r="37" spans="1:17" ht="12.95" customHeight="1" x14ac:dyDescent="0.2">
      <c r="A37" s="54" t="s">
        <v>130</v>
      </c>
      <c r="B37" s="56" t="s">
        <v>51</v>
      </c>
      <c r="C37" s="55">
        <v>28184.327000000001</v>
      </c>
      <c r="D37" s="12"/>
      <c r="E37" s="14">
        <f>+(C37-C$7)/C$8</f>
        <v>-18133.990902130343</v>
      </c>
      <c r="F37" s="14">
        <f>ROUND(2*E37,0)/2</f>
        <v>-18134</v>
      </c>
      <c r="G37" s="14">
        <f>+C37-(C$7+F37*C$8)</f>
        <v>1.3331999998626998E-2</v>
      </c>
      <c r="H37" s="14">
        <f>+G37</f>
        <v>1.3331999998626998E-2</v>
      </c>
      <c r="I37" s="14"/>
      <c r="K37" s="14"/>
      <c r="M37" s="14"/>
      <c r="N37" s="14"/>
      <c r="O37" s="14">
        <f ca="1">+C$11+C$12*$F37</f>
        <v>1.126143832561936E-2</v>
      </c>
      <c r="P37" s="14"/>
      <c r="Q37" s="15">
        <f>+C37-15018.5</f>
        <v>13165.827000000001</v>
      </c>
    </row>
    <row r="38" spans="1:17" ht="12.95" customHeight="1" x14ac:dyDescent="0.2">
      <c r="A38" s="54" t="s">
        <v>130</v>
      </c>
      <c r="B38" s="56" t="s">
        <v>51</v>
      </c>
      <c r="C38" s="55">
        <v>28211.433000000001</v>
      </c>
      <c r="D38" s="12"/>
      <c r="E38" s="14">
        <f>+(C38-C$7)/C$8</f>
        <v>-18115.493538274244</v>
      </c>
      <c r="F38" s="14">
        <f>ROUND(2*E38,0)/2</f>
        <v>-18115.5</v>
      </c>
      <c r="G38" s="14">
        <f>+C38-(C$7+F38*C$8)</f>
        <v>9.4690000005357433E-3</v>
      </c>
      <c r="H38" s="14">
        <f>+G38</f>
        <v>9.4690000005357433E-3</v>
      </c>
      <c r="I38" s="14"/>
      <c r="K38" s="14"/>
      <c r="M38" s="14"/>
      <c r="N38" s="14"/>
      <c r="O38" s="14">
        <f ca="1">+C$11+C$12*$F38</f>
        <v>1.1253072668090006E-2</v>
      </c>
      <c r="P38" s="14"/>
      <c r="Q38" s="15">
        <f>+C38-15018.5</f>
        <v>13192.933000000001</v>
      </c>
    </row>
    <row r="39" spans="1:17" ht="12.95" customHeight="1" x14ac:dyDescent="0.2">
      <c r="A39" s="54" t="s">
        <v>130</v>
      </c>
      <c r="B39" s="56" t="s">
        <v>51</v>
      </c>
      <c r="C39" s="55">
        <v>28214.374</v>
      </c>
      <c r="D39" s="12"/>
      <c r="E39" s="14">
        <f>+(C39-C$7)/C$8</f>
        <v>-18113.486574978266</v>
      </c>
      <c r="F39" s="14">
        <f>ROUND(2*E39,0)/2</f>
        <v>-18113.5</v>
      </c>
      <c r="G39" s="14">
        <f>+C39-(C$7+F39*C$8)</f>
        <v>1.9672999998874729E-2</v>
      </c>
      <c r="H39" s="14">
        <f>+G39</f>
        <v>1.9672999998874729E-2</v>
      </c>
      <c r="I39" s="14"/>
      <c r="K39" s="14"/>
      <c r="M39" s="14"/>
      <c r="N39" s="14"/>
      <c r="O39" s="14">
        <f ca="1">+C$11+C$12*$F39</f>
        <v>1.1252168272681429E-2</v>
      </c>
      <c r="P39" s="14"/>
      <c r="Q39" s="15">
        <f>+C39-15018.5</f>
        <v>13195.874</v>
      </c>
    </row>
    <row r="40" spans="1:17" ht="12.95" customHeight="1" x14ac:dyDescent="0.2">
      <c r="A40" s="54" t="s">
        <v>130</v>
      </c>
      <c r="B40" s="56" t="s">
        <v>51</v>
      </c>
      <c r="C40" s="55">
        <v>28247.34</v>
      </c>
      <c r="D40" s="12"/>
      <c r="E40" s="14">
        <f>+(C40-C$7)/C$8</f>
        <v>-18090.990297516444</v>
      </c>
      <c r="F40" s="14">
        <f>ROUND(2*E40,0)/2</f>
        <v>-18091</v>
      </c>
      <c r="G40" s="14">
        <f>+C40-(C$7+F40*C$8)</f>
        <v>1.4218000000255415E-2</v>
      </c>
      <c r="H40" s="14">
        <f>+G40</f>
        <v>1.4218000000255415E-2</v>
      </c>
      <c r="I40" s="14"/>
      <c r="K40" s="14"/>
      <c r="M40" s="14"/>
      <c r="N40" s="14"/>
      <c r="O40" s="14">
        <f ca="1">+C$11+C$12*$F40</f>
        <v>1.1241993824334919E-2</v>
      </c>
      <c r="P40" s="14"/>
      <c r="Q40" s="15">
        <f>+C40-15018.5</f>
        <v>13228.84</v>
      </c>
    </row>
    <row r="41" spans="1:17" ht="12.95" customHeight="1" x14ac:dyDescent="0.2">
      <c r="A41" s="54" t="s">
        <v>130</v>
      </c>
      <c r="B41" s="56" t="s">
        <v>51</v>
      </c>
      <c r="C41" s="55">
        <v>28250.27</v>
      </c>
      <c r="D41" s="12"/>
      <c r="E41" s="14">
        <f>+(C41-C$7)/C$8</f>
        <v>-18088.990840713581</v>
      </c>
      <c r="F41" s="14">
        <f>ROUND(2*E41,0)/2</f>
        <v>-18089</v>
      </c>
      <c r="G41" s="14">
        <f>+C41-(C$7+F41*C$8)</f>
        <v>1.3421999999991385E-2</v>
      </c>
      <c r="H41" s="14">
        <f>+G41</f>
        <v>1.3421999999991385E-2</v>
      </c>
      <c r="I41" s="14"/>
      <c r="K41" s="14"/>
      <c r="M41" s="14"/>
      <c r="N41" s="14"/>
      <c r="O41" s="14">
        <f ca="1">+C$11+C$12*$F41</f>
        <v>1.1241089428926342E-2</v>
      </c>
      <c r="P41" s="14"/>
      <c r="Q41" s="15">
        <f>+C41-15018.5</f>
        <v>13231.77</v>
      </c>
    </row>
    <row r="42" spans="1:17" ht="12.95" customHeight="1" x14ac:dyDescent="0.2">
      <c r="A42" s="54" t="s">
        <v>130</v>
      </c>
      <c r="B42" s="56" t="s">
        <v>51</v>
      </c>
      <c r="C42" s="55">
        <v>28280.306</v>
      </c>
      <c r="D42" s="12"/>
      <c r="E42" s="14">
        <f>+(C42-C$7)/C$8</f>
        <v>-18068.494020054619</v>
      </c>
      <c r="F42" s="14">
        <f>ROUND(2*E42,0)/2</f>
        <v>-18068.5</v>
      </c>
      <c r="G42" s="14">
        <f>+C42-(C$7+F42*C$8)</f>
        <v>8.7629999979981221E-3</v>
      </c>
      <c r="H42" s="14">
        <f>+G42</f>
        <v>8.7629999979981221E-3</v>
      </c>
      <c r="I42" s="14"/>
      <c r="K42" s="14"/>
      <c r="M42" s="14"/>
      <c r="N42" s="14"/>
      <c r="O42" s="14">
        <f ca="1">+C$11+C$12*$F42</f>
        <v>1.1231819375988411E-2</v>
      </c>
      <c r="P42" s="14"/>
      <c r="Q42" s="15">
        <f>+C42-15018.5</f>
        <v>13261.806</v>
      </c>
    </row>
    <row r="43" spans="1:17" ht="12.95" customHeight="1" x14ac:dyDescent="0.2">
      <c r="A43" s="54" t="s">
        <v>150</v>
      </c>
      <c r="B43" s="56" t="s">
        <v>51</v>
      </c>
      <c r="C43" s="55">
        <v>28498.651999999998</v>
      </c>
      <c r="D43" s="12"/>
      <c r="E43" s="14">
        <f>+(C43-C$7)/C$8</f>
        <v>-17919.492861325049</v>
      </c>
      <c r="F43" s="14">
        <f>ROUND(2*E43,0)/2</f>
        <v>-17919.5</v>
      </c>
      <c r="G43" s="14">
        <f>+C43-(C$7+F43*C$8)</f>
        <v>1.0460999998031184E-2</v>
      </c>
      <c r="H43" s="14">
        <f>+G43</f>
        <v>1.0460999998031184E-2</v>
      </c>
      <c r="I43" s="14"/>
      <c r="K43" s="14"/>
      <c r="M43" s="14"/>
      <c r="N43" s="14"/>
      <c r="O43" s="14">
        <f ca="1">+C$11+C$12*$F43</f>
        <v>1.1164441918049307E-2</v>
      </c>
      <c r="P43" s="14"/>
      <c r="Q43" s="15">
        <f>+C43-15018.5</f>
        <v>13480.151999999998</v>
      </c>
    </row>
    <row r="44" spans="1:17" ht="12.95" customHeight="1" x14ac:dyDescent="0.2">
      <c r="A44" s="54" t="s">
        <v>150</v>
      </c>
      <c r="B44" s="56" t="s">
        <v>51</v>
      </c>
      <c r="C44" s="55">
        <v>28521.38</v>
      </c>
      <c r="D44" s="12"/>
      <c r="E44" s="14">
        <f>+(C44-C$7)/C$8</f>
        <v>-17903.983081729333</v>
      </c>
      <c r="F44" s="14">
        <f>ROUND(2*E44,0)/2</f>
        <v>-17904</v>
      </c>
      <c r="G44" s="14">
        <f>+C44-(C$7+F44*C$8)</f>
        <v>2.4792000000161352E-2</v>
      </c>
      <c r="H44" s="14">
        <f>+G44</f>
        <v>2.4792000000161352E-2</v>
      </c>
      <c r="I44" s="14"/>
      <c r="K44" s="14"/>
      <c r="M44" s="14"/>
      <c r="N44" s="14"/>
      <c r="O44" s="14">
        <f ca="1">+C$11+C$12*$F44</f>
        <v>1.1157432853632823E-2</v>
      </c>
      <c r="P44" s="14"/>
      <c r="Q44" s="15">
        <f>+C44-15018.5</f>
        <v>13502.880000000001</v>
      </c>
    </row>
    <row r="45" spans="1:17" ht="12.95" customHeight="1" x14ac:dyDescent="0.2">
      <c r="A45" s="54" t="s">
        <v>150</v>
      </c>
      <c r="B45" s="56" t="s">
        <v>51</v>
      </c>
      <c r="C45" s="55">
        <v>28543.365000000002</v>
      </c>
      <c r="D45" s="12"/>
      <c r="E45" s="14">
        <f>+(C45-C$7)/C$8</f>
        <v>-17888.980331623217</v>
      </c>
      <c r="F45" s="14">
        <f>ROUND(2*E45,0)/2</f>
        <v>-17889</v>
      </c>
      <c r="G45" s="14">
        <f>+C45-(C$7+F45*C$8)</f>
        <v>2.8822000000218395E-2</v>
      </c>
      <c r="H45" s="14">
        <f>+G45</f>
        <v>2.8822000000218395E-2</v>
      </c>
      <c r="I45" s="14"/>
      <c r="K45" s="14"/>
      <c r="M45" s="14"/>
      <c r="N45" s="14"/>
      <c r="O45" s="14">
        <f ca="1">+C$11+C$12*$F45</f>
        <v>1.1150649888068482E-2</v>
      </c>
      <c r="P45" s="14"/>
      <c r="Q45" s="15">
        <f>+C45-15018.5</f>
        <v>13524.865000000002</v>
      </c>
    </row>
    <row r="46" spans="1:17" ht="12.95" customHeight="1" x14ac:dyDescent="0.2">
      <c r="A46" s="54" t="s">
        <v>150</v>
      </c>
      <c r="B46" s="56" t="s">
        <v>51</v>
      </c>
      <c r="C46" s="55">
        <v>28546.302</v>
      </c>
      <c r="D46" s="12"/>
      <c r="E46" s="14">
        <f>+(C46-C$7)/C$8</f>
        <v>-17886.976097961102</v>
      </c>
      <c r="F46" s="14">
        <f>ROUND(2*E46,0)/2</f>
        <v>-17887</v>
      </c>
      <c r="G46" s="14">
        <f>+C46-(C$7+F46*C$8)</f>
        <v>3.5025999997742474E-2</v>
      </c>
      <c r="H46" s="14">
        <f>+G46</f>
        <v>3.5025999997742474E-2</v>
      </c>
      <c r="I46" s="14"/>
      <c r="K46" s="14"/>
      <c r="M46" s="14"/>
      <c r="N46" s="14"/>
      <c r="O46" s="14">
        <f ca="1">+C$11+C$12*$F46</f>
        <v>1.1149745492659905E-2</v>
      </c>
      <c r="P46" s="14"/>
      <c r="Q46" s="15">
        <f>+C46-15018.5</f>
        <v>13527.802</v>
      </c>
    </row>
    <row r="47" spans="1:17" ht="12.95" customHeight="1" x14ac:dyDescent="0.2">
      <c r="A47" s="54" t="s">
        <v>150</v>
      </c>
      <c r="B47" s="56" t="s">
        <v>51</v>
      </c>
      <c r="C47" s="55">
        <v>28551.406999999999</v>
      </c>
      <c r="D47" s="12"/>
      <c r="E47" s="14">
        <f>+(C47-C$7)/C$8</f>
        <v>-17883.49240274656</v>
      </c>
      <c r="F47" s="14">
        <f>ROUND(2*E47,0)/2</f>
        <v>-17883.5</v>
      </c>
      <c r="G47" s="14">
        <f>+C47-(C$7+F47*C$8)</f>
        <v>1.1132999999972526E-2</v>
      </c>
      <c r="H47" s="14">
        <f>+G47</f>
        <v>1.1132999999972526E-2</v>
      </c>
      <c r="I47" s="14"/>
      <c r="K47" s="14"/>
      <c r="M47" s="14"/>
      <c r="N47" s="14"/>
      <c r="O47" s="14">
        <f ca="1">+C$11+C$12*$F47</f>
        <v>1.1148162800694892E-2</v>
      </c>
      <c r="P47" s="14"/>
      <c r="Q47" s="15">
        <f>+C47-15018.5</f>
        <v>13532.906999999999</v>
      </c>
    </row>
    <row r="48" spans="1:17" ht="12.95" customHeight="1" x14ac:dyDescent="0.2">
      <c r="A48" s="54" t="s">
        <v>150</v>
      </c>
      <c r="B48" s="56" t="s">
        <v>51</v>
      </c>
      <c r="C48" s="55">
        <v>28573.391</v>
      </c>
      <c r="D48" s="12"/>
      <c r="E48" s="14">
        <f>+(C48-C$7)/C$8</f>
        <v>-17868.490335048908</v>
      </c>
      <c r="F48" s="14">
        <f>ROUND(2*E48,0)/2</f>
        <v>-17868.5</v>
      </c>
      <c r="G48" s="14">
        <f>+C48-(C$7+F48*C$8)</f>
        <v>1.4162999999825843E-2</v>
      </c>
      <c r="H48" s="14">
        <f>+G48</f>
        <v>1.4162999999825843E-2</v>
      </c>
      <c r="I48" s="14"/>
      <c r="K48" s="14"/>
      <c r="M48" s="14"/>
      <c r="N48" s="14"/>
      <c r="O48" s="14">
        <f ca="1">+C$11+C$12*$F48</f>
        <v>1.1141379835130551E-2</v>
      </c>
      <c r="P48" s="14"/>
      <c r="Q48" s="15">
        <f>+C48-15018.5</f>
        <v>13554.891</v>
      </c>
    </row>
    <row r="49" spans="1:17" ht="12.95" customHeight="1" x14ac:dyDescent="0.2">
      <c r="A49" s="54" t="s">
        <v>150</v>
      </c>
      <c r="B49" s="56" t="s">
        <v>51</v>
      </c>
      <c r="C49" s="55">
        <v>28579.257000000001</v>
      </c>
      <c r="D49" s="12"/>
      <c r="E49" s="14">
        <f>+(C49-C$7)/C$8</f>
        <v>-17864.487326992392</v>
      </c>
      <c r="F49" s="14">
        <f>ROUND(2*E49,0)/2</f>
        <v>-17864.5</v>
      </c>
      <c r="G49" s="14">
        <f>+C49-(C$7+F49*C$8)</f>
        <v>1.8571000000520144E-2</v>
      </c>
      <c r="H49" s="14">
        <f>+G49</f>
        <v>1.8571000000520144E-2</v>
      </c>
      <c r="I49" s="14"/>
      <c r="K49" s="14"/>
      <c r="M49" s="14"/>
      <c r="N49" s="14"/>
      <c r="O49" s="14">
        <f ca="1">+C$11+C$12*$F49</f>
        <v>1.1139571044313394E-2</v>
      </c>
      <c r="P49" s="14"/>
      <c r="Q49" s="15">
        <f>+C49-15018.5</f>
        <v>13560.757000000001</v>
      </c>
    </row>
    <row r="50" spans="1:17" ht="12.95" customHeight="1" x14ac:dyDescent="0.2">
      <c r="A50" s="54" t="s">
        <v>150</v>
      </c>
      <c r="B50" s="56" t="s">
        <v>51</v>
      </c>
      <c r="C50" s="55">
        <v>28606.359</v>
      </c>
      <c r="D50" s="12"/>
      <c r="E50" s="14">
        <f>+(C50-C$7)/C$8</f>
        <v>-17845.992692770156</v>
      </c>
      <c r="F50" s="14">
        <f>ROUND(2*E50,0)/2</f>
        <v>-17846</v>
      </c>
      <c r="G50" s="14">
        <f>+C50-(C$7+F50*C$8)</f>
        <v>1.0707999997976003E-2</v>
      </c>
      <c r="H50" s="14">
        <f>+G50</f>
        <v>1.0707999997976003E-2</v>
      </c>
      <c r="I50" s="14"/>
      <c r="K50" s="14"/>
      <c r="M50" s="14"/>
      <c r="N50" s="14"/>
      <c r="O50" s="14">
        <f ca="1">+C$11+C$12*$F50</f>
        <v>1.1131205386784044E-2</v>
      </c>
      <c r="P50" s="14"/>
      <c r="Q50" s="15">
        <f>+C50-15018.5</f>
        <v>13587.859</v>
      </c>
    </row>
    <row r="51" spans="1:17" ht="12.95" customHeight="1" x14ac:dyDescent="0.2">
      <c r="A51" s="54" t="s">
        <v>150</v>
      </c>
      <c r="B51" s="56" t="s">
        <v>51</v>
      </c>
      <c r="C51" s="55">
        <v>28609.298999999999</v>
      </c>
      <c r="D51" s="12"/>
      <c r="E51" s="14">
        <f>+(C51-C$7)/C$8</f>
        <v>-17843.986411882644</v>
      </c>
      <c r="F51" s="14">
        <f>ROUND(2*E51,0)/2</f>
        <v>-17844</v>
      </c>
      <c r="G51" s="14">
        <f>+C51-(C$7+F51*C$8)</f>
        <v>1.9911999999749241E-2</v>
      </c>
      <c r="H51" s="14">
        <f>+G51</f>
        <v>1.9911999999749241E-2</v>
      </c>
      <c r="I51" s="14"/>
      <c r="K51" s="14"/>
      <c r="M51" s="14"/>
      <c r="N51" s="14"/>
      <c r="O51" s="14">
        <f ca="1">+C$11+C$12*$F51</f>
        <v>1.1130300991375467E-2</v>
      </c>
      <c r="P51" s="14"/>
      <c r="Q51" s="15">
        <f>+C51-15018.5</f>
        <v>13590.798999999999</v>
      </c>
    </row>
    <row r="52" spans="1:17" ht="12.95" customHeight="1" x14ac:dyDescent="0.2">
      <c r="A52" s="54" t="s">
        <v>150</v>
      </c>
      <c r="B52" s="56" t="s">
        <v>51</v>
      </c>
      <c r="C52" s="55">
        <v>28838.628000000001</v>
      </c>
      <c r="D52" s="12"/>
      <c r="E52" s="14">
        <f>+(C52-C$7)/C$8</f>
        <v>-17687.490360980431</v>
      </c>
      <c r="F52" s="14">
        <f>ROUND(2*E52,0)/2</f>
        <v>-17687.5</v>
      </c>
      <c r="G52" s="14">
        <f>+C52-(C$7+F52*C$8)</f>
        <v>1.4125000001513399E-2</v>
      </c>
      <c r="H52" s="14">
        <f>+G52</f>
        <v>1.4125000001513399E-2</v>
      </c>
      <c r="I52" s="14"/>
      <c r="K52" s="14"/>
      <c r="M52" s="14"/>
      <c r="N52" s="14"/>
      <c r="O52" s="14">
        <f ca="1">+C$11+C$12*$F52</f>
        <v>1.1059532050654193E-2</v>
      </c>
      <c r="P52" s="14"/>
      <c r="Q52" s="15">
        <f>+C52-15018.5</f>
        <v>13820.128000000001</v>
      </c>
    </row>
    <row r="53" spans="1:17" ht="12.95" customHeight="1" x14ac:dyDescent="0.2">
      <c r="A53" s="54" t="s">
        <v>150</v>
      </c>
      <c r="B53" s="56" t="s">
        <v>51</v>
      </c>
      <c r="C53" s="55">
        <v>28882.597000000002</v>
      </c>
      <c r="D53" s="12"/>
      <c r="E53" s="14">
        <f>+(C53-C$7)/C$8</f>
        <v>-17657.485543176666</v>
      </c>
      <c r="F53" s="14">
        <f>ROUND(2*E53,0)/2</f>
        <v>-17657.5</v>
      </c>
      <c r="G53" s="14">
        <f>+C53-(C$7+F53*C$8)</f>
        <v>2.1185000001423759E-2</v>
      </c>
      <c r="H53" s="14">
        <f>+G53</f>
        <v>2.1185000001423759E-2</v>
      </c>
      <c r="I53" s="14"/>
      <c r="K53" s="14"/>
      <c r="M53" s="14"/>
      <c r="N53" s="14"/>
      <c r="O53" s="14">
        <f ca="1">+C$11+C$12*$F53</f>
        <v>1.1045966119525512E-2</v>
      </c>
      <c r="P53" s="14"/>
      <c r="Q53" s="15">
        <f>+C53-15018.5</f>
        <v>13864.097000000002</v>
      </c>
    </row>
    <row r="54" spans="1:17" ht="12.95" customHeight="1" x14ac:dyDescent="0.2">
      <c r="A54" s="54" t="s">
        <v>150</v>
      </c>
      <c r="B54" s="56" t="s">
        <v>51</v>
      </c>
      <c r="C54" s="55">
        <v>28921.427</v>
      </c>
      <c r="D54" s="12"/>
      <c r="E54" s="14">
        <f>+(C54-C$7)/C$8</f>
        <v>-17630.987622475259</v>
      </c>
      <c r="F54" s="14">
        <f>ROUND(2*E54,0)/2</f>
        <v>-17631</v>
      </c>
      <c r="G54" s="14">
        <f>+C54-(C$7+F54*C$8)</f>
        <v>1.8137999999453314E-2</v>
      </c>
      <c r="H54" s="14">
        <f>+G54</f>
        <v>1.8137999999453314E-2</v>
      </c>
      <c r="I54" s="14"/>
      <c r="K54" s="14"/>
      <c r="M54" s="14"/>
      <c r="N54" s="14"/>
      <c r="O54" s="14">
        <f ca="1">+C$11+C$12*$F54</f>
        <v>1.1033982880361847E-2</v>
      </c>
      <c r="P54" s="14"/>
      <c r="Q54" s="15">
        <f>+C54-15018.5</f>
        <v>13902.927</v>
      </c>
    </row>
    <row r="55" spans="1:17" ht="12.95" customHeight="1" x14ac:dyDescent="0.2">
      <c r="A55" s="54" t="s">
        <v>150</v>
      </c>
      <c r="B55" s="56" t="s">
        <v>51</v>
      </c>
      <c r="C55" s="55">
        <v>28924.357</v>
      </c>
      <c r="D55" s="12"/>
      <c r="E55" s="14">
        <f>+(C55-C$7)/C$8</f>
        <v>-17628.988165672399</v>
      </c>
      <c r="F55" s="14">
        <f>ROUND(2*E55,0)/2</f>
        <v>-17629</v>
      </c>
      <c r="G55" s="14">
        <f>+C55-(C$7+F55*C$8)</f>
        <v>1.7341999999189284E-2</v>
      </c>
      <c r="H55" s="14">
        <f>+G55</f>
        <v>1.7341999999189284E-2</v>
      </c>
      <c r="I55" s="14"/>
      <c r="K55" s="14"/>
      <c r="M55" s="14"/>
      <c r="N55" s="14"/>
      <c r="O55" s="14">
        <f ca="1">+C$11+C$12*$F55</f>
        <v>1.103307848495327E-2</v>
      </c>
      <c r="P55" s="14"/>
      <c r="Q55" s="15">
        <f>+C55-15018.5</f>
        <v>13905.857</v>
      </c>
    </row>
    <row r="56" spans="1:17" ht="12.95" customHeight="1" x14ac:dyDescent="0.2">
      <c r="A56" s="54" t="s">
        <v>150</v>
      </c>
      <c r="B56" s="56" t="s">
        <v>51</v>
      </c>
      <c r="C56" s="55">
        <v>28935.335999999999</v>
      </c>
      <c r="D56" s="12"/>
      <c r="E56" s="14">
        <f>+(C56-C$7)/C$8</f>
        <v>-17621.49600313362</v>
      </c>
      <c r="F56" s="14">
        <f>ROUND(2*E56,0)/2</f>
        <v>-17621.5</v>
      </c>
      <c r="G56" s="14">
        <f>+C56-(C$7+F56*C$8)</f>
        <v>5.8570000001054723E-3</v>
      </c>
      <c r="H56" s="14">
        <f>+G56</f>
        <v>5.8570000001054723E-3</v>
      </c>
      <c r="I56" s="14"/>
      <c r="K56" s="14"/>
      <c r="M56" s="14"/>
      <c r="N56" s="14"/>
      <c r="O56" s="14">
        <f ca="1">+C$11+C$12*$F56</f>
        <v>1.10296870021711E-2</v>
      </c>
      <c r="P56" s="14"/>
      <c r="Q56" s="15">
        <f>+C56-15018.5</f>
        <v>13916.835999999999</v>
      </c>
    </row>
    <row r="57" spans="1:17" ht="12.95" customHeight="1" x14ac:dyDescent="0.2">
      <c r="A57" s="54" t="s">
        <v>150</v>
      </c>
      <c r="B57" s="56" t="s">
        <v>51</v>
      </c>
      <c r="C57" s="55">
        <v>28951.485000000001</v>
      </c>
      <c r="D57" s="12"/>
      <c r="E57" s="14">
        <f>+(C57-C$7)/C$8</f>
        <v>-17610.475788830066</v>
      </c>
      <c r="F57" s="14">
        <f>ROUND(2*E57,0)/2</f>
        <v>-17610.5</v>
      </c>
      <c r="G57" s="14">
        <f>+C57-(C$7+F57*C$8)</f>
        <v>3.5478999998304062E-2</v>
      </c>
      <c r="H57" s="14">
        <f>+G57</f>
        <v>3.5478999998304062E-2</v>
      </c>
      <c r="I57" s="14"/>
      <c r="K57" s="14"/>
      <c r="M57" s="14"/>
      <c r="N57" s="14"/>
      <c r="O57" s="14">
        <f ca="1">+C$11+C$12*$F57</f>
        <v>1.1024712827423917E-2</v>
      </c>
      <c r="P57" s="14"/>
      <c r="Q57" s="15">
        <f>+C57-15018.5</f>
        <v>13932.985000000001</v>
      </c>
    </row>
    <row r="58" spans="1:17" ht="12.95" customHeight="1" x14ac:dyDescent="0.2">
      <c r="A58" s="54" t="s">
        <v>150</v>
      </c>
      <c r="B58" s="56" t="s">
        <v>51</v>
      </c>
      <c r="C58" s="55">
        <v>28954.383000000002</v>
      </c>
      <c r="D58" s="12"/>
      <c r="E58" s="14">
        <f>+(C58-C$7)/C$8</f>
        <v>-17608.498169098086</v>
      </c>
      <c r="F58" s="14">
        <f>ROUND(2*E58,0)/2</f>
        <v>-17608.5</v>
      </c>
      <c r="G58" s="14">
        <f>+C58-(C$7+F58*C$8)</f>
        <v>2.68300000243471E-3</v>
      </c>
      <c r="H58" s="14">
        <f>+G58</f>
        <v>2.68300000243471E-3</v>
      </c>
      <c r="I58" s="14"/>
      <c r="K58" s="14"/>
      <c r="M58" s="14"/>
      <c r="N58" s="14"/>
      <c r="O58" s="14">
        <f ca="1">+C$11+C$12*$F58</f>
        <v>1.102380843201534E-2</v>
      </c>
      <c r="P58" s="14"/>
      <c r="Q58" s="15">
        <f>+C58-15018.5</f>
        <v>13935.883000000002</v>
      </c>
    </row>
    <row r="59" spans="1:17" ht="12.95" customHeight="1" x14ac:dyDescent="0.2">
      <c r="A59" s="54" t="s">
        <v>150</v>
      </c>
      <c r="B59" s="56" t="s">
        <v>51</v>
      </c>
      <c r="C59" s="55">
        <v>28960.252</v>
      </c>
      <c r="D59" s="12"/>
      <c r="E59" s="14">
        <f>+(C59-C$7)/C$8</f>
        <v>-17604.493113816177</v>
      </c>
      <c r="F59" s="14">
        <f>ROUND(2*E59,0)/2</f>
        <v>-17604.5</v>
      </c>
      <c r="G59" s="14">
        <f>+C59-(C$7+F59*C$8)</f>
        <v>1.0091000000102213E-2</v>
      </c>
      <c r="H59" s="14">
        <f>+G59</f>
        <v>1.0091000000102213E-2</v>
      </c>
      <c r="I59" s="14"/>
      <c r="K59" s="14"/>
      <c r="M59" s="14"/>
      <c r="N59" s="14"/>
      <c r="O59" s="14">
        <f ca="1">+C$11+C$12*$F59</f>
        <v>1.1021999641198182E-2</v>
      </c>
      <c r="P59" s="14"/>
      <c r="Q59" s="15">
        <f>+C59-15018.5</f>
        <v>13941.752</v>
      </c>
    </row>
    <row r="60" spans="1:17" ht="12.95" customHeight="1" x14ac:dyDescent="0.2">
      <c r="A60" s="54" t="s">
        <v>150</v>
      </c>
      <c r="B60" s="56" t="s">
        <v>51</v>
      </c>
      <c r="C60" s="55">
        <v>28965.386999999999</v>
      </c>
      <c r="D60" s="12"/>
      <c r="E60" s="14">
        <f>+(C60-C$7)/C$8</f>
        <v>-17600.988946347683</v>
      </c>
      <c r="F60" s="14">
        <f>ROUND(2*E60,0)/2</f>
        <v>-17601</v>
      </c>
      <c r="G60" s="14">
        <f>+C60-(C$7+F60*C$8)</f>
        <v>1.6197999997530133E-2</v>
      </c>
      <c r="H60" s="14">
        <f>+G60</f>
        <v>1.6197999997530133E-2</v>
      </c>
      <c r="I60" s="14"/>
      <c r="K60" s="14"/>
      <c r="M60" s="14"/>
      <c r="N60" s="14"/>
      <c r="O60" s="14">
        <f ca="1">+C$11+C$12*$F60</f>
        <v>1.1020416949233169E-2</v>
      </c>
      <c r="P60" s="14"/>
      <c r="Q60" s="15">
        <f>+C60-15018.5</f>
        <v>13946.886999999999</v>
      </c>
    </row>
    <row r="61" spans="1:17" ht="12.95" customHeight="1" x14ac:dyDescent="0.2">
      <c r="A61" s="54" t="s">
        <v>150</v>
      </c>
      <c r="B61" s="56" t="s">
        <v>51</v>
      </c>
      <c r="C61" s="55">
        <v>28976.400000000001</v>
      </c>
      <c r="D61" s="12"/>
      <c r="E61" s="14">
        <f>+(C61-C$7)/C$8</f>
        <v>-17593.473581921087</v>
      </c>
      <c r="F61" s="14">
        <f>ROUND(2*E61,0)/2</f>
        <v>-17593.5</v>
      </c>
      <c r="G61" s="14">
        <f>+C61-(C$7+F61*C$8)</f>
        <v>3.8713000001735054E-2</v>
      </c>
      <c r="H61" s="14">
        <f>+G61</f>
        <v>3.8713000001735054E-2</v>
      </c>
      <c r="I61" s="14"/>
      <c r="K61" s="14"/>
      <c r="M61" s="14"/>
      <c r="N61" s="14"/>
      <c r="O61" s="14">
        <f ca="1">+C$11+C$12*$F61</f>
        <v>1.1017025466450999E-2</v>
      </c>
      <c r="P61" s="14"/>
      <c r="Q61" s="15">
        <f>+C61-15018.5</f>
        <v>13957.900000000001</v>
      </c>
    </row>
    <row r="62" spans="1:17" ht="12.95" customHeight="1" x14ac:dyDescent="0.2">
      <c r="A62" s="54" t="s">
        <v>198</v>
      </c>
      <c r="B62" s="56" t="s">
        <v>51</v>
      </c>
      <c r="C62" s="55">
        <v>37317.425999999999</v>
      </c>
      <c r="D62" s="12"/>
      <c r="E62" s="14">
        <f>+(C62-C$7)/C$8</f>
        <v>-11901.486831563849</v>
      </c>
      <c r="F62" s="14">
        <f>ROUND(2*E62,0)/2</f>
        <v>-11901.5</v>
      </c>
      <c r="G62" s="14">
        <f>+C62-(C$7+F62*C$8)</f>
        <v>1.9296999998914544E-2</v>
      </c>
      <c r="H62" s="14"/>
      <c r="I62" s="14">
        <f>+G62</f>
        <v>1.9296999998914544E-2</v>
      </c>
      <c r="M62" s="14"/>
      <c r="N62" s="14"/>
      <c r="O62" s="14">
        <f ca="1">+C$11+C$12*$F62</f>
        <v>8.4431161336363837E-3</v>
      </c>
      <c r="P62" s="14"/>
      <c r="Q62" s="15">
        <f>+C62-15018.5</f>
        <v>22298.925999999999</v>
      </c>
    </row>
    <row r="63" spans="1:17" ht="12.95" customHeight="1" x14ac:dyDescent="0.2">
      <c r="A63" s="54" t="s">
        <v>198</v>
      </c>
      <c r="B63" s="56" t="s">
        <v>51</v>
      </c>
      <c r="C63" s="55">
        <v>37944.618999999999</v>
      </c>
      <c r="D63" s="12"/>
      <c r="E63" s="14">
        <f>+(C63-C$7)/C$8</f>
        <v>-11473.485019086966</v>
      </c>
      <c r="F63" s="14">
        <f>ROUND(2*E63,0)/2</f>
        <v>-11473.5</v>
      </c>
      <c r="G63" s="14">
        <f>+C63-(C$7+F63*C$8)</f>
        <v>2.1952999995846767E-2</v>
      </c>
      <c r="H63" s="14"/>
      <c r="I63" s="14">
        <f>+G63</f>
        <v>2.1952999995846767E-2</v>
      </c>
      <c r="M63" s="14"/>
      <c r="N63" s="14"/>
      <c r="O63" s="14">
        <f ca="1">+C$11+C$12*$F63</f>
        <v>8.2495755162005687E-3</v>
      </c>
      <c r="P63" s="14"/>
      <c r="Q63" s="15">
        <f>+C63-15018.5</f>
        <v>22926.118999999999</v>
      </c>
    </row>
    <row r="64" spans="1:17" ht="12.95" customHeight="1" x14ac:dyDescent="0.2">
      <c r="A64" s="54" t="s">
        <v>198</v>
      </c>
      <c r="B64" s="56" t="s">
        <v>51</v>
      </c>
      <c r="C64" s="55">
        <v>38416.483999999997</v>
      </c>
      <c r="D64" s="12"/>
      <c r="E64" s="14">
        <f>+(C64-C$7)/C$8</f>
        <v>-11151.480348683432</v>
      </c>
      <c r="F64" s="14">
        <f>ROUND(2*E64,0)/2</f>
        <v>-11151.5</v>
      </c>
      <c r="G64" s="14">
        <f>+C64-(C$7+F64*C$8)</f>
        <v>2.8796999991755001E-2</v>
      </c>
      <c r="H64" s="14"/>
      <c r="I64" s="14">
        <f>+G64</f>
        <v>2.8796999991755001E-2</v>
      </c>
      <c r="M64" s="14"/>
      <c r="N64" s="14"/>
      <c r="O64" s="14">
        <f ca="1">+C$11+C$12*$F64</f>
        <v>8.1039678554194194E-3</v>
      </c>
      <c r="P64" s="14"/>
      <c r="Q64" s="15">
        <f>+C64-15018.5</f>
        <v>23397.983999999997</v>
      </c>
    </row>
    <row r="65" spans="1:31" ht="12.95" customHeight="1" x14ac:dyDescent="0.2">
      <c r="A65" s="54" t="s">
        <v>198</v>
      </c>
      <c r="B65" s="56" t="s">
        <v>51</v>
      </c>
      <c r="C65" s="55">
        <v>40148.574000000001</v>
      </c>
      <c r="D65" s="12"/>
      <c r="E65" s="14">
        <f>+(C65-C$7)/C$8</f>
        <v>-9969.4874702981724</v>
      </c>
      <c r="F65" s="14">
        <f>ROUND(2*E65,0)/2</f>
        <v>-9969.5</v>
      </c>
      <c r="G65" s="14">
        <f>+C65-(C$7+F65*C$8)</f>
        <v>1.8361000002187211E-2</v>
      </c>
      <c r="H65" s="14"/>
      <c r="I65" s="14">
        <f>+G65</f>
        <v>1.8361000002187211E-2</v>
      </c>
      <c r="M65" s="14"/>
      <c r="N65" s="14"/>
      <c r="O65" s="14">
        <f ca="1">+C$11+C$12*$F65</f>
        <v>7.569470168949482E-3</v>
      </c>
      <c r="P65" s="14"/>
      <c r="Q65" s="15">
        <f>+C65-15018.5</f>
        <v>25130.074000000001</v>
      </c>
    </row>
    <row r="66" spans="1:31" ht="12.95" customHeight="1" x14ac:dyDescent="0.2">
      <c r="A66" s="54" t="s">
        <v>198</v>
      </c>
      <c r="B66" s="56" t="s">
        <v>51</v>
      </c>
      <c r="C66" s="55">
        <v>40656.334999999999</v>
      </c>
      <c r="D66" s="12"/>
      <c r="E66" s="14">
        <f>+(C66-C$7)/C$8</f>
        <v>-9622.9870656299536</v>
      </c>
      <c r="F66" s="14">
        <f>ROUND(2*E66,0)/2</f>
        <v>-9623</v>
      </c>
      <c r="G66" s="14">
        <f>+C66-(C$7+F66*C$8)</f>
        <v>1.8953999999212101E-2</v>
      </c>
      <c r="H66" s="14"/>
      <c r="I66" s="14">
        <f>+G66</f>
        <v>1.8953999999212101E-2</v>
      </c>
      <c r="M66" s="14"/>
      <c r="N66" s="14"/>
      <c r="O66" s="14">
        <f ca="1">+C$11+C$12*$F66</f>
        <v>7.412783664413245E-3</v>
      </c>
      <c r="P66" s="14"/>
      <c r="Q66" s="15">
        <f>+C66-15018.5</f>
        <v>25637.834999999999</v>
      </c>
    </row>
    <row r="67" spans="1:31" ht="12.95" customHeight="1" x14ac:dyDescent="0.2">
      <c r="A67" s="54" t="s">
        <v>198</v>
      </c>
      <c r="B67" s="56" t="s">
        <v>51</v>
      </c>
      <c r="C67" s="55">
        <v>41322.35</v>
      </c>
      <c r="D67" s="12"/>
      <c r="E67" s="14">
        <f>+(C67-C$7)/C$8</f>
        <v>-9168.4927917193836</v>
      </c>
      <c r="F67" s="14">
        <f>ROUND(2*E67,0)/2</f>
        <v>-9168.5</v>
      </c>
      <c r="G67" s="14">
        <f>+C67-(C$7+F67*C$8)</f>
        <v>1.0562999996182043E-2</v>
      </c>
      <c r="H67" s="14"/>
      <c r="I67" s="14">
        <f>+G67</f>
        <v>1.0562999996182043E-2</v>
      </c>
      <c r="M67" s="14"/>
      <c r="N67" s="14"/>
      <c r="O67" s="14">
        <f ca="1">+C$11+C$12*$F67</f>
        <v>7.2072598078137644E-3</v>
      </c>
      <c r="P67" s="14"/>
      <c r="Q67" s="15">
        <f>+C67-15018.5</f>
        <v>26303.85</v>
      </c>
    </row>
    <row r="68" spans="1:31" ht="12.95" customHeight="1" x14ac:dyDescent="0.2">
      <c r="A68" s="54" t="s">
        <v>198</v>
      </c>
      <c r="B68" s="56" t="s">
        <v>51</v>
      </c>
      <c r="C68" s="55">
        <v>41333.364999999998</v>
      </c>
      <c r="D68" s="12"/>
      <c r="E68" s="14">
        <f>+(C68-C$7)/C$8</f>
        <v>-9160.9760624758619</v>
      </c>
      <c r="F68" s="14">
        <f>ROUND(2*E68,0)/2</f>
        <v>-9161</v>
      </c>
      <c r="G68" s="14">
        <f>+C68-(C$7+F68*C$8)</f>
        <v>3.5077999993518461E-2</v>
      </c>
      <c r="H68" s="14"/>
      <c r="I68" s="14">
        <f>+G68</f>
        <v>3.5077999993518461E-2</v>
      </c>
      <c r="M68" s="14"/>
      <c r="N68" s="14"/>
      <c r="O68" s="14">
        <f ca="1">+C$11+C$12*$F68</f>
        <v>7.2038683250315941E-3</v>
      </c>
      <c r="P68" s="14"/>
      <c r="Q68" s="15">
        <f>+C68-15018.5</f>
        <v>26314.864999999998</v>
      </c>
    </row>
    <row r="69" spans="1:31" ht="12.95" customHeight="1" x14ac:dyDescent="0.2">
      <c r="A69" s="54" t="s">
        <v>198</v>
      </c>
      <c r="B69" s="56" t="s">
        <v>51</v>
      </c>
      <c r="C69" s="55">
        <v>41385.364000000001</v>
      </c>
      <c r="D69" s="12"/>
      <c r="E69" s="14">
        <f>+(C69-C$7)/C$8</f>
        <v>-9125.4915046970164</v>
      </c>
      <c r="F69" s="14">
        <f>ROUND(2*E69,0)/2</f>
        <v>-9125.5</v>
      </c>
      <c r="G69" s="14">
        <f>+C69-(C$7+F69*C$8)</f>
        <v>1.2449000001652166E-2</v>
      </c>
      <c r="H69" s="14"/>
      <c r="I69" s="14">
        <f>+G69</f>
        <v>1.2449000001652166E-2</v>
      </c>
      <c r="M69" s="14"/>
      <c r="N69" s="14"/>
      <c r="O69" s="14">
        <f ca="1">+C$11+C$12*$F69</f>
        <v>7.1878153065293247E-3</v>
      </c>
      <c r="P69" s="14"/>
      <c r="Q69" s="15">
        <f>+C69-15018.5</f>
        <v>26366.864000000001</v>
      </c>
    </row>
    <row r="70" spans="1:31" ht="12.95" customHeight="1" x14ac:dyDescent="0.2">
      <c r="A70" s="54" t="s">
        <v>198</v>
      </c>
      <c r="B70" s="56" t="s">
        <v>51</v>
      </c>
      <c r="C70" s="55">
        <v>42095.35</v>
      </c>
      <c r="D70" s="12"/>
      <c r="E70" s="14">
        <f>+(C70-C$7)/C$8</f>
        <v>-8640.9910481657553</v>
      </c>
      <c r="F70" s="14">
        <f>ROUND(2*E70,0)/2</f>
        <v>-8641</v>
      </c>
      <c r="G70" s="14">
        <f>+C70-(C$7+F70*C$8)</f>
        <v>1.3117999995301943E-2</v>
      </c>
      <c r="H70" s="14"/>
      <c r="I70" s="14">
        <f>+G70</f>
        <v>1.3117999995301943E-2</v>
      </c>
      <c r="M70" s="14"/>
      <c r="N70" s="14"/>
      <c r="O70" s="14">
        <f ca="1">+C$11+C$12*$F70</f>
        <v>6.9687255188011655E-3</v>
      </c>
      <c r="P70" s="14"/>
      <c r="Q70" s="15">
        <f>+C70-15018.5</f>
        <v>27076.85</v>
      </c>
    </row>
    <row r="71" spans="1:31" ht="12.95" customHeight="1" x14ac:dyDescent="0.2">
      <c r="A71" s="54" t="s">
        <v>198</v>
      </c>
      <c r="B71" s="56" t="s">
        <v>51</v>
      </c>
      <c r="C71" s="55">
        <v>42147.366999999998</v>
      </c>
      <c r="D71" s="12"/>
      <c r="E71" s="14">
        <f>+(C71-C$7)/C$8</f>
        <v>-8605.4942070345405</v>
      </c>
      <c r="F71" s="14">
        <f>ROUND(2*E71,0)/2</f>
        <v>-8605.5</v>
      </c>
      <c r="G71" s="14">
        <f>+C71-(C$7+F71*C$8)</f>
        <v>8.488999999826774E-3</v>
      </c>
      <c r="H71" s="14"/>
      <c r="I71" s="14">
        <f>+G71</f>
        <v>8.488999999826774E-3</v>
      </c>
      <c r="M71" s="14"/>
      <c r="N71" s="14"/>
      <c r="O71" s="14">
        <f ca="1">+C$11+C$12*$F71</f>
        <v>6.9526725002988961E-3</v>
      </c>
      <c r="P71" s="14"/>
      <c r="Q71" s="15">
        <f>+C71-15018.5</f>
        <v>27128.866999999998</v>
      </c>
    </row>
    <row r="72" spans="1:31" ht="12.95" customHeight="1" x14ac:dyDescent="0.2">
      <c r="A72" s="54" t="s">
        <v>198</v>
      </c>
      <c r="B72" s="56" t="s">
        <v>51</v>
      </c>
      <c r="C72" s="55">
        <v>43926.366000000002</v>
      </c>
      <c r="D72" s="12"/>
      <c r="E72" s="14">
        <f>+(C72-C$7)/C$8</f>
        <v>-7391.4902299580035</v>
      </c>
      <c r="F72" s="14">
        <f>ROUND(2*E72,0)/2</f>
        <v>-7391.5</v>
      </c>
      <c r="G72" s="14">
        <f>+C72-(C$7+F72*C$8)</f>
        <v>1.4317000001028646E-2</v>
      </c>
      <c r="H72" s="14"/>
      <c r="I72" s="14">
        <f>+G72</f>
        <v>1.4317000001028646E-2</v>
      </c>
      <c r="M72" s="14"/>
      <c r="N72" s="14"/>
      <c r="O72" s="14">
        <f ca="1">+C$11+C$12*$F72</f>
        <v>6.4037044872917032E-3</v>
      </c>
      <c r="P72" s="14"/>
      <c r="Q72" s="15">
        <f>+C72-15018.5</f>
        <v>28907.866000000002</v>
      </c>
    </row>
    <row r="73" spans="1:31" ht="12.95" customHeight="1" x14ac:dyDescent="0.2">
      <c r="A73" s="54" t="s">
        <v>198</v>
      </c>
      <c r="B73" s="56" t="s">
        <v>51</v>
      </c>
      <c r="C73" s="55">
        <v>44172.540999999997</v>
      </c>
      <c r="D73" s="12"/>
      <c r="E73" s="14">
        <f>+(C73-C$7)/C$8</f>
        <v>-7223.4983260520376</v>
      </c>
      <c r="F73" s="14">
        <f>ROUND(2*E73,0)/2</f>
        <v>-7223.5</v>
      </c>
      <c r="G73" s="14">
        <f>+C73-(C$7+F73*C$8)</f>
        <v>2.4529999936930835E-3</v>
      </c>
      <c r="H73" s="14"/>
      <c r="I73" s="14">
        <f>+G73</f>
        <v>2.4529999936930835E-3</v>
      </c>
      <c r="M73" s="14"/>
      <c r="N73" s="14"/>
      <c r="O73" s="14">
        <f ca="1">+C$11+C$12*$F73</f>
        <v>6.3277352729711024E-3</v>
      </c>
      <c r="P73" s="14"/>
      <c r="Q73" s="15">
        <f>+C73-15018.5</f>
        <v>29154.040999999997</v>
      </c>
    </row>
    <row r="74" spans="1:31" ht="12.95" customHeight="1" x14ac:dyDescent="0.2">
      <c r="A74" s="54" t="s">
        <v>227</v>
      </c>
      <c r="B74" s="56" t="s">
        <v>51</v>
      </c>
      <c r="C74" s="55">
        <v>44291.237999999998</v>
      </c>
      <c r="D74" s="12"/>
      <c r="E74" s="14">
        <f>+(C74-C$7)/C$8</f>
        <v>-7142.4984884652513</v>
      </c>
      <c r="F74" s="14">
        <f>ROUND(2*E74,0)/2</f>
        <v>-7142.5</v>
      </c>
      <c r="G74" s="14">
        <f>+C74-(C$7+F74*C$8)</f>
        <v>2.215000000433065E-3</v>
      </c>
      <c r="H74" s="14"/>
      <c r="I74" s="14">
        <f>+G74</f>
        <v>2.215000000433065E-3</v>
      </c>
      <c r="M74" s="14"/>
      <c r="N74" s="14"/>
      <c r="O74" s="14">
        <f ca="1">+C$11+C$12*$F74</f>
        <v>6.2911072589236705E-3</v>
      </c>
      <c r="P74" s="14"/>
      <c r="Q74" s="15">
        <f>+C74-15018.5</f>
        <v>29272.737999999998</v>
      </c>
    </row>
    <row r="75" spans="1:31" ht="12.95" customHeight="1" x14ac:dyDescent="0.2">
      <c r="A75" s="14" t="s">
        <v>36</v>
      </c>
      <c r="B75" s="16" t="s">
        <v>48</v>
      </c>
      <c r="C75" s="13">
        <v>44909.644999999997</v>
      </c>
      <c r="D75" s="13"/>
      <c r="E75" s="14">
        <f>+(C75-C$7)/C$8</f>
        <v>-6720.4923167630932</v>
      </c>
      <c r="F75" s="14">
        <f>ROUND(2*E75,0)/2</f>
        <v>-6720.5</v>
      </c>
      <c r="G75" s="14">
        <f>+C75-(C$7+F75*C$8)</f>
        <v>1.1258999998972286E-2</v>
      </c>
      <c r="H75" s="14"/>
      <c r="I75" s="14">
        <f>+G75</f>
        <v>1.1258999998972286E-2</v>
      </c>
      <c r="J75" s="14"/>
      <c r="K75" s="14"/>
      <c r="L75" s="14"/>
      <c r="M75" s="14"/>
      <c r="O75" s="14">
        <f ca="1">+C$11+C$12*$F75</f>
        <v>6.1002798277135922E-3</v>
      </c>
      <c r="P75" s="14"/>
      <c r="Q75" s="15">
        <f>+C75-15018.5</f>
        <v>29891.144999999997</v>
      </c>
      <c r="R75" s="14"/>
      <c r="S75" s="14"/>
      <c r="T75" s="14"/>
      <c r="Z75" t="s">
        <v>35</v>
      </c>
      <c r="AE75" t="s">
        <v>37</v>
      </c>
    </row>
    <row r="76" spans="1:31" ht="12.95" customHeight="1" x14ac:dyDescent="0.2">
      <c r="A76" s="54" t="s">
        <v>235</v>
      </c>
      <c r="B76" s="56" t="s">
        <v>51</v>
      </c>
      <c r="C76" s="55">
        <v>46104.686000000002</v>
      </c>
      <c r="D76" s="12"/>
      <c r="E76" s="14">
        <f>+(C76-C$7)/C$8</f>
        <v>-5904.9862221730882</v>
      </c>
      <c r="F76" s="14">
        <f>ROUND(2*E76,0)/2</f>
        <v>-5905</v>
      </c>
      <c r="G76" s="14">
        <f>+C76-(C$7+F76*C$8)</f>
        <v>2.0190000002912711E-2</v>
      </c>
      <c r="H76" s="14"/>
      <c r="I76" s="14">
        <f>+G76</f>
        <v>2.0190000002912711E-2</v>
      </c>
      <c r="K76" s="14"/>
      <c r="M76" s="14"/>
      <c r="N76" s="14"/>
      <c r="O76" s="14">
        <f ca="1">+C$11+C$12*$F76</f>
        <v>5.7315125998656791E-3</v>
      </c>
      <c r="P76" s="14"/>
      <c r="Q76" s="15">
        <f>+C76-15018.5</f>
        <v>31086.186000000002</v>
      </c>
    </row>
    <row r="77" spans="1:31" ht="12.95" customHeight="1" x14ac:dyDescent="0.2">
      <c r="A77" s="14" t="s">
        <v>39</v>
      </c>
      <c r="B77" s="14"/>
      <c r="C77" s="13">
        <v>47555.411</v>
      </c>
      <c r="D77" s="13"/>
      <c r="E77" s="14">
        <f>+(C77-C$7)/C$8</f>
        <v>-4914.9992015820962</v>
      </c>
      <c r="F77" s="14">
        <f>ROUND(2*E77,0)/2</f>
        <v>-4915</v>
      </c>
      <c r="G77" s="14">
        <f>+C77-(C$7+F77*C$8)</f>
        <v>1.1699999959091656E-3</v>
      </c>
      <c r="H77" s="14"/>
      <c r="I77" s="14">
        <f>+G77</f>
        <v>1.1699999959091656E-3</v>
      </c>
      <c r="J77" s="14"/>
      <c r="K77" s="14"/>
      <c r="L77" s="14"/>
      <c r="M77" s="14"/>
      <c r="N77" s="14"/>
      <c r="O77" s="14">
        <f ca="1">+C$11+C$12*$F77</f>
        <v>5.2838368726192859E-3</v>
      </c>
      <c r="P77" s="14"/>
      <c r="Q77" s="15">
        <f>+C77-15018.5</f>
        <v>32536.911</v>
      </c>
      <c r="R77" s="14"/>
      <c r="S77" s="14"/>
      <c r="T77" s="14"/>
      <c r="Z77" t="s">
        <v>35</v>
      </c>
      <c r="AA77">
        <v>9</v>
      </c>
      <c r="AC77" t="s">
        <v>38</v>
      </c>
      <c r="AE77" t="s">
        <v>40</v>
      </c>
    </row>
    <row r="78" spans="1:31" ht="12.95" customHeight="1" x14ac:dyDescent="0.2">
      <c r="A78" s="14" t="s">
        <v>41</v>
      </c>
      <c r="B78" s="14"/>
      <c r="C78" s="13">
        <v>47928.357000000004</v>
      </c>
      <c r="D78" s="13"/>
      <c r="E78" s="14">
        <f>+(C78-C$7)/C$8</f>
        <v>-4660.4976941417945</v>
      </c>
      <c r="F78" s="14">
        <f>ROUND(2*E78,0)/2</f>
        <v>-4660.5</v>
      </c>
      <c r="G78" s="14">
        <f>+C78-(C$7+F78*C$8)</f>
        <v>3.3790000015869737E-3</v>
      </c>
      <c r="H78" s="14"/>
      <c r="I78" s="14">
        <f>+G78</f>
        <v>3.3790000015869737E-3</v>
      </c>
      <c r="J78" s="14"/>
      <c r="K78" s="14"/>
      <c r="L78" s="14"/>
      <c r="M78" s="14"/>
      <c r="N78" s="14"/>
      <c r="O78" s="14">
        <f ca="1">+C$11+C$12*$F78</f>
        <v>5.1687525568776625E-3</v>
      </c>
      <c r="P78" s="14"/>
      <c r="Q78" s="15">
        <f>+C78-15018.5</f>
        <v>32909.857000000004</v>
      </c>
      <c r="R78" s="14"/>
      <c r="S78" s="14"/>
      <c r="T78" s="14"/>
      <c r="Z78" t="s">
        <v>35</v>
      </c>
      <c r="AA78">
        <v>9</v>
      </c>
      <c r="AC78" t="s">
        <v>38</v>
      </c>
      <c r="AE78" t="s">
        <v>40</v>
      </c>
    </row>
    <row r="79" spans="1:31" ht="12.95" customHeight="1" x14ac:dyDescent="0.2">
      <c r="A79" s="14" t="s">
        <v>41</v>
      </c>
      <c r="B79" s="14"/>
      <c r="C79" s="13">
        <v>47939.360000000001</v>
      </c>
      <c r="D79" s="13"/>
      <c r="E79" s="14">
        <f>+(C79-C$7)/C$8</f>
        <v>-4652.9891537998546</v>
      </c>
      <c r="F79" s="14">
        <f>ROUND(2*E79,0)/2</f>
        <v>-4653</v>
      </c>
      <c r="G79" s="14">
        <f>+C79-(C$7+F79*C$8)</f>
        <v>1.5893999996478669E-2</v>
      </c>
      <c r="H79" s="14"/>
      <c r="I79" s="14">
        <f>+G79</f>
        <v>1.5893999996478669E-2</v>
      </c>
      <c r="J79" s="14"/>
      <c r="K79" s="14"/>
      <c r="L79" s="14"/>
      <c r="M79" s="14"/>
      <c r="N79" s="14"/>
      <c r="O79" s="14">
        <f ca="1">+C$11+C$12*$F79</f>
        <v>5.1653610740954922E-3</v>
      </c>
      <c r="P79" s="14"/>
      <c r="Q79" s="15">
        <f>+C79-15018.5</f>
        <v>32920.86</v>
      </c>
      <c r="R79" s="14"/>
      <c r="S79" s="14"/>
      <c r="T79" s="14"/>
      <c r="Z79" t="s">
        <v>35</v>
      </c>
      <c r="AA79">
        <v>7</v>
      </c>
      <c r="AC79" t="s">
        <v>38</v>
      </c>
      <c r="AE79" t="s">
        <v>40</v>
      </c>
    </row>
    <row r="80" spans="1:31" ht="12.95" customHeight="1" x14ac:dyDescent="0.2">
      <c r="A80" s="54" t="s">
        <v>235</v>
      </c>
      <c r="B80" s="56" t="s">
        <v>51</v>
      </c>
      <c r="C80" s="55">
        <v>48300.572999999997</v>
      </c>
      <c r="D80" s="12"/>
      <c r="E80" s="14">
        <f>+(C80-C$7)/C$8</f>
        <v>-4406.4943448810518</v>
      </c>
      <c r="F80" s="14">
        <f>ROUND(2*E80,0)/2</f>
        <v>-4406.5</v>
      </c>
      <c r="G80" s="14">
        <f>+C80-(C$7+F80*C$8)</f>
        <v>8.2869999969261698E-3</v>
      </c>
      <c r="H80" s="14"/>
      <c r="I80" s="14">
        <f>+G80</f>
        <v>8.2869999969261698E-3</v>
      </c>
      <c r="K80" s="14"/>
      <c r="M80" s="14"/>
      <c r="N80" s="14"/>
      <c r="O80" s="14">
        <f ca="1">+C$11+C$12*$F80</f>
        <v>5.0538943399881832E-3</v>
      </c>
      <c r="P80" s="14"/>
      <c r="Q80" s="15">
        <f>+C80-15018.5</f>
        <v>33282.072999999997</v>
      </c>
    </row>
    <row r="81" spans="1:31" ht="12.95" customHeight="1" x14ac:dyDescent="0.2">
      <c r="A81" s="54" t="s">
        <v>235</v>
      </c>
      <c r="B81" s="56" t="s">
        <v>51</v>
      </c>
      <c r="C81" s="55">
        <v>48308.624000000003</v>
      </c>
      <c r="D81" s="12"/>
      <c r="E81" s="14">
        <f>+(C81-C$7)/C$8</f>
        <v>-4401.0002743282012</v>
      </c>
      <c r="F81" s="14">
        <f>ROUND(2*E81,0)/2</f>
        <v>-4401</v>
      </c>
      <c r="G81" s="14">
        <f>+C81-(C$7+F81*C$8)</f>
        <v>-4.0199999784817919E-4</v>
      </c>
      <c r="H81" s="14"/>
      <c r="I81" s="14">
        <f>+G81</f>
        <v>-4.0199999784817919E-4</v>
      </c>
      <c r="K81" s="14"/>
      <c r="M81" s="14"/>
      <c r="N81" s="14"/>
      <c r="O81" s="14">
        <f ca="1">+C$11+C$12*$F81</f>
        <v>5.0514072526145933E-3</v>
      </c>
      <c r="P81" s="14"/>
      <c r="Q81" s="15">
        <f>+C81-15018.5</f>
        <v>33290.124000000003</v>
      </c>
    </row>
    <row r="82" spans="1:31" ht="12.95" customHeight="1" x14ac:dyDescent="0.2">
      <c r="A82" s="14" t="s">
        <v>42</v>
      </c>
      <c r="B82" s="14"/>
      <c r="C82" s="13">
        <v>48331.341999999997</v>
      </c>
      <c r="D82" s="13"/>
      <c r="E82" s="14">
        <f>+(C82-C$7)/C$8</f>
        <v>-4385.4973188171425</v>
      </c>
      <c r="F82" s="14">
        <f>ROUND(2*E82,0)/2</f>
        <v>-4385.5</v>
      </c>
      <c r="G82" s="14">
        <f>+C82-(C$7+F82*C$8)</f>
        <v>3.9289999986067414E-3</v>
      </c>
      <c r="H82" s="14"/>
      <c r="I82" s="14">
        <f>+G82</f>
        <v>3.9289999986067414E-3</v>
      </c>
      <c r="J82" s="14"/>
      <c r="K82" s="14"/>
      <c r="L82" s="14"/>
      <c r="M82" s="14"/>
      <c r="N82" s="14"/>
      <c r="O82" s="14">
        <f ca="1">+C$11+C$12*$F82</f>
        <v>5.0443981881981084E-3</v>
      </c>
      <c r="P82" s="14"/>
      <c r="Q82" s="15">
        <f>+C82-15018.5</f>
        <v>33312.841999999997</v>
      </c>
      <c r="R82" s="14"/>
      <c r="S82" s="14"/>
      <c r="T82" s="14"/>
      <c r="Z82" t="s">
        <v>35</v>
      </c>
      <c r="AE82" t="s">
        <v>37</v>
      </c>
    </row>
    <row r="83" spans="1:31" ht="12.95" customHeight="1" x14ac:dyDescent="0.2">
      <c r="A83" s="14" t="s">
        <v>43</v>
      </c>
      <c r="B83" s="14"/>
      <c r="C83" s="13">
        <v>48331.360000000001</v>
      </c>
      <c r="D83" s="13"/>
      <c r="E83" s="14">
        <f>+(C83-C$7)/C$8</f>
        <v>-4385.4850354647679</v>
      </c>
      <c r="F83" s="14">
        <f>ROUND(2*E83,0)/2</f>
        <v>-4385.5</v>
      </c>
      <c r="G83" s="14">
        <f>+C83-(C$7+F83*C$8)</f>
        <v>2.1929000002273824E-2</v>
      </c>
      <c r="H83" s="14"/>
      <c r="I83" s="14">
        <f>+G83</f>
        <v>2.1929000002273824E-2</v>
      </c>
      <c r="J83" s="14"/>
      <c r="K83" s="14"/>
      <c r="L83" s="14"/>
      <c r="M83" s="14"/>
      <c r="N83" s="14"/>
      <c r="O83" s="14">
        <f ca="1">+C$11+C$12*$F83</f>
        <v>5.0443981881981084E-3</v>
      </c>
      <c r="P83" s="14"/>
      <c r="Q83" s="15">
        <f>+C83-15018.5</f>
        <v>33312.86</v>
      </c>
      <c r="R83" s="14"/>
      <c r="S83" s="14"/>
      <c r="T83" s="14"/>
      <c r="AA83">
        <v>8</v>
      </c>
      <c r="AC83" t="s">
        <v>38</v>
      </c>
      <c r="AE83" t="s">
        <v>40</v>
      </c>
    </row>
    <row r="84" spans="1:31" ht="12.95" customHeight="1" x14ac:dyDescent="0.2">
      <c r="A84" s="54" t="s">
        <v>235</v>
      </c>
      <c r="B84" s="56" t="s">
        <v>51</v>
      </c>
      <c r="C84" s="55">
        <v>48690.368000000002</v>
      </c>
      <c r="D84" s="12"/>
      <c r="E84" s="14">
        <f>+(C84-C$7)/C$8</f>
        <v>-4140.4949372115962</v>
      </c>
      <c r="F84" s="14">
        <f>ROUND(2*E84,0)/2</f>
        <v>-4140.5</v>
      </c>
      <c r="G84" s="14">
        <f>+C84-(C$7+F84*C$8)</f>
        <v>7.4190000013913959E-3</v>
      </c>
      <c r="H84" s="14"/>
      <c r="I84" s="14">
        <f>+G84</f>
        <v>7.4190000013913959E-3</v>
      </c>
      <c r="K84" s="14"/>
      <c r="M84" s="14"/>
      <c r="N84" s="14"/>
      <c r="O84" s="14">
        <f ca="1">+C$11+C$12*$F84</f>
        <v>4.9336097506472339E-3</v>
      </c>
      <c r="P84" s="14"/>
      <c r="Q84" s="15">
        <f>+C84-15018.5</f>
        <v>33671.868000000002</v>
      </c>
    </row>
    <row r="85" spans="1:31" ht="12.95" customHeight="1" x14ac:dyDescent="0.2">
      <c r="A85" s="14" t="s">
        <v>44</v>
      </c>
      <c r="B85" s="14"/>
      <c r="C85" s="13">
        <v>48712.351000000002</v>
      </c>
      <c r="D85" s="13">
        <v>4.0000000000000001E-3</v>
      </c>
      <c r="E85" s="14">
        <f>+(C85-C$7)/C$8</f>
        <v>-4125.4935519224118</v>
      </c>
      <c r="F85" s="14">
        <f>ROUND(2*E85,0)/2</f>
        <v>-4125.5</v>
      </c>
      <c r="G85" s="14">
        <f>+C85-(C$7+F85*C$8)</f>
        <v>9.4490000046789646E-3</v>
      </c>
      <c r="H85" s="14"/>
      <c r="I85" s="14">
        <f>+G85</f>
        <v>9.4490000046789646E-3</v>
      </c>
      <c r="J85" s="14"/>
      <c r="K85" s="14"/>
      <c r="L85" s="14"/>
      <c r="M85" s="14"/>
      <c r="N85" s="14"/>
      <c r="O85" s="14">
        <f ca="1">+C$11+C$12*$F85</f>
        <v>4.9268267850828941E-3</v>
      </c>
      <c r="P85" s="14"/>
      <c r="Q85" s="15">
        <f>+C85-15018.5</f>
        <v>33693.851000000002</v>
      </c>
      <c r="R85" s="14"/>
      <c r="S85" s="14"/>
      <c r="T85" s="14"/>
      <c r="Z85" t="s">
        <v>35</v>
      </c>
      <c r="AA85">
        <v>9</v>
      </c>
      <c r="AC85" t="s">
        <v>38</v>
      </c>
      <c r="AE85" t="s">
        <v>40</v>
      </c>
    </row>
    <row r="86" spans="1:31" ht="12.95" customHeight="1" x14ac:dyDescent="0.2">
      <c r="A86" s="54" t="s">
        <v>235</v>
      </c>
      <c r="B86" s="56" t="s">
        <v>51</v>
      </c>
      <c r="C86" s="55">
        <v>49018.631000000001</v>
      </c>
      <c r="D86" s="12"/>
      <c r="E86" s="14">
        <f>+(C86-C$7)/C$8</f>
        <v>-3916.4854872191713</v>
      </c>
      <c r="F86" s="14">
        <f>ROUND(2*E86,0)/2</f>
        <v>-3916.5</v>
      </c>
      <c r="G86" s="14">
        <f>+C86-(C$7+F86*C$8)</f>
        <v>2.126700000371784E-2</v>
      </c>
      <c r="H86" s="14"/>
      <c r="I86" s="14">
        <f>+G86</f>
        <v>2.126700000371784E-2</v>
      </c>
      <c r="K86" s="14"/>
      <c r="M86" s="14"/>
      <c r="N86" s="14"/>
      <c r="O86" s="14">
        <f ca="1">+C$11+C$12*$F86</f>
        <v>4.8323174648864341E-3</v>
      </c>
      <c r="P86" s="14"/>
      <c r="Q86" s="15">
        <f>+C86-15018.5</f>
        <v>34000.131000000001</v>
      </c>
    </row>
    <row r="87" spans="1:31" ht="12.95" customHeight="1" x14ac:dyDescent="0.2">
      <c r="A87" s="54" t="s">
        <v>235</v>
      </c>
      <c r="B87" s="56" t="s">
        <v>51</v>
      </c>
      <c r="C87" s="55">
        <v>49021.544000000002</v>
      </c>
      <c r="D87" s="12"/>
      <c r="E87" s="14">
        <f>+(C87-C$7)/C$8</f>
        <v>-3914.4976313602165</v>
      </c>
      <c r="F87" s="14">
        <f>ROUND(2*E87,0)/2</f>
        <v>-3914.5</v>
      </c>
      <c r="G87" s="14">
        <f>+C87-(C$7+F87*C$8)</f>
        <v>3.4710000036284328E-3</v>
      </c>
      <c r="H87" s="14"/>
      <c r="I87" s="14">
        <f>+G87</f>
        <v>3.4710000036284328E-3</v>
      </c>
      <c r="K87" s="14"/>
      <c r="M87" s="14"/>
      <c r="N87" s="14"/>
      <c r="O87" s="14">
        <f ca="1">+C$11+C$12*$F87</f>
        <v>4.8314130694778554E-3</v>
      </c>
      <c r="P87" s="14"/>
      <c r="Q87" s="15">
        <f>+C87-15018.5</f>
        <v>34003.044000000002</v>
      </c>
    </row>
    <row r="88" spans="1:31" ht="12.95" customHeight="1" x14ac:dyDescent="0.2">
      <c r="A88" s="14" t="s">
        <v>45</v>
      </c>
      <c r="B88" s="14"/>
      <c r="C88" s="13">
        <v>49060.370999999999</v>
      </c>
      <c r="D88" s="13">
        <v>5.0000000000000001E-3</v>
      </c>
      <c r="E88" s="14">
        <f>+(C88-C$7)/C$8</f>
        <v>-3888.0017578842071</v>
      </c>
      <c r="F88" s="14">
        <f>ROUND(2*E88,0)/2</f>
        <v>-3888</v>
      </c>
      <c r="G88" s="14">
        <f>+C88-(C$7+F88*C$8)</f>
        <v>-2.5759999989531934E-3</v>
      </c>
      <c r="H88" s="14"/>
      <c r="I88" s="14">
        <f>+G88</f>
        <v>-2.5759999989531934E-3</v>
      </c>
      <c r="J88" s="14"/>
      <c r="K88" s="14"/>
      <c r="L88" s="14"/>
      <c r="M88" s="14"/>
      <c r="N88" s="14"/>
      <c r="O88" s="14">
        <f ca="1">+C$11+C$12*$F88</f>
        <v>4.819429830314189E-3</v>
      </c>
      <c r="P88" s="14"/>
      <c r="Q88" s="15">
        <f>+C88-15018.5</f>
        <v>34041.870999999999</v>
      </c>
      <c r="R88" s="14"/>
      <c r="S88" s="14"/>
      <c r="T88" s="14"/>
      <c r="Z88" t="s">
        <v>35</v>
      </c>
      <c r="AA88">
        <v>7</v>
      </c>
      <c r="AC88" t="s">
        <v>38</v>
      </c>
      <c r="AE88" t="s">
        <v>40</v>
      </c>
    </row>
    <row r="89" spans="1:31" ht="12.95" customHeight="1" x14ac:dyDescent="0.2">
      <c r="A89" s="54" t="s">
        <v>235</v>
      </c>
      <c r="B89" s="56" t="s">
        <v>51</v>
      </c>
      <c r="C89" s="55">
        <v>49780.625</v>
      </c>
      <c r="D89" s="12"/>
      <c r="E89" s="14">
        <f>+(C89-C$7)/C$8</f>
        <v>-3396.4943312328805</v>
      </c>
      <c r="F89" s="14">
        <f>ROUND(2*E89,0)/2</f>
        <v>-3396.5</v>
      </c>
      <c r="G89" s="14">
        <f>+C89-(C$7+F89*C$8)</f>
        <v>8.3069999964209273E-3</v>
      </c>
      <c r="H89" s="14"/>
      <c r="I89" s="14">
        <f>+G89</f>
        <v>8.3069999964209273E-3</v>
      </c>
      <c r="K89" s="14"/>
      <c r="M89" s="14"/>
      <c r="N89" s="14"/>
      <c r="O89" s="14">
        <f ca="1">+C$11+C$12*$F89</f>
        <v>4.5971746586560046E-3</v>
      </c>
      <c r="P89" s="14"/>
      <c r="Q89" s="15">
        <f>+C89-15018.5</f>
        <v>34762.125</v>
      </c>
    </row>
    <row r="90" spans="1:31" ht="12.95" customHeight="1" x14ac:dyDescent="0.2">
      <c r="A90" s="14" t="s">
        <v>46</v>
      </c>
      <c r="B90" s="14"/>
      <c r="C90" s="13">
        <v>49781.364000000001</v>
      </c>
      <c r="D90" s="13">
        <v>5.0000000000000001E-3</v>
      </c>
      <c r="E90" s="14">
        <f>+(C90-C$7)/C$8</f>
        <v>-3395.9900313771404</v>
      </c>
      <c r="F90" s="14">
        <f>ROUND(2*E90,0)/2</f>
        <v>-3396</v>
      </c>
      <c r="G90" s="14">
        <f>+C90-(C$7+F90*C$8)</f>
        <v>1.4607999997679144E-2</v>
      </c>
      <c r="H90" s="14"/>
      <c r="I90" s="14">
        <f>+G90</f>
        <v>1.4607999997679144E-2</v>
      </c>
      <c r="J90" s="14"/>
      <c r="K90" s="14"/>
      <c r="L90" s="14"/>
      <c r="M90" s="14"/>
      <c r="N90" s="14"/>
      <c r="O90" s="14">
        <f ca="1">+C$11+C$12*$F90</f>
        <v>4.5969485598038604E-3</v>
      </c>
      <c r="P90" s="14"/>
      <c r="Q90" s="15">
        <f>+C90-15018.5</f>
        <v>34762.864000000001</v>
      </c>
      <c r="R90" s="14"/>
      <c r="S90" s="14"/>
      <c r="T90" s="14"/>
      <c r="Z90" t="s">
        <v>35</v>
      </c>
      <c r="AA90">
        <v>10</v>
      </c>
      <c r="AC90" t="s">
        <v>38</v>
      </c>
      <c r="AE90" t="s">
        <v>40</v>
      </c>
    </row>
    <row r="91" spans="1:31" ht="12.95" customHeight="1" x14ac:dyDescent="0.2">
      <c r="A91" s="54" t="s">
        <v>235</v>
      </c>
      <c r="B91" s="56" t="s">
        <v>51</v>
      </c>
      <c r="C91" s="55">
        <v>49791.627</v>
      </c>
      <c r="D91" s="12"/>
      <c r="E91" s="14">
        <f>+(C91-C$7)/C$8</f>
        <v>-3388.9864732994038</v>
      </c>
      <c r="F91" s="14">
        <f>ROUND(2*E91,0)/2</f>
        <v>-3389</v>
      </c>
      <c r="G91" s="14">
        <f>+C91-(C$7+F91*C$8)</f>
        <v>1.9822000002022833E-2</v>
      </c>
      <c r="H91" s="14"/>
      <c r="I91" s="14">
        <f>+G91</f>
        <v>1.9822000002022833E-2</v>
      </c>
      <c r="K91" s="14"/>
      <c r="M91" s="14"/>
      <c r="N91" s="14"/>
      <c r="O91" s="14">
        <f ca="1">+C$11+C$12*$F91</f>
        <v>4.5937831758738352E-3</v>
      </c>
      <c r="P91" s="14"/>
      <c r="Q91" s="15">
        <f>+C91-15018.5</f>
        <v>34773.127</v>
      </c>
    </row>
    <row r="92" spans="1:31" ht="12.95" customHeight="1" x14ac:dyDescent="0.2">
      <c r="A92" s="54" t="s">
        <v>235</v>
      </c>
      <c r="B92" s="56" t="s">
        <v>51</v>
      </c>
      <c r="C92" s="55">
        <v>49802.618000000002</v>
      </c>
      <c r="D92" s="12"/>
      <c r="E92" s="14">
        <f>+(C92-C$7)/C$8</f>
        <v>-3381.4861218590431</v>
      </c>
      <c r="F92" s="14">
        <f>ROUND(2*E92,0)/2</f>
        <v>-3381.5</v>
      </c>
      <c r="G92" s="14">
        <f>+C92-(C$7+F92*C$8)</f>
        <v>2.0337000001745764E-2</v>
      </c>
      <c r="H92" s="14"/>
      <c r="I92" s="14">
        <f>+G92</f>
        <v>2.0337000001745764E-2</v>
      </c>
      <c r="K92" s="14"/>
      <c r="M92" s="14"/>
      <c r="N92" s="14"/>
      <c r="O92" s="14">
        <f ca="1">+C$11+C$12*$F92</f>
        <v>4.5903916930916657E-3</v>
      </c>
      <c r="P92" s="14"/>
      <c r="Q92" s="15">
        <f>+C92-15018.5</f>
        <v>34784.118000000002</v>
      </c>
    </row>
    <row r="93" spans="1:31" ht="12.95" customHeight="1" x14ac:dyDescent="0.2">
      <c r="A93" s="54" t="s">
        <v>235</v>
      </c>
      <c r="B93" s="56" t="s">
        <v>51</v>
      </c>
      <c r="C93" s="55">
        <v>50095.678999999996</v>
      </c>
      <c r="D93" s="12"/>
      <c r="E93" s="14">
        <f>+(C93-C$7)/C$8</f>
        <v>-3181.4988146564988</v>
      </c>
      <c r="F93" s="14">
        <f>ROUND(2*E93,0)/2</f>
        <v>-3181.5</v>
      </c>
      <c r="G93" s="14">
        <f>+C93-(C$7+F93*C$8)</f>
        <v>1.7369999986840412E-3</v>
      </c>
      <c r="H93" s="14"/>
      <c r="I93" s="14">
        <f>+G93</f>
        <v>1.7369999986840412E-3</v>
      </c>
      <c r="K93" s="14"/>
      <c r="M93" s="14"/>
      <c r="N93" s="14"/>
      <c r="O93" s="14">
        <f ca="1">+C$11+C$12*$F93</f>
        <v>4.4999521522338087E-3</v>
      </c>
      <c r="P93" s="14"/>
      <c r="Q93" s="15">
        <f>+C93-15018.5</f>
        <v>35077.178999999996</v>
      </c>
    </row>
    <row r="94" spans="1:31" ht="12.95" customHeight="1" x14ac:dyDescent="0.2">
      <c r="A94" s="14" t="s">
        <v>47</v>
      </c>
      <c r="B94" s="14"/>
      <c r="C94" s="13">
        <v>50502.337</v>
      </c>
      <c r="D94" s="13">
        <v>5.0000000000000001E-3</v>
      </c>
      <c r="E94" s="14">
        <f>+(C94-C$7)/C$8</f>
        <v>-2903.9919530393795</v>
      </c>
      <c r="F94" s="14">
        <f>ROUND(2*E94,0)/2</f>
        <v>-2904</v>
      </c>
      <c r="G94" s="14">
        <f>+C94-(C$7+F94*C$8)</f>
        <v>1.1791999997512903E-2</v>
      </c>
      <c r="H94" s="14"/>
      <c r="I94" s="14">
        <f>+G94</f>
        <v>1.1791999997512903E-2</v>
      </c>
      <c r="J94" s="14"/>
      <c r="K94" s="14"/>
      <c r="L94" s="14"/>
      <c r="M94" s="14"/>
      <c r="N94" s="14"/>
      <c r="O94" s="14">
        <f ca="1">+C$11+C$12*$F94</f>
        <v>4.3744672892935318E-3</v>
      </c>
      <c r="P94" s="14"/>
      <c r="Q94" s="15">
        <f>+C94-15018.5</f>
        <v>35483.837</v>
      </c>
      <c r="R94" s="14"/>
      <c r="S94" s="14"/>
      <c r="T94" s="14"/>
      <c r="Z94" t="s">
        <v>35</v>
      </c>
      <c r="AA94">
        <v>10</v>
      </c>
      <c r="AC94" t="s">
        <v>38</v>
      </c>
      <c r="AE94" t="s">
        <v>40</v>
      </c>
    </row>
    <row r="95" spans="1:31" ht="12.95" customHeight="1" x14ac:dyDescent="0.2">
      <c r="A95" s="54" t="s">
        <v>235</v>
      </c>
      <c r="B95" s="56" t="s">
        <v>51</v>
      </c>
      <c r="C95" s="55">
        <v>50534.567000000003</v>
      </c>
      <c r="D95" s="12"/>
      <c r="E95" s="14">
        <f>+(C95-C$7)/C$8</f>
        <v>-2881.9979282078984</v>
      </c>
      <c r="F95" s="14">
        <f>ROUND(2*E95,0)/2</f>
        <v>-2882</v>
      </c>
      <c r="G95" s="14">
        <f>+C95-(C$7+F95*C$8)</f>
        <v>3.0360000018845312E-3</v>
      </c>
      <c r="H95" s="14"/>
      <c r="I95" s="14">
        <f>+G95</f>
        <v>3.0360000018845312E-3</v>
      </c>
      <c r="K95" s="14"/>
      <c r="M95" s="14"/>
      <c r="N95" s="14"/>
      <c r="O95" s="14">
        <f ca="1">+C$11+C$12*$F95</f>
        <v>4.3645189397991668E-3</v>
      </c>
      <c r="P95" s="14"/>
      <c r="Q95" s="15">
        <f>+C95-15018.5</f>
        <v>35516.067000000003</v>
      </c>
    </row>
    <row r="96" spans="1:31" ht="12.95" customHeight="1" x14ac:dyDescent="0.2">
      <c r="A96" s="54" t="s">
        <v>235</v>
      </c>
      <c r="B96" s="56" t="s">
        <v>51</v>
      </c>
      <c r="C96" s="55">
        <v>51611.637999999999</v>
      </c>
      <c r="D96" s="12"/>
      <c r="E96" s="14">
        <f>+(C96-C$7)/C$8</f>
        <v>-2146.9955602505265</v>
      </c>
      <c r="F96" s="14">
        <f>ROUND(2*E96,0)/2</f>
        <v>-2147</v>
      </c>
      <c r="G96" s="14">
        <f>+C96-(C$7+F96*C$8)</f>
        <v>6.5059999978984706E-3</v>
      </c>
      <c r="H96" s="14"/>
      <c r="I96" s="14">
        <f>+G96</f>
        <v>6.5059999978984706E-3</v>
      </c>
      <c r="K96" s="14"/>
      <c r="M96" s="14"/>
      <c r="N96" s="14"/>
      <c r="O96" s="14">
        <f ca="1">+C$11+C$12*$F96</f>
        <v>4.0321536271465414E-3</v>
      </c>
      <c r="P96" s="14"/>
      <c r="Q96" s="15">
        <f>+C96-15018.5</f>
        <v>36593.137999999999</v>
      </c>
    </row>
    <row r="97" spans="1:20" ht="12.95" customHeight="1" x14ac:dyDescent="0.2">
      <c r="A97" s="54" t="s">
        <v>294</v>
      </c>
      <c r="B97" s="56" t="s">
        <v>51</v>
      </c>
      <c r="C97" s="55">
        <v>52326.015700000004</v>
      </c>
      <c r="D97" s="12"/>
      <c r="E97" s="14">
        <f>+(C97-C$7)/C$8</f>
        <v>-1659.4981704629029</v>
      </c>
      <c r="F97" s="14">
        <f>ROUND(2*E97,0)/2</f>
        <v>-1659.5</v>
      </c>
      <c r="G97" s="14">
        <f>+C97-(C$7+F97*C$8)</f>
        <v>2.6810000053956173E-3</v>
      </c>
      <c r="H97" s="14"/>
      <c r="I97" s="14"/>
      <c r="K97" s="14">
        <f>+G97</f>
        <v>2.6810000053956173E-3</v>
      </c>
      <c r="M97" s="14"/>
      <c r="N97" s="14"/>
      <c r="O97" s="14">
        <f ca="1">+C$11+C$12*$F97</f>
        <v>3.8117072463055147E-3</v>
      </c>
      <c r="P97" s="14"/>
      <c r="Q97" s="15">
        <f>+C97-15018.5</f>
        <v>37307.515700000004</v>
      </c>
    </row>
    <row r="98" spans="1:20" ht="12.95" customHeight="1" x14ac:dyDescent="0.2">
      <c r="A98" s="54" t="s">
        <v>294</v>
      </c>
      <c r="B98" s="56" t="s">
        <v>51</v>
      </c>
      <c r="C98" s="55">
        <v>52558.284699999997</v>
      </c>
      <c r="D98" s="12"/>
      <c r="E98" s="14">
        <f>+(C98-C$7)/C$8</f>
        <v>-1500.9958386731821</v>
      </c>
      <c r="F98" s="14">
        <f>ROUND(2*E98,0)/2</f>
        <v>-1501</v>
      </c>
      <c r="G98" s="14">
        <f>+C98-(C$7+F98*C$8)</f>
        <v>6.0979999980190769E-3</v>
      </c>
      <c r="H98" s="14"/>
      <c r="I98" s="14"/>
      <c r="K98" s="14">
        <f>+G98</f>
        <v>6.0979999980190769E-3</v>
      </c>
      <c r="M98" s="14"/>
      <c r="N98" s="14"/>
      <c r="O98" s="14">
        <f ca="1">+C$11+C$12*$F98</f>
        <v>3.7400339101756629E-3</v>
      </c>
      <c r="P98" s="14"/>
      <c r="Q98" s="15">
        <f>+C98-15018.5</f>
        <v>37539.784699999997</v>
      </c>
    </row>
    <row r="99" spans="1:20" ht="12.95" customHeight="1" x14ac:dyDescent="0.2">
      <c r="A99" s="54" t="s">
        <v>294</v>
      </c>
      <c r="B99" s="56" t="s">
        <v>51</v>
      </c>
      <c r="C99" s="55">
        <v>52580.266600000003</v>
      </c>
      <c r="D99" s="12"/>
      <c r="E99" s="14">
        <f>+(C99-C$7)/C$8</f>
        <v>-1485.9952040333055</v>
      </c>
      <c r="F99" s="14">
        <f>ROUND(2*E99,0)/2</f>
        <v>-1486</v>
      </c>
      <c r="G99" s="14">
        <f>+C99-(C$7+F99*C$8)</f>
        <v>7.0279999999911524E-3</v>
      </c>
      <c r="H99" s="14"/>
      <c r="I99" s="14"/>
      <c r="K99" s="14">
        <f>+G99</f>
        <v>7.0279999999911524E-3</v>
      </c>
      <c r="M99" s="14"/>
      <c r="N99" s="14"/>
      <c r="O99" s="14">
        <f ca="1">+C$11+C$12*$F99</f>
        <v>3.7332509446113236E-3</v>
      </c>
      <c r="P99" s="14"/>
      <c r="Q99" s="15">
        <f>+C99-15018.5</f>
        <v>37561.766600000003</v>
      </c>
    </row>
    <row r="100" spans="1:20" ht="12.95" customHeight="1" x14ac:dyDescent="0.2">
      <c r="A100" s="54" t="s">
        <v>294</v>
      </c>
      <c r="B100" s="56" t="s">
        <v>51</v>
      </c>
      <c r="C100" s="55">
        <v>52621.293400000002</v>
      </c>
      <c r="D100" s="12"/>
      <c r="E100" s="14">
        <f>+(C100-C$7)/C$8</f>
        <v>-1457.9981684156783</v>
      </c>
      <c r="F100" s="14">
        <f>ROUND(2*E100,0)/2</f>
        <v>-1458</v>
      </c>
      <c r="G100" s="14">
        <f>+C100-(C$7+F100*C$8)</f>
        <v>2.683999999135267E-3</v>
      </c>
      <c r="H100" s="14"/>
      <c r="I100" s="14"/>
      <c r="K100" s="14">
        <f>+G100</f>
        <v>2.683999999135267E-3</v>
      </c>
      <c r="M100" s="14"/>
      <c r="N100" s="14"/>
      <c r="O100" s="14">
        <f ca="1">+C$11+C$12*$F100</f>
        <v>3.7205894088912237E-3</v>
      </c>
      <c r="P100" s="14"/>
      <c r="Q100" s="15">
        <f>+C100-15018.5</f>
        <v>37602.793400000002</v>
      </c>
    </row>
    <row r="101" spans="1:20" ht="12.95" customHeight="1" x14ac:dyDescent="0.2">
      <c r="A101" s="54" t="s">
        <v>307</v>
      </c>
      <c r="B101" s="56" t="s">
        <v>51</v>
      </c>
      <c r="C101" s="55">
        <v>52994.239000000001</v>
      </c>
      <c r="D101" s="12"/>
      <c r="E101" s="14">
        <f>+(C101-C$7)/C$8</f>
        <v>-1203.4969339387653</v>
      </c>
      <c r="F101" s="14">
        <f>ROUND(2*E101,0)/2</f>
        <v>-1203.5</v>
      </c>
      <c r="G101" s="14">
        <f>+C101-(C$7+F101*C$8)</f>
        <v>4.4930000003660098E-3</v>
      </c>
      <c r="H101" s="14"/>
      <c r="I101" s="14"/>
      <c r="K101" s="14">
        <f>+G101</f>
        <v>4.4930000003660098E-3</v>
      </c>
      <c r="M101" s="14"/>
      <c r="N101" s="14"/>
      <c r="O101" s="14">
        <f ca="1">+C$11+C$12*$F101</f>
        <v>3.6055050931496002E-3</v>
      </c>
      <c r="P101" s="14"/>
      <c r="Q101" s="15">
        <f>+C101-15018.5</f>
        <v>37975.739000000001</v>
      </c>
    </row>
    <row r="102" spans="1:20" ht="12.95" customHeight="1" x14ac:dyDescent="0.2">
      <c r="A102" s="9" t="s">
        <v>50</v>
      </c>
      <c r="B102" s="10" t="s">
        <v>51</v>
      </c>
      <c r="C102" s="13">
        <v>53029.408799999997</v>
      </c>
      <c r="D102" s="13">
        <v>2.5999999999999999E-3</v>
      </c>
      <c r="E102" s="14">
        <f>+(C102-C$7)/C$8</f>
        <v>-1179.4967647014687</v>
      </c>
      <c r="F102" s="14">
        <f>ROUND(2*E102,0)/2</f>
        <v>-1179.5</v>
      </c>
      <c r="G102" s="14">
        <f>+C102-(C$7+F102*C$8)</f>
        <v>4.7409999970113859E-3</v>
      </c>
      <c r="H102" s="14"/>
      <c r="I102" s="14"/>
      <c r="J102" s="14"/>
      <c r="K102" s="14">
        <f>+G102</f>
        <v>4.7409999970113859E-3</v>
      </c>
      <c r="L102" s="14"/>
      <c r="M102" s="14"/>
      <c r="N102" s="14"/>
      <c r="O102" s="14">
        <f ca="1">+C$11+C$12*$F102</f>
        <v>3.5946523482466575E-3</v>
      </c>
      <c r="P102" s="14"/>
      <c r="Q102" s="15">
        <f>+C102-15018.5</f>
        <v>38010.908799999997</v>
      </c>
      <c r="R102" s="14"/>
      <c r="S102" s="14"/>
      <c r="T102" s="14"/>
    </row>
    <row r="103" spans="1:20" ht="12.95" customHeight="1" x14ac:dyDescent="0.2">
      <c r="A103" s="9" t="s">
        <v>50</v>
      </c>
      <c r="B103" s="10" t="s">
        <v>51</v>
      </c>
      <c r="C103" s="13">
        <v>53029.408799999997</v>
      </c>
      <c r="D103" s="13">
        <v>2.5999999999999999E-3</v>
      </c>
      <c r="E103" s="14">
        <f>+(C103-C$7)/C$8</f>
        <v>-1179.4967647014687</v>
      </c>
      <c r="F103" s="14">
        <f>ROUND(2*E103,0)/2</f>
        <v>-1179.5</v>
      </c>
      <c r="G103" s="14">
        <f>+C103-(C$7+F103*C$8)</f>
        <v>4.7409999970113859E-3</v>
      </c>
      <c r="H103" s="14"/>
      <c r="I103" s="14"/>
      <c r="J103" s="14"/>
      <c r="K103" s="14">
        <f>+G103</f>
        <v>4.7409999970113859E-3</v>
      </c>
      <c r="L103" s="14"/>
      <c r="M103" s="14"/>
      <c r="N103" s="14"/>
      <c r="O103" s="14">
        <f ca="1">+C$11+C$12*$F103</f>
        <v>3.5946523482466575E-3</v>
      </c>
      <c r="P103" s="14"/>
      <c r="Q103" s="15">
        <f>+C103-15018.5</f>
        <v>38010.908799999997</v>
      </c>
      <c r="R103" s="14"/>
      <c r="S103" s="14"/>
      <c r="T103" s="14"/>
    </row>
    <row r="104" spans="1:20" ht="12.95" customHeight="1" x14ac:dyDescent="0.2">
      <c r="A104" s="54" t="s">
        <v>235</v>
      </c>
      <c r="B104" s="56" t="s">
        <v>51</v>
      </c>
      <c r="C104" s="55">
        <v>53050.654900000001</v>
      </c>
      <c r="D104" s="12"/>
      <c r="E104" s="14">
        <f>+(C104-C$7)/C$8</f>
        <v>-1164.9982462102439</v>
      </c>
      <c r="F104" s="14">
        <f>ROUND(2*E104,0)/2</f>
        <v>-1165</v>
      </c>
      <c r="G104" s="14">
        <f>+C104-(C$7+F104*C$8)</f>
        <v>2.5700000041979365E-3</v>
      </c>
      <c r="H104" s="14"/>
      <c r="I104" s="14"/>
      <c r="K104" s="14">
        <f>+G104</f>
        <v>2.5700000041979365E-3</v>
      </c>
      <c r="M104" s="14"/>
      <c r="N104" s="14"/>
      <c r="O104" s="14">
        <f ca="1">+C$11+C$12*$F104</f>
        <v>3.5880954815344628E-3</v>
      </c>
      <c r="P104" s="14"/>
      <c r="Q104" s="15">
        <f>+C104-15018.5</f>
        <v>38032.154900000001</v>
      </c>
    </row>
    <row r="105" spans="1:20" ht="12.95" customHeight="1" x14ac:dyDescent="0.2">
      <c r="A105" s="54" t="s">
        <v>235</v>
      </c>
      <c r="B105" s="56" t="s">
        <v>51</v>
      </c>
      <c r="C105" s="55">
        <v>53053.585800000001</v>
      </c>
      <c r="D105" s="12"/>
      <c r="E105" s="14">
        <f>+(C105-C$7)/C$8</f>
        <v>-1162.9981752397639</v>
      </c>
      <c r="F105" s="14">
        <f>ROUND(2*E105,0)/2</f>
        <v>-1163</v>
      </c>
      <c r="G105" s="14">
        <f>+C105-(C$7+F105*C$8)</f>
        <v>2.674000003025867E-3</v>
      </c>
      <c r="H105" s="14"/>
      <c r="I105" s="14"/>
      <c r="K105" s="14">
        <f>+G105</f>
        <v>2.674000003025867E-3</v>
      </c>
      <c r="M105" s="14"/>
      <c r="N105" s="14"/>
      <c r="O105" s="14">
        <f ca="1">+C$11+C$12*$F105</f>
        <v>3.5871910861258842E-3</v>
      </c>
      <c r="P105" s="14"/>
      <c r="Q105" s="15">
        <f>+C105-15018.5</f>
        <v>38035.085800000001</v>
      </c>
    </row>
    <row r="106" spans="1:20" ht="12.95" customHeight="1" x14ac:dyDescent="0.2">
      <c r="A106" s="11" t="s">
        <v>52</v>
      </c>
      <c r="B106" s="10" t="s">
        <v>51</v>
      </c>
      <c r="C106" s="13">
        <v>53075.567300000002</v>
      </c>
      <c r="D106" s="13">
        <v>2.0000000000000001E-4</v>
      </c>
      <c r="E106" s="14">
        <f>+(C106-C$7)/C$8</f>
        <v>-1147.9978135632764</v>
      </c>
      <c r="F106" s="14">
        <f>ROUND(2*E106,0)/2</f>
        <v>-1148</v>
      </c>
      <c r="G106" s="14">
        <f>+C106-(C$7+F106*C$8)</f>
        <v>3.2040000005508773E-3</v>
      </c>
      <c r="H106" s="14"/>
      <c r="I106" s="14"/>
      <c r="J106" s="14"/>
      <c r="K106" s="14">
        <f>+G106</f>
        <v>3.2040000005508773E-3</v>
      </c>
      <c r="L106" s="14"/>
      <c r="M106" s="14"/>
      <c r="N106" s="14"/>
      <c r="O106" s="14">
        <f ca="1">+C$11+C$12*$F106</f>
        <v>3.5804081205615453E-3</v>
      </c>
      <c r="P106" s="14"/>
      <c r="Q106" s="15">
        <f>+C106-15018.5</f>
        <v>38057.067300000002</v>
      </c>
      <c r="R106" s="14"/>
      <c r="S106" s="14"/>
      <c r="T106" s="14"/>
    </row>
    <row r="107" spans="1:20" ht="12.95" customHeight="1" x14ac:dyDescent="0.2">
      <c r="A107" s="54" t="s">
        <v>328</v>
      </c>
      <c r="B107" s="56" t="s">
        <v>51</v>
      </c>
      <c r="C107" s="55">
        <v>53384.765500000001</v>
      </c>
      <c r="D107" s="12"/>
      <c r="E107" s="14">
        <f>+(C107-C$7)/C$8</f>
        <v>-936.99834447706291</v>
      </c>
      <c r="F107" s="14">
        <f>ROUND(2*E107,0)/2</f>
        <v>-937</v>
      </c>
      <c r="G107" s="14">
        <f>+C107-(C$7+F107*C$8)</f>
        <v>2.4259999991045333E-3</v>
      </c>
      <c r="H107" s="14"/>
      <c r="I107" s="14"/>
      <c r="K107" s="14">
        <f>+G107</f>
        <v>2.4259999991045333E-3</v>
      </c>
      <c r="M107" s="14"/>
      <c r="N107" s="14"/>
      <c r="O107" s="14">
        <f ca="1">+C$11+C$12*$F107</f>
        <v>3.4849944049565058E-3</v>
      </c>
      <c r="P107" s="14"/>
      <c r="Q107" s="15">
        <f>+C107-15018.5</f>
        <v>38366.265500000001</v>
      </c>
    </row>
    <row r="108" spans="1:20" ht="12.95" customHeight="1" x14ac:dyDescent="0.2">
      <c r="A108" s="54" t="s">
        <v>9</v>
      </c>
      <c r="B108" s="56" t="s">
        <v>51</v>
      </c>
      <c r="C108" s="55">
        <v>53407.478900000002</v>
      </c>
      <c r="D108" s="12"/>
      <c r="E108" s="14">
        <f>+(C108-C$7)/C$8</f>
        <v>-921.49852804493969</v>
      </c>
      <c r="F108" s="14">
        <f>ROUND(2*E108,0)/2</f>
        <v>-921.5</v>
      </c>
      <c r="G108" s="14">
        <f>+C108-(C$7+F108*C$8)</f>
        <v>2.157000002625864E-3</v>
      </c>
      <c r="H108" s="14"/>
      <c r="I108" s="14"/>
      <c r="K108" s="14">
        <f>+G108</f>
        <v>2.157000002625864E-3</v>
      </c>
      <c r="M108" s="14"/>
      <c r="N108" s="14"/>
      <c r="O108" s="14">
        <f ca="1">+C$11+C$12*$F108</f>
        <v>3.4779853405400218E-3</v>
      </c>
      <c r="P108" s="14"/>
      <c r="Q108" s="15">
        <f>+C108-15018.5</f>
        <v>38388.978900000002</v>
      </c>
    </row>
    <row r="109" spans="1:20" ht="12.95" customHeight="1" x14ac:dyDescent="0.2">
      <c r="A109" s="54" t="s">
        <v>9</v>
      </c>
      <c r="B109" s="56" t="s">
        <v>51</v>
      </c>
      <c r="C109" s="55">
        <v>53410.411800000002</v>
      </c>
      <c r="D109" s="12"/>
      <c r="E109" s="14">
        <f>+(C109-C$7)/C$8</f>
        <v>-919.49709225752918</v>
      </c>
      <c r="F109" s="14">
        <f>ROUND(2*E109,0)/2</f>
        <v>-919.5</v>
      </c>
      <c r="G109" s="14">
        <f>+C109-(C$7+F109*C$8)</f>
        <v>4.2610000018612482E-3</v>
      </c>
      <c r="H109" s="14"/>
      <c r="I109" s="14"/>
      <c r="K109" s="14">
        <f>+G109</f>
        <v>4.2610000018612482E-3</v>
      </c>
      <c r="M109" s="14"/>
      <c r="N109" s="14"/>
      <c r="O109" s="14">
        <f ca="1">+C$11+C$12*$F109</f>
        <v>3.4770809451314432E-3</v>
      </c>
      <c r="P109" s="14"/>
      <c r="Q109" s="15">
        <f>+C109-15018.5</f>
        <v>38391.911800000002</v>
      </c>
    </row>
    <row r="110" spans="1:20" ht="12.95" customHeight="1" x14ac:dyDescent="0.2">
      <c r="A110" s="54" t="s">
        <v>328</v>
      </c>
      <c r="B110" s="56" t="s">
        <v>51</v>
      </c>
      <c r="C110" s="55">
        <v>53442.647799999999</v>
      </c>
      <c r="D110" s="12"/>
      <c r="E110" s="14">
        <f>+(C110-C$7)/C$8</f>
        <v>-897.49897297526104</v>
      </c>
      <c r="F110" s="14">
        <f>ROUND(2*E110,0)/2</f>
        <v>-897.5</v>
      </c>
      <c r="G110" s="14">
        <f>+C110-(C$7+F110*C$8)</f>
        <v>1.5050000001792796E-3</v>
      </c>
      <c r="H110" s="14"/>
      <c r="I110" s="14"/>
      <c r="K110" s="14">
        <f>+G110</f>
        <v>1.5050000001792796E-3</v>
      </c>
      <c r="M110" s="14"/>
      <c r="N110" s="14"/>
      <c r="O110" s="14">
        <f ca="1">+C$11+C$12*$F110</f>
        <v>3.4671325956370791E-3</v>
      </c>
      <c r="P110" s="14"/>
      <c r="Q110" s="15">
        <f>+C110-15018.5</f>
        <v>38424.147799999999</v>
      </c>
    </row>
    <row r="111" spans="1:20" ht="12.95" customHeight="1" x14ac:dyDescent="0.2">
      <c r="A111" s="54" t="s">
        <v>344</v>
      </c>
      <c r="B111" s="56" t="s">
        <v>51</v>
      </c>
      <c r="C111" s="55">
        <v>53808.997799999997</v>
      </c>
      <c r="D111" s="12"/>
      <c r="E111" s="14">
        <f>+(C111-C$7)/C$8</f>
        <v>-647.49863177102941</v>
      </c>
      <c r="F111" s="14">
        <f>ROUND(2*E111,0)/2</f>
        <v>-647.5</v>
      </c>
      <c r="G111" s="14">
        <f>+C111-(C$7+F111*C$8)</f>
        <v>2.0049999948241748E-3</v>
      </c>
      <c r="H111" s="14"/>
      <c r="I111" s="14"/>
      <c r="K111" s="14">
        <f>+G111</f>
        <v>2.0049999948241748E-3</v>
      </c>
      <c r="M111" s="14"/>
      <c r="N111" s="14"/>
      <c r="O111" s="14">
        <f ca="1">+C$11+C$12*$F111</f>
        <v>3.3540831695647575E-3</v>
      </c>
      <c r="P111" s="14"/>
      <c r="Q111" s="15">
        <f>+C111-15018.5</f>
        <v>38790.497799999997</v>
      </c>
    </row>
    <row r="112" spans="1:20" ht="12.95" customHeight="1" x14ac:dyDescent="0.2">
      <c r="A112" s="54" t="s">
        <v>328</v>
      </c>
      <c r="B112" s="56" t="s">
        <v>51</v>
      </c>
      <c r="C112" s="55">
        <v>53812.662499999999</v>
      </c>
      <c r="D112" s="12"/>
      <c r="E112" s="14">
        <f>+(C112-C$7)/C$8</f>
        <v>-644.99780946882811</v>
      </c>
      <c r="F112" s="14">
        <f>ROUND(2*E112,0)/2</f>
        <v>-645</v>
      </c>
      <c r="G112" s="14">
        <f>+C112-(C$7+F112*C$8)</f>
        <v>3.2099999953061342E-3</v>
      </c>
      <c r="H112" s="14"/>
      <c r="I112" s="14"/>
      <c r="K112" s="14">
        <f>+G112</f>
        <v>3.2099999953061342E-3</v>
      </c>
      <c r="M112" s="14"/>
      <c r="N112" s="14"/>
      <c r="O112" s="14">
        <f ca="1">+C$11+C$12*$F112</f>
        <v>3.3529526753040342E-3</v>
      </c>
      <c r="P112" s="14"/>
      <c r="Q112" s="15">
        <f>+C112-15018.5</f>
        <v>38794.162499999999</v>
      </c>
    </row>
    <row r="113" spans="1:20" ht="12.95" customHeight="1" x14ac:dyDescent="0.2">
      <c r="A113" s="54" t="s">
        <v>328</v>
      </c>
      <c r="B113" s="56" t="s">
        <v>51</v>
      </c>
      <c r="C113" s="55">
        <v>54193.666599999997</v>
      </c>
      <c r="D113" s="12"/>
      <c r="E113" s="14">
        <f>+(C113-C$7)/C$8</f>
        <v>-384.9973863755809</v>
      </c>
      <c r="F113" s="14">
        <f>ROUND(2*E113,0)/2</f>
        <v>-385</v>
      </c>
      <c r="G113" s="14">
        <f>+C113-(C$7+F113*C$8)</f>
        <v>3.8299999941955321E-3</v>
      </c>
      <c r="H113" s="14"/>
      <c r="I113" s="14"/>
      <c r="K113" s="14">
        <f>+G113</f>
        <v>3.8299999941955321E-3</v>
      </c>
      <c r="M113" s="14"/>
      <c r="N113" s="14"/>
      <c r="O113" s="14">
        <f ca="1">+C$11+C$12*$F113</f>
        <v>3.2353812721888199E-3</v>
      </c>
      <c r="P113" s="14"/>
      <c r="Q113" s="15">
        <f>+C113-15018.5</f>
        <v>39175.166599999997</v>
      </c>
    </row>
    <row r="114" spans="1:20" ht="12.95" customHeight="1" x14ac:dyDescent="0.2">
      <c r="A114" s="35" t="s">
        <v>63</v>
      </c>
      <c r="B114" s="36" t="s">
        <v>51</v>
      </c>
      <c r="C114" s="37">
        <v>54508.726199999997</v>
      </c>
      <c r="D114" s="37">
        <v>4.0000000000000002E-4</v>
      </c>
      <c r="E114" s="14">
        <f>+(C114-C$7)/C$8</f>
        <v>-169.99804831179176</v>
      </c>
      <c r="F114" s="14">
        <f>ROUND(2*E114,0)/2</f>
        <v>-170</v>
      </c>
      <c r="G114" s="14">
        <f>+C114-(C$7+F114*C$8)</f>
        <v>2.8600000005098991E-3</v>
      </c>
      <c r="H114" s="14"/>
      <c r="I114" s="14"/>
      <c r="K114" s="14">
        <f>+G114</f>
        <v>2.8600000005098991E-3</v>
      </c>
      <c r="L114" s="14"/>
      <c r="M114" s="14"/>
      <c r="N114" s="14"/>
      <c r="O114" s="14">
        <f ca="1">+C$11+C$12*$F114</f>
        <v>3.1381587657666231E-3</v>
      </c>
      <c r="P114" s="14"/>
      <c r="Q114" s="15">
        <f>+C114-15018.5</f>
        <v>39490.226199999997</v>
      </c>
      <c r="R114" s="14"/>
      <c r="S114" s="14"/>
      <c r="T114" s="14"/>
    </row>
    <row r="115" spans="1:20" ht="12.95" customHeight="1" x14ac:dyDescent="0.2">
      <c r="A115" s="35" t="s">
        <v>64</v>
      </c>
      <c r="B115" s="36" t="s">
        <v>51</v>
      </c>
      <c r="C115" s="37">
        <v>54533.638400000003</v>
      </c>
      <c r="D115" s="37">
        <v>2.0000000000000001E-4</v>
      </c>
      <c r="E115" s="14">
        <f>+(C115-C$7)/C$8</f>
        <v>-152.9977521465137</v>
      </c>
      <c r="F115" s="14">
        <f>ROUND(2*E115,0)/2</f>
        <v>-153</v>
      </c>
      <c r="G115" s="14">
        <f>+C115-(C$7+F115*C$8)</f>
        <v>3.2940000019152649E-3</v>
      </c>
      <c r="H115" s="14"/>
      <c r="I115" s="14"/>
      <c r="K115" s="14">
        <f>+G115</f>
        <v>3.2940000019152649E-3</v>
      </c>
      <c r="L115" s="14"/>
      <c r="M115" s="14"/>
      <c r="N115" s="14"/>
      <c r="O115" s="14">
        <f ca="1">+C$11+C$12*$F115</f>
        <v>3.1304714047937056E-3</v>
      </c>
      <c r="P115" s="14"/>
      <c r="Q115" s="15">
        <f>+C115-15018.5</f>
        <v>39515.138400000003</v>
      </c>
      <c r="R115" s="14"/>
      <c r="S115" s="14"/>
      <c r="T115" s="14"/>
    </row>
    <row r="116" spans="1:20" ht="12.95" customHeight="1" x14ac:dyDescent="0.2">
      <c r="A116" s="90" t="s">
        <v>412</v>
      </c>
      <c r="B116" s="21"/>
      <c r="C116" s="12">
        <v>54757.841</v>
      </c>
      <c r="D116" s="12"/>
      <c r="E116" s="14">
        <f>+(C116-C$7)/C$8</f>
        <v>0</v>
      </c>
      <c r="F116" s="14">
        <f>ROUND(2*E116,0)/2</f>
        <v>0</v>
      </c>
      <c r="G116" s="14">
        <f>+C116-(C$7+F116*C$8)</f>
        <v>0</v>
      </c>
      <c r="H116" s="14"/>
      <c r="I116" s="14"/>
      <c r="K116" s="14">
        <f>+G116</f>
        <v>0</v>
      </c>
      <c r="M116" s="14"/>
      <c r="N116" s="14"/>
      <c r="O116" s="14">
        <f ca="1">+C$11+C$12*$F116</f>
        <v>3.0612851560374446E-3</v>
      </c>
      <c r="P116" s="14"/>
      <c r="Q116" s="15">
        <f>+C116-15018.5</f>
        <v>39739.341</v>
      </c>
    </row>
    <row r="117" spans="1:20" ht="12.95" customHeight="1" x14ac:dyDescent="0.2">
      <c r="A117" s="54" t="s">
        <v>364</v>
      </c>
      <c r="B117" s="56" t="s">
        <v>51</v>
      </c>
      <c r="C117" s="55">
        <v>54806.200900000003</v>
      </c>
      <c r="D117" s="12"/>
      <c r="E117" s="14">
        <f>+(C117-C$7)/C$8</f>
        <v>33.001205133351561</v>
      </c>
      <c r="F117" s="14">
        <f>ROUND(2*E117,0)/2</f>
        <v>33</v>
      </c>
      <c r="G117" s="14">
        <f>+C117-(C$7+F117*C$8)</f>
        <v>1.7660000012256205E-3</v>
      </c>
      <c r="H117" s="14"/>
      <c r="I117" s="14"/>
      <c r="K117" s="14">
        <f>+G117</f>
        <v>1.7660000012256205E-3</v>
      </c>
      <c r="M117" s="14"/>
      <c r="N117" s="14"/>
      <c r="O117" s="14">
        <f ca="1">+C$11+C$12*$F117</f>
        <v>3.0463626317958981E-3</v>
      </c>
      <c r="P117" s="14"/>
      <c r="Q117" s="15">
        <f>+C117-15018.5</f>
        <v>39787.700900000003</v>
      </c>
    </row>
    <row r="118" spans="1:20" ht="12.95" customHeight="1" x14ac:dyDescent="0.2">
      <c r="A118" s="35" t="s">
        <v>65</v>
      </c>
      <c r="B118" s="36" t="s">
        <v>51</v>
      </c>
      <c r="C118" s="37">
        <v>54873.612000000001</v>
      </c>
      <c r="D118" s="37">
        <v>4.0000000000000002E-4</v>
      </c>
      <c r="E118" s="14">
        <f>+(C118-C$7)/C$8</f>
        <v>79.003110417784555</v>
      </c>
      <c r="F118" s="14">
        <f>ROUND(2*E118,0)/2</f>
        <v>79</v>
      </c>
      <c r="G118" s="14">
        <f>+C118-(C$7+F118*C$8)</f>
        <v>4.5580000005429611E-3</v>
      </c>
      <c r="H118" s="14"/>
      <c r="I118" s="14"/>
      <c r="K118" s="14">
        <f>+G118</f>
        <v>4.5580000005429611E-3</v>
      </c>
      <c r="L118" s="14"/>
      <c r="M118" s="14"/>
      <c r="N118" s="14"/>
      <c r="O118" s="14">
        <f ca="1">+C$11+C$12*$F118</f>
        <v>3.0255615373985909E-3</v>
      </c>
      <c r="P118" s="14"/>
      <c r="Q118" s="15">
        <f>+C118-15018.5</f>
        <v>39855.112000000001</v>
      </c>
      <c r="R118" s="14"/>
      <c r="S118" s="14"/>
      <c r="T118" s="14"/>
    </row>
    <row r="119" spans="1:20" ht="12.95" customHeight="1" x14ac:dyDescent="0.2">
      <c r="A119" s="35" t="s">
        <v>66</v>
      </c>
      <c r="B119" s="36" t="s">
        <v>51</v>
      </c>
      <c r="C119" s="37">
        <v>55138.847000000002</v>
      </c>
      <c r="D119" s="37">
        <v>2.0000000000000001E-4</v>
      </c>
      <c r="E119" s="14">
        <f>+(C119-C$7)/C$8</f>
        <v>260.001719669333</v>
      </c>
      <c r="F119" s="14">
        <f>ROUND(2*E119,0)/2</f>
        <v>260</v>
      </c>
      <c r="G119" s="14">
        <f>+C119-(C$7+F119*C$8)</f>
        <v>2.5200000018230639E-3</v>
      </c>
      <c r="H119" s="14"/>
      <c r="I119" s="14"/>
      <c r="K119" s="14">
        <f>+G119</f>
        <v>2.5200000018230639E-3</v>
      </c>
      <c r="L119" s="14"/>
      <c r="M119" s="14"/>
      <c r="N119" s="14"/>
      <c r="O119" s="14">
        <f ca="1">+C$11+C$12*$F119</f>
        <v>2.9437137529222304E-3</v>
      </c>
      <c r="P119" s="14"/>
      <c r="Q119" s="15">
        <f>+C119-15018.5</f>
        <v>40120.347000000002</v>
      </c>
      <c r="R119" s="14"/>
      <c r="S119" s="14"/>
      <c r="T119" s="14"/>
    </row>
    <row r="120" spans="1:20" ht="12.95" customHeight="1" x14ac:dyDescent="0.2">
      <c r="A120" s="35" t="s">
        <v>66</v>
      </c>
      <c r="B120" s="36" t="s">
        <v>51</v>
      </c>
      <c r="C120" s="37">
        <v>55240.6921</v>
      </c>
      <c r="D120" s="37">
        <v>2.0000000000000001E-4</v>
      </c>
      <c r="E120" s="14">
        <f>+(C120-C$7)/C$8</f>
        <v>329.50167804241568</v>
      </c>
      <c r="F120" s="14">
        <f>ROUND(2*E120,0)/2</f>
        <v>329.5</v>
      </c>
      <c r="G120" s="14">
        <f>+C120-(C$7+F120*C$8)</f>
        <v>2.4590000030002557E-3</v>
      </c>
      <c r="H120" s="14"/>
      <c r="I120" s="14"/>
      <c r="K120" s="14">
        <f>+G120</f>
        <v>2.4590000030002557E-3</v>
      </c>
      <c r="L120" s="14"/>
      <c r="M120" s="14"/>
      <c r="N120" s="14"/>
      <c r="O120" s="14">
        <f ca="1">+C$11+C$12*$F120</f>
        <v>2.9122860124741251E-3</v>
      </c>
      <c r="P120" s="14"/>
      <c r="Q120" s="15">
        <f>+C120-15018.5</f>
        <v>40222.1921</v>
      </c>
      <c r="R120" s="14"/>
      <c r="S120" s="14"/>
      <c r="T120" s="14"/>
    </row>
    <row r="121" spans="1:20" ht="12.95" customHeight="1" x14ac:dyDescent="0.2">
      <c r="A121" s="35" t="s">
        <v>66</v>
      </c>
      <c r="B121" s="36" t="s">
        <v>51</v>
      </c>
      <c r="C121" s="37">
        <v>55240.693299999999</v>
      </c>
      <c r="D121" s="37">
        <v>2.0000000000000001E-4</v>
      </c>
      <c r="E121" s="14">
        <f>+(C121-C$7)/C$8</f>
        <v>329.50249693257302</v>
      </c>
      <c r="F121" s="14">
        <f>ROUND(2*E121,0)/2</f>
        <v>329.5</v>
      </c>
      <c r="G121" s="14">
        <f>+C121-(C$7+F121*C$8)</f>
        <v>3.6590000017895363E-3</v>
      </c>
      <c r="H121" s="14"/>
      <c r="I121" s="14"/>
      <c r="K121" s="14">
        <f>+G121</f>
        <v>3.6590000017895363E-3</v>
      </c>
      <c r="L121" s="14"/>
      <c r="M121" s="14"/>
      <c r="N121" s="14"/>
      <c r="O121" s="14">
        <f ca="1">+C$11+C$12*$F121</f>
        <v>2.9122860124741251E-3</v>
      </c>
      <c r="P121" s="14"/>
      <c r="Q121" s="15">
        <f>+C121-15018.5</f>
        <v>40222.193299999999</v>
      </c>
      <c r="R121" s="14"/>
      <c r="S121" s="14"/>
      <c r="T121" s="14"/>
    </row>
    <row r="122" spans="1:20" ht="12.95" customHeight="1" x14ac:dyDescent="0.2">
      <c r="A122" s="37" t="s">
        <v>67</v>
      </c>
      <c r="B122" s="36" t="s">
        <v>48</v>
      </c>
      <c r="C122" s="37">
        <v>55591.655200000001</v>
      </c>
      <c r="D122" s="37">
        <v>2.0000000000000001E-4</v>
      </c>
      <c r="E122" s="14">
        <f>+(C122-C$7)/C$8</f>
        <v>569.00186843437803</v>
      </c>
      <c r="F122" s="14">
        <f>ROUND(2*E122,0)/2</f>
        <v>569</v>
      </c>
      <c r="G122" s="14">
        <f>+C122-(C$7+F122*C$8)</f>
        <v>2.7380000028642826E-3</v>
      </c>
      <c r="H122" s="14"/>
      <c r="I122" s="14"/>
      <c r="K122" s="14">
        <f>+G122</f>
        <v>2.7380000028642826E-3</v>
      </c>
      <c r="L122" s="14"/>
      <c r="M122" s="14"/>
      <c r="N122" s="14"/>
      <c r="O122" s="14">
        <f ca="1">+C$11+C$12*$F122</f>
        <v>2.8039846622968409E-3</v>
      </c>
      <c r="P122" s="14"/>
      <c r="Q122" s="15">
        <f>+C122-15018.5</f>
        <v>40573.155200000001</v>
      </c>
      <c r="R122" s="14"/>
      <c r="S122" s="14"/>
      <c r="T122" s="14"/>
    </row>
    <row r="123" spans="1:20" ht="12.95" customHeight="1" x14ac:dyDescent="0.2">
      <c r="A123" s="33" t="s">
        <v>62</v>
      </c>
      <c r="B123" s="34" t="s">
        <v>48</v>
      </c>
      <c r="C123" s="33">
        <v>55602.646099999998</v>
      </c>
      <c r="D123" s="33">
        <v>2.0000000000000001E-4</v>
      </c>
      <c r="E123" s="14">
        <f>+(C123-C$7)/C$8</f>
        <v>576.50215163388907</v>
      </c>
      <c r="F123" s="14">
        <f>ROUND(2*E123,0)/2</f>
        <v>576.5</v>
      </c>
      <c r="G123" s="14">
        <f>+C123-(C$7+F123*C$8)</f>
        <v>3.152999997837469E-3</v>
      </c>
      <c r="H123" s="14"/>
      <c r="I123" s="14"/>
      <c r="J123" s="14"/>
      <c r="K123" s="14">
        <f>+G123</f>
        <v>3.152999997837469E-3</v>
      </c>
      <c r="L123" s="14"/>
      <c r="M123" s="14"/>
      <c r="N123" s="14"/>
      <c r="O123" s="14">
        <f ca="1">+C$11+C$12*$F123</f>
        <v>2.800593179514671E-3</v>
      </c>
      <c r="P123" s="14"/>
      <c r="Q123" s="15">
        <f>+C123-15018.5</f>
        <v>40584.146099999998</v>
      </c>
      <c r="R123" s="14"/>
      <c r="S123" s="14"/>
      <c r="T123" s="14"/>
    </row>
    <row r="124" spans="1:20" ht="12.95" customHeight="1" x14ac:dyDescent="0.2">
      <c r="A124" s="38" t="s">
        <v>68</v>
      </c>
      <c r="B124" s="39" t="s">
        <v>51</v>
      </c>
      <c r="C124" s="40">
        <v>56331.681100000002</v>
      </c>
      <c r="D124" s="40">
        <v>1E-4</v>
      </c>
      <c r="E124" s="14">
        <f>+(C124-C$7)/C$8</f>
        <v>1074.0018070176166</v>
      </c>
      <c r="F124" s="14">
        <f>ROUND(2*E124,0)/2</f>
        <v>1074</v>
      </c>
      <c r="G124" s="14">
        <f>+C124-(C$7+F124*C$8)</f>
        <v>2.648000001499895E-3</v>
      </c>
      <c r="H124" s="14"/>
      <c r="I124" s="14"/>
      <c r="K124" s="14">
        <f>+G124</f>
        <v>2.648000001499895E-3</v>
      </c>
      <c r="L124" s="14"/>
      <c r="M124" s="14"/>
      <c r="N124" s="14"/>
      <c r="O124" s="14">
        <f ca="1">+C$11+C$12*$F124</f>
        <v>2.5756248216307516E-3</v>
      </c>
      <c r="P124" s="14"/>
      <c r="Q124" s="15">
        <f>+C124-15018.5</f>
        <v>41313.181100000002</v>
      </c>
      <c r="R124" s="14"/>
      <c r="S124" s="14"/>
      <c r="T124" s="14"/>
    </row>
    <row r="125" spans="1:20" ht="12.95" customHeight="1" x14ac:dyDescent="0.2">
      <c r="A125" s="38" t="s">
        <v>69</v>
      </c>
      <c r="B125" s="39" t="s">
        <v>51</v>
      </c>
      <c r="C125" s="40">
        <v>56737.595999999998</v>
      </c>
      <c r="D125" s="40">
        <v>1E-4</v>
      </c>
      <c r="E125" s="14">
        <f>+(C125-C$7)/C$8</f>
        <v>1351.001570904285</v>
      </c>
      <c r="F125" s="14">
        <f>ROUND(2*E125,0)/2</f>
        <v>1351</v>
      </c>
      <c r="G125" s="14">
        <f>+C125-(C$7+F125*C$8)</f>
        <v>2.3020000007818453E-3</v>
      </c>
      <c r="H125" s="14"/>
      <c r="I125" s="14"/>
      <c r="K125" s="14">
        <f>+G125</f>
        <v>2.3020000007818453E-3</v>
      </c>
      <c r="L125" s="14"/>
      <c r="M125" s="14"/>
      <c r="N125" s="14"/>
      <c r="O125" s="14">
        <f ca="1">+C$11+C$12*$F125</f>
        <v>2.4503660575426189E-3</v>
      </c>
      <c r="P125" s="14"/>
      <c r="Q125" s="15">
        <f>+C125-15018.5</f>
        <v>41719.095999999998</v>
      </c>
      <c r="R125" s="14"/>
      <c r="S125" s="14"/>
      <c r="T125" s="14"/>
    </row>
    <row r="126" spans="1:20" ht="12.95" customHeight="1" x14ac:dyDescent="0.2">
      <c r="A126" s="54" t="s">
        <v>396</v>
      </c>
      <c r="B126" s="56" t="s">
        <v>51</v>
      </c>
      <c r="C126" s="55">
        <v>56966.931199999999</v>
      </c>
      <c r="D126" s="12"/>
      <c r="E126" s="14">
        <f>+(C126-C$7)/C$8</f>
        <v>1507.5018527389821</v>
      </c>
      <c r="F126" s="14">
        <f>ROUND(2*E126,0)/2</f>
        <v>1507.5</v>
      </c>
      <c r="G126" s="14">
        <f>+C126-(C$7+F126*C$8)</f>
        <v>2.7150000023539178E-3</v>
      </c>
      <c r="H126" s="14"/>
      <c r="I126" s="14"/>
      <c r="K126" s="14">
        <f>+G126</f>
        <v>2.7150000023539178E-3</v>
      </c>
      <c r="M126" s="14"/>
      <c r="N126" s="14"/>
      <c r="O126" s="14">
        <f ca="1">+C$11+C$12*$F126</f>
        <v>2.3795971168213458E-3</v>
      </c>
      <c r="P126" s="14"/>
      <c r="Q126" s="15">
        <f>+C126-15018.5</f>
        <v>41948.431199999999</v>
      </c>
    </row>
    <row r="127" spans="1:20" ht="12.95" customHeight="1" x14ac:dyDescent="0.2">
      <c r="A127" s="57" t="s">
        <v>2</v>
      </c>
      <c r="B127" s="58" t="s">
        <v>51</v>
      </c>
      <c r="C127" s="59">
        <v>56966.931199999999</v>
      </c>
      <c r="D127" s="59">
        <v>2.9999999999999997E-4</v>
      </c>
      <c r="E127" s="14">
        <f>+(C127-C$7)/C$8</f>
        <v>1507.5018527389821</v>
      </c>
      <c r="F127" s="14">
        <f>ROUND(2*E127,0)/2</f>
        <v>1507.5</v>
      </c>
      <c r="G127" s="14">
        <f>+C127-(C$7+F127*C$8)</f>
        <v>2.7150000023539178E-3</v>
      </c>
      <c r="H127" s="14"/>
      <c r="I127" s="14"/>
      <c r="K127" s="14">
        <f>+G127</f>
        <v>2.7150000023539178E-3</v>
      </c>
      <c r="M127" s="14"/>
      <c r="N127" s="14"/>
      <c r="O127" s="14">
        <f ca="1">+C$11+C$12*$F127</f>
        <v>2.3795971168213458E-3</v>
      </c>
      <c r="P127" s="14"/>
      <c r="Q127" s="15">
        <f>+C127-15018.5</f>
        <v>41948.431199999999</v>
      </c>
    </row>
    <row r="128" spans="1:20" ht="12.95" customHeight="1" x14ac:dyDescent="0.2">
      <c r="A128" s="64" t="s">
        <v>1</v>
      </c>
      <c r="B128" s="65" t="s">
        <v>51</v>
      </c>
      <c r="C128" s="64">
        <v>57402.152499999997</v>
      </c>
      <c r="D128" s="64" t="s">
        <v>397</v>
      </c>
      <c r="E128" s="14">
        <f>+(C128-C$7)/C$8</f>
        <v>1804.5005520684458</v>
      </c>
      <c r="F128" s="14">
        <f>ROUND(2*E128,0)/2</f>
        <v>1804.5</v>
      </c>
      <c r="G128" s="14">
        <f>+C128-(C$7+F128*C$8)</f>
        <v>8.0899999738903716E-4</v>
      </c>
      <c r="H128" s="14"/>
      <c r="I128" s="14"/>
      <c r="K128" s="14">
        <f>+G128</f>
        <v>8.0899999738903716E-4</v>
      </c>
      <c r="M128" s="14"/>
      <c r="N128" s="14"/>
      <c r="O128" s="14">
        <f ca="1">+C$11+C$12*$F128</f>
        <v>2.2452943986474277E-3</v>
      </c>
      <c r="P128" s="14"/>
      <c r="Q128" s="15">
        <f>+C128-15018.5</f>
        <v>42383.652499999997</v>
      </c>
    </row>
    <row r="129" spans="1:17" ht="12.95" customHeight="1" x14ac:dyDescent="0.2">
      <c r="A129" s="57" t="s">
        <v>3</v>
      </c>
      <c r="B129" s="58" t="s">
        <v>51</v>
      </c>
      <c r="C129" s="59">
        <v>57422.669699999999</v>
      </c>
      <c r="D129" s="59">
        <v>1E-4</v>
      </c>
      <c r="E129" s="14">
        <f>+(C129-C$7)/C$8</f>
        <v>1818.5016630294283</v>
      </c>
      <c r="F129" s="14">
        <f>ROUND(2*E129,0)/2</f>
        <v>1818.5</v>
      </c>
      <c r="G129" s="14">
        <f>+C129-(C$7+F129*C$8)</f>
        <v>2.436999995552469E-3</v>
      </c>
      <c r="H129" s="14"/>
      <c r="I129" s="14"/>
      <c r="K129" s="14">
        <f>+G129</f>
        <v>2.436999995552469E-3</v>
      </c>
      <c r="M129" s="14"/>
      <c r="N129" s="14"/>
      <c r="O129" s="14">
        <f ca="1">+C$11+C$12*$F129</f>
        <v>2.2389636307873781E-3</v>
      </c>
      <c r="P129" s="14"/>
      <c r="Q129" s="15">
        <f>+C129-15018.5</f>
        <v>42404.169699999999</v>
      </c>
    </row>
    <row r="130" spans="1:17" ht="12.95" customHeight="1" x14ac:dyDescent="0.2">
      <c r="A130" s="57" t="s">
        <v>3</v>
      </c>
      <c r="B130" s="58" t="s">
        <v>51</v>
      </c>
      <c r="C130" s="59">
        <v>57444.651599999997</v>
      </c>
      <c r="D130" s="59">
        <v>2.0000000000000001E-4</v>
      </c>
      <c r="E130" s="14">
        <f>+(C130-C$7)/C$8</f>
        <v>1833.5022976693001</v>
      </c>
      <c r="F130" s="14">
        <f>ROUND(2*E130,0)/2</f>
        <v>1833.5</v>
      </c>
      <c r="G130" s="14">
        <f>+C130-(C$7+F130*C$8)</f>
        <v>3.3669999975245446E-3</v>
      </c>
      <c r="H130" s="14"/>
      <c r="I130" s="14"/>
      <c r="K130" s="14">
        <f>+G130</f>
        <v>3.3669999975245446E-3</v>
      </c>
      <c r="M130" s="14"/>
      <c r="N130" s="14"/>
      <c r="O130" s="14">
        <f ca="1">+C$11+C$12*$F130</f>
        <v>2.2321806652230384E-3</v>
      </c>
      <c r="P130" s="14"/>
      <c r="Q130" s="15">
        <f>+C130-15018.5</f>
        <v>42426.151599999997</v>
      </c>
    </row>
    <row r="131" spans="1:17" ht="12.95" customHeight="1" x14ac:dyDescent="0.2">
      <c r="A131" s="60" t="s">
        <v>4</v>
      </c>
      <c r="B131" s="61" t="s">
        <v>51</v>
      </c>
      <c r="C131" s="62">
        <v>57803.672400000003</v>
      </c>
      <c r="D131" s="62">
        <v>1E-4</v>
      </c>
      <c r="E131" s="14">
        <f>+(C131-C$7)/C$8</f>
        <v>2078.5011307508285</v>
      </c>
      <c r="F131" s="14">
        <f>ROUND(2*E131,0)/2</f>
        <v>2078.5</v>
      </c>
      <c r="G131" s="14">
        <f>+C131-(C$7+F131*C$8)</f>
        <v>1.6570000007050112E-3</v>
      </c>
      <c r="H131" s="14"/>
      <c r="I131" s="14"/>
      <c r="K131" s="14">
        <f>+G131</f>
        <v>1.6570000007050112E-3</v>
      </c>
      <c r="M131" s="14"/>
      <c r="N131" s="14"/>
      <c r="O131" s="14">
        <f ca="1">+C$11+C$12*$F131</f>
        <v>2.1213922276721634E-3</v>
      </c>
      <c r="P131" s="14"/>
      <c r="Q131" s="15">
        <f>+C131-15018.5</f>
        <v>42785.172400000003</v>
      </c>
    </row>
    <row r="132" spans="1:17" ht="12.95" customHeight="1" x14ac:dyDescent="0.2">
      <c r="A132" s="60" t="s">
        <v>5</v>
      </c>
      <c r="B132" s="63" t="s">
        <v>51</v>
      </c>
      <c r="C132" s="60">
        <v>58090.890700000004</v>
      </c>
      <c r="D132" s="60">
        <v>1E-4</v>
      </c>
      <c r="E132" s="14">
        <f>+(C132-C$7)/C$8</f>
        <v>2274.5013300141009</v>
      </c>
      <c r="F132" s="14">
        <f>ROUND(2*E132,0)/2</f>
        <v>2274.5</v>
      </c>
      <c r="G132" s="14">
        <f>+C132-(C$7+F132*C$8)</f>
        <v>1.9490000049700029E-3</v>
      </c>
      <c r="H132" s="14"/>
      <c r="I132" s="14"/>
      <c r="K132" s="14">
        <f>+G132</f>
        <v>1.9490000049700029E-3</v>
      </c>
      <c r="M132" s="14"/>
      <c r="N132" s="14"/>
      <c r="O132" s="14">
        <f ca="1">+C$11+C$12*$F132</f>
        <v>2.0327614776314636E-3</v>
      </c>
      <c r="P132" s="14"/>
      <c r="Q132" s="15">
        <f>+C132-15018.5</f>
        <v>43072.390700000004</v>
      </c>
    </row>
    <row r="133" spans="1:17" ht="12.95" customHeight="1" x14ac:dyDescent="0.2">
      <c r="A133" s="64" t="s">
        <v>0</v>
      </c>
      <c r="B133" s="65" t="s">
        <v>51</v>
      </c>
      <c r="C133" s="64">
        <v>58488.746299999999</v>
      </c>
      <c r="D133" s="64">
        <v>1E-4</v>
      </c>
      <c r="E133" s="14">
        <f>+(C133-C$7)/C$8</f>
        <v>2546.0013593576614</v>
      </c>
      <c r="F133" s="14">
        <f>ROUND(2*E133,0)/2</f>
        <v>2546</v>
      </c>
      <c r="G133" s="14">
        <f>+C133-(C$7+F133*C$8)</f>
        <v>1.9919999976991676E-3</v>
      </c>
      <c r="H133" s="14"/>
      <c r="I133" s="14"/>
      <c r="K133" s="14">
        <f>+G133</f>
        <v>1.9919999976991676E-3</v>
      </c>
      <c r="M133" s="14"/>
      <c r="N133" s="14"/>
      <c r="O133" s="14">
        <f ca="1">+C$11+C$12*$F133</f>
        <v>1.9099898009169224E-3</v>
      </c>
      <c r="P133" s="14"/>
      <c r="Q133" s="15">
        <f>+C133-15018.5</f>
        <v>43470.246299999999</v>
      </c>
    </row>
    <row r="134" spans="1:17" ht="12.95" customHeight="1" x14ac:dyDescent="0.2">
      <c r="A134" s="66" t="s">
        <v>398</v>
      </c>
      <c r="B134" s="67" t="s">
        <v>51</v>
      </c>
      <c r="C134" s="68">
        <v>58522.450299999997</v>
      </c>
      <c r="D134" s="68">
        <v>1E-4</v>
      </c>
      <c r="E134" s="14">
        <f>+(C134-C$7)/C$8</f>
        <v>2569.0012542667564</v>
      </c>
      <c r="F134" s="14">
        <f>ROUND(2*E134,0)/2</f>
        <v>2569</v>
      </c>
      <c r="G134" s="14">
        <f>+C134-(C$7+F134*C$8)</f>
        <v>1.8379999964963645E-3</v>
      </c>
      <c r="H134" s="14"/>
      <c r="I134" s="14"/>
      <c r="K134" s="14">
        <f>+G134</f>
        <v>1.8379999964963645E-3</v>
      </c>
      <c r="M134" s="14"/>
      <c r="N134" s="14"/>
      <c r="O134" s="14">
        <f ca="1">+C$11+C$12*$F134</f>
        <v>1.8995892537182688E-3</v>
      </c>
      <c r="P134" s="14"/>
      <c r="Q134" s="15">
        <f>+C134-15018.5</f>
        <v>43503.950299999997</v>
      </c>
    </row>
    <row r="135" spans="1:17" ht="12.95" customHeight="1" x14ac:dyDescent="0.2">
      <c r="A135" s="66" t="s">
        <v>398</v>
      </c>
      <c r="B135" s="67" t="s">
        <v>51</v>
      </c>
      <c r="C135" s="68">
        <v>58536.373</v>
      </c>
      <c r="D135" s="68">
        <v>1E-4</v>
      </c>
      <c r="E135" s="14">
        <f>+(C135-C$7)/C$8</f>
        <v>2578.5022226043707</v>
      </c>
      <c r="F135" s="14">
        <f>ROUND(2*E135,0)/2</f>
        <v>2578.5</v>
      </c>
      <c r="G135" s="14">
        <f>+C135-(C$7+F135*C$8)</f>
        <v>3.2569999966653995E-3</v>
      </c>
      <c r="H135" s="14"/>
      <c r="I135" s="14"/>
      <c r="K135" s="14">
        <f>+G135</f>
        <v>3.2569999966653995E-3</v>
      </c>
      <c r="M135" s="14"/>
      <c r="N135" s="14"/>
      <c r="O135" s="14">
        <f ca="1">+C$11+C$12*$F135</f>
        <v>1.8952933755275205E-3</v>
      </c>
      <c r="P135" s="14"/>
      <c r="Q135" s="15">
        <f>+C135-15018.5</f>
        <v>43517.873</v>
      </c>
    </row>
    <row r="136" spans="1:17" ht="12.95" customHeight="1" x14ac:dyDescent="0.2">
      <c r="A136" s="69" t="s">
        <v>399</v>
      </c>
      <c r="B136" s="70" t="s">
        <v>51</v>
      </c>
      <c r="C136" s="71">
        <v>58869.749799999998</v>
      </c>
      <c r="D136" s="71">
        <v>2.0000000000000001E-4</v>
      </c>
      <c r="E136" s="14">
        <f>+(C136-C$7)/C$8</f>
        <v>2806.0013730058304</v>
      </c>
      <c r="F136" s="14">
        <f>ROUND(2*E136,0)/2</f>
        <v>2806</v>
      </c>
      <c r="G136" s="14">
        <f>+C136-(C$7+F136*C$8)</f>
        <v>2.0119999971939251E-3</v>
      </c>
      <c r="H136" s="14"/>
      <c r="I136" s="14"/>
      <c r="K136" s="14">
        <f>+G136</f>
        <v>2.0119999971939251E-3</v>
      </c>
      <c r="M136" s="14"/>
      <c r="N136" s="14"/>
      <c r="O136" s="14">
        <f ca="1">+C$11+C$12*$F136</f>
        <v>1.7924183978017079E-3</v>
      </c>
      <c r="P136" s="14"/>
      <c r="Q136" s="15">
        <f>+C136-15018.5</f>
        <v>43851.249799999998</v>
      </c>
    </row>
    <row r="137" spans="1:17" ht="12.95" customHeight="1" x14ac:dyDescent="0.2">
      <c r="A137" s="69" t="s">
        <v>400</v>
      </c>
      <c r="B137" s="70" t="s">
        <v>51</v>
      </c>
      <c r="C137" s="71">
        <v>58917.375599999999</v>
      </c>
      <c r="D137" s="71">
        <v>2.0000000000000001E-4</v>
      </c>
      <c r="E137" s="14">
        <f>+(C137-C$7)/C$8</f>
        <v>2838.5016220849211</v>
      </c>
      <c r="F137" s="14">
        <f>ROUND(2*E137,0)/2</f>
        <v>2838.5</v>
      </c>
      <c r="G137" s="14">
        <f>+C137-(C$7+F137*C$8)</f>
        <v>2.3769999970681965E-3</v>
      </c>
      <c r="H137" s="14"/>
      <c r="I137" s="14"/>
      <c r="K137" s="14">
        <f>+G137</f>
        <v>2.3769999970681965E-3</v>
      </c>
      <c r="M137" s="14"/>
      <c r="N137" s="14"/>
      <c r="O137" s="14">
        <f ca="1">+C$11+C$12*$F137</f>
        <v>1.7777219724123062E-3</v>
      </c>
      <c r="P137" s="14"/>
      <c r="Q137" s="15">
        <f>+C137-15018.5</f>
        <v>43898.875599999999</v>
      </c>
    </row>
    <row r="138" spans="1:17" ht="12.95" customHeight="1" x14ac:dyDescent="0.2">
      <c r="A138" s="66" t="s">
        <v>401</v>
      </c>
      <c r="B138" s="67" t="s">
        <v>51</v>
      </c>
      <c r="C138" s="68">
        <v>59156.967600000004</v>
      </c>
      <c r="D138" s="68">
        <v>1E-4</v>
      </c>
      <c r="E138" s="14">
        <f>+(C138-C$7)/C$8</f>
        <v>3002.0012310648735</v>
      </c>
      <c r="F138" s="14">
        <f>ROUND(2*E138,0)/2</f>
        <v>3002</v>
      </c>
      <c r="G138" s="14">
        <f>+C138-(C$7+F138*C$8)</f>
        <v>1.803999999538064E-3</v>
      </c>
      <c r="H138" s="14"/>
      <c r="I138" s="14"/>
      <c r="K138" s="14">
        <f>+G138</f>
        <v>1.803999999538064E-3</v>
      </c>
      <c r="M138" s="14"/>
      <c r="N138" s="14"/>
      <c r="O138" s="14">
        <f ca="1">+C$11+C$12*$F138</f>
        <v>1.7037876477610078E-3</v>
      </c>
      <c r="P138" s="14"/>
      <c r="Q138" s="15">
        <f>+C138-15018.5</f>
        <v>44138.467600000004</v>
      </c>
    </row>
    <row r="139" spans="1:17" ht="12.95" customHeight="1" x14ac:dyDescent="0.2">
      <c r="A139" s="66" t="s">
        <v>402</v>
      </c>
      <c r="B139" s="67" t="s">
        <v>51</v>
      </c>
      <c r="C139" s="68">
        <v>59268.337699999996</v>
      </c>
      <c r="D139" s="68">
        <v>2.0000000000000001E-4</v>
      </c>
      <c r="E139" s="14">
        <f>+(C139-C$7)/C$8</f>
        <v>3078.0011300684155</v>
      </c>
      <c r="F139" s="14">
        <f>ROUND(2*E139,0)/2</f>
        <v>3078</v>
      </c>
      <c r="G139" s="14">
        <f>+C139-(C$7+F139*C$8)</f>
        <v>1.6559999930905178E-3</v>
      </c>
      <c r="H139" s="14"/>
      <c r="I139" s="14"/>
      <c r="K139" s="14">
        <f>+G139</f>
        <v>1.6559999930905178E-3</v>
      </c>
      <c r="M139" s="14"/>
      <c r="N139" s="14"/>
      <c r="O139" s="14">
        <f ca="1">+C$11+C$12*$F139</f>
        <v>1.6694206222350222E-3</v>
      </c>
      <c r="P139" s="14"/>
      <c r="Q139" s="15">
        <f>+C139-15018.5</f>
        <v>44249.837699999996</v>
      </c>
    </row>
    <row r="140" spans="1:17" ht="12.95" customHeight="1" x14ac:dyDescent="0.2">
      <c r="A140" s="78" t="s">
        <v>407</v>
      </c>
      <c r="B140" s="79" t="s">
        <v>51</v>
      </c>
      <c r="C140" s="80">
        <v>59278.595600000001</v>
      </c>
      <c r="D140" s="80">
        <v>1E-4</v>
      </c>
      <c r="E140" s="14">
        <f>+(C140-C$7)/C$8</f>
        <v>3085.0012078629834</v>
      </c>
      <c r="F140" s="14">
        <f>ROUND(2*E140,0)/2</f>
        <v>3085</v>
      </c>
      <c r="G140" s="14">
        <f>+C140-(C$7+F140*C$8)</f>
        <v>1.7700000025797635E-3</v>
      </c>
      <c r="H140" s="14"/>
      <c r="I140" s="14"/>
      <c r="K140" s="14">
        <f>+G140</f>
        <v>1.7700000025797635E-3</v>
      </c>
      <c r="M140" s="14"/>
      <c r="N140" s="14"/>
      <c r="O140" s="14">
        <f ca="1">+C$11+C$12*$F140</f>
        <v>1.6662552383049972E-3</v>
      </c>
      <c r="P140" s="14"/>
      <c r="Q140" s="15">
        <f>+C140-15018.5</f>
        <v>44260.095600000001</v>
      </c>
    </row>
    <row r="141" spans="1:17" ht="12.95" customHeight="1" x14ac:dyDescent="0.2">
      <c r="A141" s="74" t="s">
        <v>403</v>
      </c>
      <c r="B141" s="73" t="s">
        <v>51</v>
      </c>
      <c r="C141" s="77">
        <v>59493.276099999901</v>
      </c>
      <c r="D141" s="72" t="s">
        <v>405</v>
      </c>
      <c r="E141" s="14">
        <f>+(C141-C$7)/C$8</f>
        <v>3231.5009983635168</v>
      </c>
      <c r="F141" s="14">
        <f>ROUND(2*E141,0)/2</f>
        <v>3231.5</v>
      </c>
      <c r="G141" s="14">
        <f>+C141-(C$7+F141*C$8)</f>
        <v>1.4629998986492865E-3</v>
      </c>
      <c r="H141" s="14"/>
      <c r="I141" s="14"/>
      <c r="K141" s="14">
        <f>+G141</f>
        <v>1.4629998986492865E-3</v>
      </c>
      <c r="M141" s="14"/>
      <c r="N141" s="14"/>
      <c r="O141" s="14">
        <f ca="1">+C$11+C$12*$F141</f>
        <v>1.6000082746266168E-3</v>
      </c>
      <c r="P141" s="14"/>
      <c r="Q141" s="15">
        <f>+C141-15018.5</f>
        <v>44474.776099999901</v>
      </c>
    </row>
    <row r="142" spans="1:17" ht="12.95" customHeight="1" x14ac:dyDescent="0.2">
      <c r="A142" s="72" t="s">
        <v>404</v>
      </c>
      <c r="B142" s="73" t="s">
        <v>51</v>
      </c>
      <c r="C142" s="77">
        <v>59565.813699999999</v>
      </c>
      <c r="D142" s="72">
        <v>1E-4</v>
      </c>
      <c r="E142" s="14">
        <f>+(C142-C$7)/C$8</f>
        <v>3281.0012706445609</v>
      </c>
      <c r="F142" s="14">
        <f>ROUND(2*E142,0)/2</f>
        <v>3281</v>
      </c>
      <c r="G142" s="14">
        <f>+C142-(C$7+F142*C$8)</f>
        <v>1.861999997345265E-3</v>
      </c>
      <c r="H142" s="14"/>
      <c r="I142" s="14"/>
      <c r="K142" s="14">
        <f>+G142</f>
        <v>1.861999997345265E-3</v>
      </c>
      <c r="M142" s="14"/>
      <c r="N142" s="14"/>
      <c r="O142" s="14">
        <f ca="1">+C$11+C$12*$F142</f>
        <v>1.577624488264297E-3</v>
      </c>
      <c r="P142" s="14"/>
      <c r="Q142" s="15">
        <f>+C142-15018.5</f>
        <v>44547.313699999999</v>
      </c>
    </row>
    <row r="143" spans="1:17" ht="12.95" customHeight="1" x14ac:dyDescent="0.2">
      <c r="A143" s="75" t="s">
        <v>406</v>
      </c>
      <c r="B143" s="76" t="s">
        <v>51</v>
      </c>
      <c r="C143" s="72">
        <v>60008.363100000002</v>
      </c>
      <c r="D143" s="72">
        <v>2.0000000000000001E-4</v>
      </c>
      <c r="E143" s="14">
        <f>+(C143-C$7)/C$8</f>
        <v>3583.0007274474251</v>
      </c>
      <c r="F143" s="14">
        <f>ROUND(2*E143,0)/2</f>
        <v>3583</v>
      </c>
      <c r="G143" s="14">
        <f>+C143-(C$7+F143*C$8)</f>
        <v>1.0660000043571927E-3</v>
      </c>
      <c r="H143" s="14"/>
      <c r="I143" s="14"/>
      <c r="K143" s="14">
        <f>+G143</f>
        <v>1.0660000043571927E-3</v>
      </c>
      <c r="M143" s="14"/>
      <c r="N143" s="14"/>
      <c r="O143" s="14">
        <f ca="1">+C$11+C$12*$F143</f>
        <v>1.4410607815689327E-3</v>
      </c>
      <c r="P143" s="14"/>
      <c r="Q143" s="15">
        <f>+C143-15018.5</f>
        <v>44989.863100000002</v>
      </c>
    </row>
    <row r="144" spans="1:17" ht="12.95" customHeight="1" x14ac:dyDescent="0.2">
      <c r="A144" s="78" t="s">
        <v>407</v>
      </c>
      <c r="B144" s="79" t="s">
        <v>51</v>
      </c>
      <c r="C144" s="80">
        <v>60308.7696</v>
      </c>
      <c r="D144" s="80">
        <v>2.0000000000000001E-4</v>
      </c>
      <c r="E144" s="14">
        <f>+(C144-C$7)/C$8</f>
        <v>3788.0006660306617</v>
      </c>
      <c r="F144" s="14">
        <f>ROUND(2*E144,0)/2</f>
        <v>3788</v>
      </c>
      <c r="G144" s="14">
        <f>+C144-(C$7+F144*C$8)</f>
        <v>9.7599999571684748E-4</v>
      </c>
      <c r="H144" s="14"/>
      <c r="I144" s="14"/>
      <c r="K144" s="14">
        <f>+G144</f>
        <v>9.7599999571684748E-4</v>
      </c>
      <c r="M144" s="14"/>
      <c r="N144" s="14"/>
      <c r="O144" s="14">
        <f ca="1">+C$11+C$12*$F144</f>
        <v>1.348360252189629E-3</v>
      </c>
      <c r="P144" s="14"/>
      <c r="Q144" s="15">
        <f>+C144-15018.5</f>
        <v>45290.2696</v>
      </c>
    </row>
    <row r="145" spans="2:4" ht="12.95" customHeight="1" x14ac:dyDescent="0.2">
      <c r="B145" s="21"/>
      <c r="C145" s="12"/>
      <c r="D145" s="12"/>
    </row>
    <row r="146" spans="2:4" ht="12.95" customHeight="1" x14ac:dyDescent="0.2">
      <c r="B146" s="21"/>
      <c r="C146" s="12"/>
      <c r="D146" s="12"/>
    </row>
    <row r="147" spans="2:4" ht="12.95" customHeight="1" x14ac:dyDescent="0.2">
      <c r="B147" s="21"/>
      <c r="C147" s="12"/>
      <c r="D147" s="12"/>
    </row>
    <row r="148" spans="2:4" ht="12.95" customHeight="1" x14ac:dyDescent="0.2">
      <c r="B148" s="21"/>
      <c r="C148" s="12"/>
      <c r="D148" s="12"/>
    </row>
    <row r="149" spans="2:4" ht="12.95" customHeight="1" x14ac:dyDescent="0.2">
      <c r="B149" s="21"/>
      <c r="C149" s="12"/>
      <c r="D149" s="12"/>
    </row>
    <row r="150" spans="2:4" ht="12.95" customHeight="1" x14ac:dyDescent="0.2">
      <c r="B150" s="21"/>
      <c r="C150" s="12"/>
      <c r="D150" s="12"/>
    </row>
    <row r="151" spans="2:4" ht="12.95" customHeight="1" x14ac:dyDescent="0.2">
      <c r="B151" s="21"/>
      <c r="C151" s="12"/>
      <c r="D151" s="12"/>
    </row>
    <row r="152" spans="2:4" ht="12.95" customHeight="1" x14ac:dyDescent="0.2">
      <c r="B152" s="21"/>
      <c r="C152" s="12"/>
      <c r="D152" s="12"/>
    </row>
    <row r="153" spans="2:4" ht="12.95" customHeight="1" x14ac:dyDescent="0.2">
      <c r="B153" s="21"/>
      <c r="C153" s="12"/>
      <c r="D153" s="12"/>
    </row>
    <row r="154" spans="2:4" ht="12.95" customHeight="1" x14ac:dyDescent="0.2">
      <c r="B154" s="21"/>
      <c r="C154" s="12"/>
      <c r="D154" s="12"/>
    </row>
    <row r="155" spans="2:4" ht="12.95" customHeight="1" x14ac:dyDescent="0.2">
      <c r="B155" s="21"/>
      <c r="C155" s="12"/>
      <c r="D155" s="12"/>
    </row>
    <row r="156" spans="2:4" ht="12.95" customHeight="1" x14ac:dyDescent="0.2">
      <c r="B156" s="21"/>
      <c r="C156" s="12"/>
      <c r="D156" s="12"/>
    </row>
    <row r="157" spans="2:4" ht="12.95" customHeight="1" x14ac:dyDescent="0.2">
      <c r="B157" s="21"/>
      <c r="C157" s="12"/>
      <c r="D157" s="12"/>
    </row>
    <row r="158" spans="2:4" ht="12.95" customHeight="1" x14ac:dyDescent="0.2">
      <c r="B158" s="21"/>
      <c r="C158" s="12"/>
      <c r="D158" s="12"/>
    </row>
    <row r="159" spans="2:4" ht="12.95" customHeight="1" x14ac:dyDescent="0.2">
      <c r="B159" s="21"/>
      <c r="C159" s="12"/>
      <c r="D159" s="12"/>
    </row>
    <row r="160" spans="2:4" ht="12.95" customHeight="1" x14ac:dyDescent="0.2">
      <c r="B160" s="21"/>
      <c r="C160" s="12"/>
      <c r="D160" s="12"/>
    </row>
    <row r="161" spans="2:4" ht="12.95" customHeight="1" x14ac:dyDescent="0.2">
      <c r="B161" s="21"/>
      <c r="C161" s="12"/>
      <c r="D161" s="12"/>
    </row>
    <row r="162" spans="2:4" ht="12.95" customHeight="1" x14ac:dyDescent="0.2">
      <c r="B162" s="21"/>
      <c r="C162" s="12"/>
      <c r="D162" s="12"/>
    </row>
    <row r="163" spans="2:4" ht="12.95" customHeight="1" x14ac:dyDescent="0.2">
      <c r="B163" s="21"/>
      <c r="C163" s="12"/>
      <c r="D163" s="12"/>
    </row>
    <row r="164" spans="2:4" ht="12.95" customHeight="1" x14ac:dyDescent="0.2">
      <c r="B164" s="21"/>
      <c r="C164" s="12"/>
      <c r="D164" s="12"/>
    </row>
    <row r="165" spans="2:4" ht="12.95" customHeight="1" x14ac:dyDescent="0.2">
      <c r="B165" s="21"/>
      <c r="C165" s="12"/>
      <c r="D165" s="12"/>
    </row>
    <row r="166" spans="2:4" ht="12.95" customHeight="1" x14ac:dyDescent="0.2">
      <c r="B166" s="21"/>
      <c r="C166" s="12"/>
      <c r="D166" s="12"/>
    </row>
    <row r="167" spans="2:4" ht="12.95" customHeight="1" x14ac:dyDescent="0.2">
      <c r="B167" s="21"/>
      <c r="C167" s="12"/>
      <c r="D167" s="12"/>
    </row>
    <row r="168" spans="2:4" ht="12.95" customHeight="1" x14ac:dyDescent="0.2">
      <c r="B168" s="21"/>
      <c r="C168" s="12"/>
      <c r="D168" s="12"/>
    </row>
    <row r="169" spans="2:4" ht="12.95" customHeight="1" x14ac:dyDescent="0.2">
      <c r="B169" s="21"/>
      <c r="C169" s="12"/>
      <c r="D169" s="12"/>
    </row>
    <row r="170" spans="2:4" ht="12.95" customHeight="1" x14ac:dyDescent="0.2">
      <c r="B170" s="21"/>
      <c r="C170" s="12"/>
      <c r="D170" s="12"/>
    </row>
    <row r="171" spans="2:4" ht="12.95" customHeight="1" x14ac:dyDescent="0.2">
      <c r="B171" s="21"/>
      <c r="C171" s="12"/>
      <c r="D171" s="12"/>
    </row>
    <row r="172" spans="2:4" ht="12.95" customHeight="1" x14ac:dyDescent="0.2">
      <c r="B172" s="21"/>
      <c r="C172" s="12"/>
      <c r="D172" s="12"/>
    </row>
    <row r="173" spans="2:4" ht="12.95" customHeight="1" x14ac:dyDescent="0.2">
      <c r="B173" s="21"/>
      <c r="C173" s="12"/>
      <c r="D173" s="12"/>
    </row>
    <row r="174" spans="2:4" ht="12.95" customHeight="1" x14ac:dyDescent="0.2">
      <c r="B174" s="21"/>
      <c r="C174" s="12"/>
      <c r="D174" s="12"/>
    </row>
    <row r="175" spans="2:4" ht="12.95" customHeight="1" x14ac:dyDescent="0.2">
      <c r="B175" s="21"/>
      <c r="C175" s="12"/>
      <c r="D175" s="12"/>
    </row>
    <row r="176" spans="2:4" ht="12.95" customHeight="1" x14ac:dyDescent="0.2">
      <c r="B176" s="21"/>
      <c r="C176" s="12"/>
      <c r="D176" s="12"/>
    </row>
    <row r="177" spans="2:4" ht="12.95" customHeight="1" x14ac:dyDescent="0.2">
      <c r="B177" s="21"/>
      <c r="C177" s="12"/>
      <c r="D177" s="12"/>
    </row>
    <row r="178" spans="2:4" ht="12.95" customHeight="1" x14ac:dyDescent="0.2">
      <c r="B178" s="21"/>
      <c r="C178" s="12"/>
      <c r="D178" s="12"/>
    </row>
    <row r="179" spans="2:4" ht="12.95" customHeight="1" x14ac:dyDescent="0.2">
      <c r="B179" s="21"/>
      <c r="C179" s="12"/>
      <c r="D179" s="12"/>
    </row>
    <row r="180" spans="2:4" ht="12.95" customHeight="1" x14ac:dyDescent="0.2">
      <c r="B180" s="21"/>
      <c r="C180" s="12"/>
      <c r="D180" s="12"/>
    </row>
    <row r="181" spans="2:4" ht="12.95" customHeight="1" x14ac:dyDescent="0.2">
      <c r="B181" s="21"/>
      <c r="C181" s="12"/>
      <c r="D181" s="12"/>
    </row>
    <row r="182" spans="2:4" ht="12.95" customHeight="1" x14ac:dyDescent="0.2">
      <c r="B182" s="21"/>
      <c r="C182" s="12"/>
      <c r="D182" s="12"/>
    </row>
    <row r="183" spans="2:4" ht="12.95" customHeight="1" x14ac:dyDescent="0.2">
      <c r="B183" s="21"/>
      <c r="C183" s="12"/>
      <c r="D183" s="12"/>
    </row>
    <row r="184" spans="2:4" ht="12.95" customHeight="1" x14ac:dyDescent="0.2">
      <c r="B184" s="21"/>
      <c r="C184" s="12"/>
      <c r="D184" s="12"/>
    </row>
    <row r="185" spans="2:4" ht="12.95" customHeight="1" x14ac:dyDescent="0.2">
      <c r="B185" s="21"/>
      <c r="C185" s="12"/>
      <c r="D185" s="12"/>
    </row>
    <row r="186" spans="2:4" ht="12.95" customHeight="1" x14ac:dyDescent="0.2">
      <c r="B186" s="21"/>
      <c r="C186" s="12"/>
      <c r="D186" s="12"/>
    </row>
    <row r="187" spans="2:4" ht="12.95" customHeight="1" x14ac:dyDescent="0.2">
      <c r="B187" s="21"/>
      <c r="C187" s="12"/>
      <c r="D187" s="12"/>
    </row>
    <row r="188" spans="2:4" ht="12.95" customHeight="1" x14ac:dyDescent="0.2">
      <c r="B188" s="21"/>
      <c r="C188" s="12"/>
      <c r="D188" s="12"/>
    </row>
    <row r="189" spans="2:4" ht="12.95" customHeight="1" x14ac:dyDescent="0.2">
      <c r="B189" s="21"/>
      <c r="C189" s="12"/>
      <c r="D189" s="12"/>
    </row>
    <row r="190" spans="2:4" ht="12.95" customHeight="1" x14ac:dyDescent="0.2">
      <c r="B190" s="21"/>
      <c r="C190" s="12"/>
      <c r="D190" s="12"/>
    </row>
    <row r="191" spans="2:4" ht="12.95" customHeight="1" x14ac:dyDescent="0.2">
      <c r="B191" s="21"/>
      <c r="C191" s="12"/>
      <c r="D191" s="12"/>
    </row>
    <row r="192" spans="2:4" ht="12.95" customHeight="1" x14ac:dyDescent="0.2">
      <c r="B192" s="21"/>
      <c r="C192" s="12"/>
      <c r="D192" s="12"/>
    </row>
    <row r="193" spans="2:4" ht="12.95" customHeight="1" x14ac:dyDescent="0.2">
      <c r="B193" s="21"/>
      <c r="C193" s="12"/>
      <c r="D193" s="12"/>
    </row>
    <row r="194" spans="2:4" ht="12.95" customHeight="1" x14ac:dyDescent="0.2">
      <c r="B194" s="21"/>
      <c r="C194" s="12"/>
      <c r="D194" s="12"/>
    </row>
    <row r="195" spans="2:4" ht="12.95" customHeight="1" x14ac:dyDescent="0.2">
      <c r="B195" s="21"/>
      <c r="C195" s="12"/>
      <c r="D195" s="12"/>
    </row>
    <row r="196" spans="2:4" ht="12.95" customHeight="1" x14ac:dyDescent="0.2">
      <c r="B196" s="21"/>
      <c r="C196" s="12"/>
      <c r="D196" s="12"/>
    </row>
    <row r="197" spans="2:4" ht="12.95" customHeight="1" x14ac:dyDescent="0.2">
      <c r="B197" s="21"/>
      <c r="C197" s="12"/>
      <c r="D197" s="12"/>
    </row>
    <row r="198" spans="2:4" ht="12.95" customHeight="1" x14ac:dyDescent="0.2">
      <c r="B198" s="21"/>
      <c r="C198" s="12"/>
      <c r="D198" s="12"/>
    </row>
    <row r="199" spans="2:4" ht="12.95" customHeight="1" x14ac:dyDescent="0.2">
      <c r="B199" s="21"/>
      <c r="C199" s="12"/>
      <c r="D199" s="12"/>
    </row>
    <row r="200" spans="2:4" ht="12.95" customHeight="1" x14ac:dyDescent="0.2">
      <c r="B200" s="21"/>
      <c r="C200" s="12"/>
      <c r="D200" s="12"/>
    </row>
    <row r="201" spans="2:4" ht="12.95" customHeight="1" x14ac:dyDescent="0.2">
      <c r="B201" s="21"/>
      <c r="C201" s="12"/>
      <c r="D201" s="12"/>
    </row>
    <row r="202" spans="2:4" ht="12.95" customHeight="1" x14ac:dyDescent="0.2">
      <c r="B202" s="21"/>
      <c r="C202" s="12"/>
      <c r="D202" s="12"/>
    </row>
    <row r="203" spans="2:4" ht="12.95" customHeight="1" x14ac:dyDescent="0.2">
      <c r="B203" s="21"/>
      <c r="C203" s="12"/>
      <c r="D203" s="12"/>
    </row>
    <row r="204" spans="2:4" x14ac:dyDescent="0.2">
      <c r="B204" s="21"/>
      <c r="C204" s="12"/>
      <c r="D204" s="12"/>
    </row>
    <row r="205" spans="2:4" x14ac:dyDescent="0.2">
      <c r="B205" s="21"/>
      <c r="C205" s="12"/>
      <c r="D205" s="12"/>
    </row>
    <row r="206" spans="2:4" x14ac:dyDescent="0.2">
      <c r="B206" s="21"/>
      <c r="C206" s="12"/>
      <c r="D206" s="12"/>
    </row>
    <row r="207" spans="2:4" x14ac:dyDescent="0.2">
      <c r="B207" s="21"/>
      <c r="C207" s="12"/>
      <c r="D207" s="12"/>
    </row>
    <row r="208" spans="2:4" x14ac:dyDescent="0.2">
      <c r="B208" s="21"/>
      <c r="C208" s="12"/>
      <c r="D208" s="12"/>
    </row>
    <row r="209" spans="2:4" x14ac:dyDescent="0.2">
      <c r="B209" s="21"/>
      <c r="C209" s="12"/>
      <c r="D209" s="12"/>
    </row>
    <row r="210" spans="2:4" x14ac:dyDescent="0.2">
      <c r="B210" s="21"/>
      <c r="C210" s="12"/>
      <c r="D210" s="12"/>
    </row>
    <row r="211" spans="2:4" x14ac:dyDescent="0.2">
      <c r="B211" s="21"/>
      <c r="C211" s="12"/>
      <c r="D211" s="12"/>
    </row>
    <row r="212" spans="2:4" x14ac:dyDescent="0.2">
      <c r="B212" s="21"/>
      <c r="C212" s="12"/>
      <c r="D212" s="12"/>
    </row>
    <row r="213" spans="2:4" x14ac:dyDescent="0.2">
      <c r="B213" s="21"/>
      <c r="C213" s="12"/>
      <c r="D213" s="12"/>
    </row>
    <row r="214" spans="2:4" x14ac:dyDescent="0.2">
      <c r="B214" s="21"/>
      <c r="C214" s="12"/>
      <c r="D214" s="12"/>
    </row>
    <row r="215" spans="2:4" x14ac:dyDescent="0.2">
      <c r="B215" s="21"/>
      <c r="C215" s="12"/>
      <c r="D215" s="12"/>
    </row>
    <row r="216" spans="2:4" x14ac:dyDescent="0.2">
      <c r="B216" s="21"/>
      <c r="C216" s="12"/>
      <c r="D216" s="12"/>
    </row>
    <row r="217" spans="2:4" x14ac:dyDescent="0.2">
      <c r="B217" s="21"/>
      <c r="C217" s="12"/>
      <c r="D217" s="12"/>
    </row>
    <row r="218" spans="2:4" x14ac:dyDescent="0.2">
      <c r="B218" s="21"/>
      <c r="C218" s="12"/>
      <c r="D218" s="12"/>
    </row>
    <row r="219" spans="2:4" x14ac:dyDescent="0.2">
      <c r="B219" s="21"/>
      <c r="C219" s="12"/>
      <c r="D219" s="12"/>
    </row>
    <row r="220" spans="2:4" x14ac:dyDescent="0.2">
      <c r="B220" s="21"/>
      <c r="C220" s="12"/>
      <c r="D220" s="12"/>
    </row>
    <row r="221" spans="2:4" x14ac:dyDescent="0.2">
      <c r="B221" s="21"/>
      <c r="C221" s="12"/>
      <c r="D221" s="12"/>
    </row>
    <row r="222" spans="2:4" x14ac:dyDescent="0.2">
      <c r="B222" s="21"/>
      <c r="C222" s="12"/>
      <c r="D222" s="12"/>
    </row>
    <row r="223" spans="2:4" x14ac:dyDescent="0.2">
      <c r="B223" s="21"/>
      <c r="C223" s="12"/>
      <c r="D223" s="12"/>
    </row>
    <row r="224" spans="2:4" x14ac:dyDescent="0.2">
      <c r="B224" s="21"/>
      <c r="C224" s="12"/>
      <c r="D224" s="12"/>
    </row>
    <row r="225" spans="2:4" x14ac:dyDescent="0.2">
      <c r="B225" s="21"/>
      <c r="C225" s="12"/>
      <c r="D225" s="12"/>
    </row>
    <row r="226" spans="2:4" x14ac:dyDescent="0.2">
      <c r="C226" s="12"/>
      <c r="D226" s="12"/>
    </row>
    <row r="227" spans="2:4" x14ac:dyDescent="0.2">
      <c r="C227" s="12"/>
      <c r="D227" s="12"/>
    </row>
    <row r="228" spans="2:4" x14ac:dyDescent="0.2">
      <c r="C228" s="12"/>
      <c r="D228" s="12"/>
    </row>
    <row r="229" spans="2:4" x14ac:dyDescent="0.2">
      <c r="C229" s="12"/>
      <c r="D229" s="12"/>
    </row>
    <row r="230" spans="2:4" x14ac:dyDescent="0.2">
      <c r="C230" s="12"/>
      <c r="D230" s="12"/>
    </row>
    <row r="231" spans="2:4" x14ac:dyDescent="0.2">
      <c r="C231" s="12"/>
      <c r="D231" s="12"/>
    </row>
    <row r="232" spans="2:4" x14ac:dyDescent="0.2">
      <c r="C232" s="12"/>
      <c r="D232" s="12"/>
    </row>
    <row r="233" spans="2:4" x14ac:dyDescent="0.2">
      <c r="C233" s="12"/>
      <c r="D233" s="12"/>
    </row>
    <row r="234" spans="2:4" x14ac:dyDescent="0.2">
      <c r="C234" s="12"/>
      <c r="D234" s="12"/>
    </row>
    <row r="235" spans="2:4" x14ac:dyDescent="0.2">
      <c r="C235" s="12"/>
      <c r="D235" s="12"/>
    </row>
    <row r="236" spans="2:4" x14ac:dyDescent="0.2">
      <c r="C236" s="12"/>
      <c r="D236" s="12"/>
    </row>
    <row r="237" spans="2:4" x14ac:dyDescent="0.2">
      <c r="C237" s="12"/>
      <c r="D237" s="12"/>
    </row>
    <row r="238" spans="2:4" x14ac:dyDescent="0.2">
      <c r="C238" s="12"/>
      <c r="D238" s="12"/>
    </row>
    <row r="239" spans="2:4" x14ac:dyDescent="0.2">
      <c r="C239" s="12"/>
      <c r="D239" s="12"/>
    </row>
    <row r="240" spans="2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</sheetData>
  <protectedRanges>
    <protectedRange sqref="A133:D135" name="Range1"/>
  </protectedRanges>
  <sortState xmlns:xlrd2="http://schemas.microsoft.com/office/spreadsheetml/2017/richdata2" ref="A21:Y149">
    <sortCondition ref="C21:C149"/>
  </sortState>
  <phoneticPr fontId="8" type="noConversion"/>
  <hyperlinks>
    <hyperlink ref="H63095" r:id="rId1" display="http://vsolj.cetus-net.org/bulletin.html" xr:uid="{00000000-0004-0000-0000-000000000000}"/>
    <hyperlink ref="H63088" r:id="rId2" display="http://vsolj.cetus-net.org/bulletin.html" xr:uid="{00000000-0004-0000-0000-000001000000}"/>
    <hyperlink ref="AP585" r:id="rId3" display="http://cdsbib.u-strasbg.fr/cgi-bin/cdsbib?1990RMxAA..21..381G" xr:uid="{00000000-0004-0000-0000-000002000000}"/>
    <hyperlink ref="AP588" r:id="rId4" display="http://cdsbib.u-strasbg.fr/cgi-bin/cdsbib?1990RMxAA..21..381G" xr:uid="{00000000-0004-0000-0000-000003000000}"/>
    <hyperlink ref="AP586" r:id="rId5" display="http://cdsbib.u-strasbg.fr/cgi-bin/cdsbib?1990RMxAA..21..381G" xr:uid="{00000000-0004-0000-0000-000004000000}"/>
    <hyperlink ref="AP564" r:id="rId6" display="http://cdsbib.u-strasbg.fr/cgi-bin/cdsbib?1990RMxAA..21..381G" xr:uid="{00000000-0004-0000-0000-000005000000}"/>
    <hyperlink ref="I63095" r:id="rId7" display="http://vsolj.cetus-net.org/bulletin.html" xr:uid="{00000000-0004-0000-0000-000006000000}"/>
    <hyperlink ref="AQ698" r:id="rId8" display="http://cdsbib.u-strasbg.fr/cgi-bin/cdsbib?1990RMxAA..21..381G" xr:uid="{00000000-0004-0000-0000-000007000000}"/>
    <hyperlink ref="AQ64503" r:id="rId9" display="http://cdsbib.u-strasbg.fr/cgi-bin/cdsbib?1990RMxAA..21..381G" xr:uid="{00000000-0004-0000-0000-000008000000}"/>
    <hyperlink ref="AQ699" r:id="rId10" display="http://cdsbib.u-strasbg.fr/cgi-bin/cdsbib?1990RMxAA..21..381G" xr:uid="{00000000-0004-0000-0000-000009000000}"/>
    <hyperlink ref="H63092" r:id="rId11" display="https://www.aavso.org/ejaavso" xr:uid="{00000000-0004-0000-0000-00000A000000}"/>
    <hyperlink ref="H63804" r:id="rId12" display="http://vsolj.cetus-net.org/bulletin.html" xr:uid="{00000000-0004-0000-0000-00000B000000}"/>
    <hyperlink ref="H63797" r:id="rId13" display="https://www.aavso.org/ejaavso" xr:uid="{00000000-0004-0000-0000-00000C000000}"/>
    <hyperlink ref="I63804" r:id="rId14" display="http://vsolj.cetus-net.org/bulletin.html" xr:uid="{00000000-0004-0000-0000-00000D000000}"/>
    <hyperlink ref="AQ57455" r:id="rId15" display="http://cdsbib.u-strasbg.fr/cgi-bin/cdsbib?1990RMxAA..21..381G" xr:uid="{00000000-0004-0000-0000-00000E000000}"/>
    <hyperlink ref="H63801" r:id="rId16" display="https://www.aavso.org/ejaavso" xr:uid="{00000000-0004-0000-0000-00000F000000}"/>
    <hyperlink ref="AP4819" r:id="rId17" display="http://cdsbib.u-strasbg.fr/cgi-bin/cdsbib?1990RMxAA..21..381G" xr:uid="{00000000-0004-0000-0000-000010000000}"/>
    <hyperlink ref="AP4822" r:id="rId18" display="http://cdsbib.u-strasbg.fr/cgi-bin/cdsbib?1990RMxAA..21..381G" xr:uid="{00000000-0004-0000-0000-000011000000}"/>
    <hyperlink ref="AP4820" r:id="rId19" display="http://cdsbib.u-strasbg.fr/cgi-bin/cdsbib?1990RMxAA..21..381G" xr:uid="{00000000-0004-0000-0000-000012000000}"/>
    <hyperlink ref="AP4804" r:id="rId20" display="http://cdsbib.u-strasbg.fr/cgi-bin/cdsbib?1990RMxAA..21..381G" xr:uid="{00000000-0004-0000-0000-000013000000}"/>
    <hyperlink ref="AQ5033" r:id="rId21" display="http://cdsbib.u-strasbg.fr/cgi-bin/cdsbib?1990RMxAA..21..381G" xr:uid="{00000000-0004-0000-0000-000014000000}"/>
    <hyperlink ref="AQ5037" r:id="rId22" display="http://cdsbib.u-strasbg.fr/cgi-bin/cdsbib?1990RMxAA..21..381G" xr:uid="{00000000-0004-0000-0000-000015000000}"/>
    <hyperlink ref="AQ64717" r:id="rId23" display="http://cdsbib.u-strasbg.fr/cgi-bin/cdsbib?1990RMxAA..21..381G" xr:uid="{00000000-0004-0000-0000-000016000000}"/>
    <hyperlink ref="I1925" r:id="rId24" display="http://vsolj.cetus-net.org/bulletin.html" xr:uid="{00000000-0004-0000-0000-000017000000}"/>
    <hyperlink ref="H1925" r:id="rId25" display="http://vsolj.cetus-net.org/bulletin.html" xr:uid="{00000000-0004-0000-0000-000018000000}"/>
    <hyperlink ref="AQ65378" r:id="rId26" display="http://cdsbib.u-strasbg.fr/cgi-bin/cdsbib?1990RMxAA..21..381G" xr:uid="{00000000-0004-0000-0000-000019000000}"/>
    <hyperlink ref="AQ65377" r:id="rId27" display="http://cdsbib.u-strasbg.fr/cgi-bin/cdsbib?1990RMxAA..21..381G" xr:uid="{00000000-0004-0000-0000-00001A000000}"/>
    <hyperlink ref="AP3095" r:id="rId28" display="http://cdsbib.u-strasbg.fr/cgi-bin/cdsbib?1990RMxAA..21..381G" xr:uid="{00000000-0004-0000-0000-00001B000000}"/>
    <hyperlink ref="AP3113" r:id="rId29" display="http://cdsbib.u-strasbg.fr/cgi-bin/cdsbib?1990RMxAA..21..381G" xr:uid="{00000000-0004-0000-0000-00001C000000}"/>
    <hyperlink ref="AP3114" r:id="rId30" display="http://cdsbib.u-strasbg.fr/cgi-bin/cdsbib?1990RMxAA..21..381G" xr:uid="{00000000-0004-0000-0000-00001D000000}"/>
    <hyperlink ref="AP3110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7"/>
  <sheetViews>
    <sheetView topLeftCell="A65" workbookViewId="0">
      <selection activeCell="A32" sqref="A32:C112"/>
    </sheetView>
  </sheetViews>
  <sheetFormatPr defaultRowHeight="12.75" x14ac:dyDescent="0.2"/>
  <cols>
    <col min="1" max="1" width="19.7109375" style="12" customWidth="1"/>
    <col min="2" max="2" width="4.42578125" style="18" customWidth="1"/>
    <col min="3" max="3" width="12.7109375" style="12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2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1" t="s">
        <v>70</v>
      </c>
      <c r="I1" s="42" t="s">
        <v>71</v>
      </c>
      <c r="J1" s="43" t="s">
        <v>72</v>
      </c>
    </row>
    <row r="2" spans="1:16" x14ac:dyDescent="0.2">
      <c r="I2" s="44" t="s">
        <v>73</v>
      </c>
      <c r="J2" s="45" t="s">
        <v>74</v>
      </c>
    </row>
    <row r="3" spans="1:16" x14ac:dyDescent="0.2">
      <c r="A3" s="46" t="s">
        <v>75</v>
      </c>
      <c r="I3" s="44" t="s">
        <v>76</v>
      </c>
      <c r="J3" s="45" t="s">
        <v>77</v>
      </c>
    </row>
    <row r="4" spans="1:16" x14ac:dyDescent="0.2">
      <c r="I4" s="44" t="s">
        <v>78</v>
      </c>
      <c r="J4" s="45" t="s">
        <v>77</v>
      </c>
    </row>
    <row r="5" spans="1:16" ht="13.5" thickBot="1" x14ac:dyDescent="0.25">
      <c r="I5" s="47" t="s">
        <v>79</v>
      </c>
      <c r="J5" s="48" t="s">
        <v>80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MVS 9.164 </v>
      </c>
      <c r="B11" s="21" t="str">
        <f t="shared" ref="B11:B42" si="1">IF(H11=INT(H11),"I","II")</f>
        <v>I</v>
      </c>
      <c r="C11" s="12">
        <f t="shared" ref="C11:C42" si="2">1*G11</f>
        <v>44909.644999999997</v>
      </c>
      <c r="D11" s="18" t="str">
        <f t="shared" ref="D11:D42" si="3">VLOOKUP(F11,I$1:J$5,2,FALSE)</f>
        <v>vis</v>
      </c>
      <c r="E11" s="49">
        <f>VLOOKUP(C11,Active!C$21:E$968,3,FALSE)</f>
        <v>-6720.4923167630932</v>
      </c>
      <c r="F11" s="21" t="s">
        <v>79</v>
      </c>
      <c r="G11" s="18" t="str">
        <f t="shared" ref="G11:G42" si="4">MID(I11,3,LEN(I11)-3)</f>
        <v>44909.645</v>
      </c>
      <c r="H11" s="12">
        <f t="shared" ref="H11:H42" si="5">1*K11</f>
        <v>24878</v>
      </c>
      <c r="I11" s="50" t="s">
        <v>228</v>
      </c>
      <c r="J11" s="51" t="s">
        <v>229</v>
      </c>
      <c r="K11" s="50">
        <v>24878</v>
      </c>
      <c r="L11" s="50" t="s">
        <v>230</v>
      </c>
      <c r="M11" s="51" t="s">
        <v>86</v>
      </c>
      <c r="N11" s="51"/>
      <c r="O11" s="52" t="s">
        <v>226</v>
      </c>
      <c r="P11" s="52" t="s">
        <v>231</v>
      </c>
    </row>
    <row r="12" spans="1:16" ht="12.75" customHeight="1" thickBot="1" x14ac:dyDescent="0.25">
      <c r="A12" s="12" t="str">
        <f t="shared" si="0"/>
        <v> BBS 91 </v>
      </c>
      <c r="B12" s="21" t="str">
        <f t="shared" si="1"/>
        <v>I</v>
      </c>
      <c r="C12" s="12">
        <f t="shared" si="2"/>
        <v>47555.411</v>
      </c>
      <c r="D12" s="18" t="str">
        <f t="shared" si="3"/>
        <v>vis</v>
      </c>
      <c r="E12" s="49">
        <f>VLOOKUP(C12,Active!C$21:E$968,3,FALSE)</f>
        <v>-4914.9992015820962</v>
      </c>
      <c r="F12" s="21" t="s">
        <v>79</v>
      </c>
      <c r="G12" s="18" t="str">
        <f t="shared" si="4"/>
        <v>47555.411</v>
      </c>
      <c r="H12" s="12">
        <f t="shared" si="5"/>
        <v>28489</v>
      </c>
      <c r="I12" s="50" t="s">
        <v>236</v>
      </c>
      <c r="J12" s="51" t="s">
        <v>237</v>
      </c>
      <c r="K12" s="50">
        <v>28489</v>
      </c>
      <c r="L12" s="50" t="s">
        <v>97</v>
      </c>
      <c r="M12" s="51" t="s">
        <v>86</v>
      </c>
      <c r="N12" s="51"/>
      <c r="O12" s="52" t="s">
        <v>238</v>
      </c>
      <c r="P12" s="52" t="s">
        <v>239</v>
      </c>
    </row>
    <row r="13" spans="1:16" ht="12.75" customHeight="1" thickBot="1" x14ac:dyDescent="0.25">
      <c r="A13" s="12" t="str">
        <f t="shared" si="0"/>
        <v> BBS 94 </v>
      </c>
      <c r="B13" s="21" t="str">
        <f t="shared" si="1"/>
        <v>I</v>
      </c>
      <c r="C13" s="12">
        <f t="shared" si="2"/>
        <v>47928.357000000004</v>
      </c>
      <c r="D13" s="18" t="str">
        <f t="shared" si="3"/>
        <v>vis</v>
      </c>
      <c r="E13" s="49">
        <f>VLOOKUP(C13,Active!C$21:E$968,3,FALSE)</f>
        <v>-4660.4976941417945</v>
      </c>
      <c r="F13" s="21" t="s">
        <v>79</v>
      </c>
      <c r="G13" s="18" t="str">
        <f t="shared" si="4"/>
        <v>47928.357</v>
      </c>
      <c r="H13" s="12">
        <f t="shared" si="5"/>
        <v>28998</v>
      </c>
      <c r="I13" s="50" t="s">
        <v>240</v>
      </c>
      <c r="J13" s="51" t="s">
        <v>241</v>
      </c>
      <c r="K13" s="50">
        <v>28998</v>
      </c>
      <c r="L13" s="50" t="s">
        <v>146</v>
      </c>
      <c r="M13" s="51" t="s">
        <v>86</v>
      </c>
      <c r="N13" s="51"/>
      <c r="O13" s="52" t="s">
        <v>238</v>
      </c>
      <c r="P13" s="52" t="s">
        <v>242</v>
      </c>
    </row>
    <row r="14" spans="1:16" ht="12.75" customHeight="1" thickBot="1" x14ac:dyDescent="0.25">
      <c r="A14" s="12" t="str">
        <f t="shared" si="0"/>
        <v> BBS 94 </v>
      </c>
      <c r="B14" s="21" t="str">
        <f t="shared" si="1"/>
        <v>I</v>
      </c>
      <c r="C14" s="12">
        <f t="shared" si="2"/>
        <v>47939.360000000001</v>
      </c>
      <c r="D14" s="18" t="str">
        <f t="shared" si="3"/>
        <v>vis</v>
      </c>
      <c r="E14" s="49">
        <f>VLOOKUP(C14,Active!C$21:E$968,3,FALSE)</f>
        <v>-4652.9891537998546</v>
      </c>
      <c r="F14" s="21" t="s">
        <v>79</v>
      </c>
      <c r="G14" s="18" t="str">
        <f t="shared" si="4"/>
        <v>47939.360</v>
      </c>
      <c r="H14" s="12">
        <f t="shared" si="5"/>
        <v>29013</v>
      </c>
      <c r="I14" s="50" t="s">
        <v>243</v>
      </c>
      <c r="J14" s="51" t="s">
        <v>244</v>
      </c>
      <c r="K14" s="50">
        <v>29013</v>
      </c>
      <c r="L14" s="50" t="s">
        <v>127</v>
      </c>
      <c r="M14" s="51" t="s">
        <v>86</v>
      </c>
      <c r="N14" s="51"/>
      <c r="O14" s="52" t="s">
        <v>238</v>
      </c>
      <c r="P14" s="52" t="s">
        <v>242</v>
      </c>
    </row>
    <row r="15" spans="1:16" ht="12.75" customHeight="1" thickBot="1" x14ac:dyDescent="0.25">
      <c r="A15" s="12" t="str">
        <f t="shared" si="0"/>
        <v> BBS 97 </v>
      </c>
      <c r="B15" s="21" t="str">
        <f t="shared" si="1"/>
        <v>I</v>
      </c>
      <c r="C15" s="12">
        <f t="shared" si="2"/>
        <v>48331.341999999997</v>
      </c>
      <c r="D15" s="18" t="str">
        <f t="shared" si="3"/>
        <v>vis</v>
      </c>
      <c r="E15" s="49">
        <f>VLOOKUP(C15,Active!C$21:E$968,3,FALSE)</f>
        <v>-4385.4973188171425</v>
      </c>
      <c r="F15" s="21" t="s">
        <v>79</v>
      </c>
      <c r="G15" s="18" t="str">
        <f t="shared" si="4"/>
        <v>48331.342</v>
      </c>
      <c r="H15" s="12">
        <f t="shared" si="5"/>
        <v>29548</v>
      </c>
      <c r="I15" s="50" t="s">
        <v>251</v>
      </c>
      <c r="J15" s="51" t="s">
        <v>252</v>
      </c>
      <c r="K15" s="50">
        <v>29548</v>
      </c>
      <c r="L15" s="50" t="s">
        <v>136</v>
      </c>
      <c r="M15" s="51" t="s">
        <v>86</v>
      </c>
      <c r="N15" s="51"/>
      <c r="O15" s="52" t="s">
        <v>238</v>
      </c>
      <c r="P15" s="52" t="s">
        <v>253</v>
      </c>
    </row>
    <row r="16" spans="1:16" ht="12.75" customHeight="1" thickBot="1" x14ac:dyDescent="0.25">
      <c r="A16" s="12" t="str">
        <f t="shared" si="0"/>
        <v> BBS 101 </v>
      </c>
      <c r="B16" s="21" t="str">
        <f t="shared" si="1"/>
        <v>I</v>
      </c>
      <c r="C16" s="12">
        <f t="shared" si="2"/>
        <v>48712.351000000002</v>
      </c>
      <c r="D16" s="18" t="str">
        <f t="shared" si="3"/>
        <v>vis</v>
      </c>
      <c r="E16" s="49">
        <f>VLOOKUP(C16,Active!C$21:E$968,3,FALSE)</f>
        <v>-4125.4935519224118</v>
      </c>
      <c r="F16" s="21" t="s">
        <v>79</v>
      </c>
      <c r="G16" s="18" t="str">
        <f t="shared" si="4"/>
        <v>48712.351</v>
      </c>
      <c r="H16" s="12">
        <f t="shared" si="5"/>
        <v>30068</v>
      </c>
      <c r="I16" s="50" t="s">
        <v>256</v>
      </c>
      <c r="J16" s="51" t="s">
        <v>257</v>
      </c>
      <c r="K16" s="50">
        <v>30068</v>
      </c>
      <c r="L16" s="50" t="s">
        <v>230</v>
      </c>
      <c r="M16" s="51" t="s">
        <v>86</v>
      </c>
      <c r="N16" s="51"/>
      <c r="O16" s="52" t="s">
        <v>238</v>
      </c>
      <c r="P16" s="52" t="s">
        <v>258</v>
      </c>
    </row>
    <row r="17" spans="1:16" ht="12.75" customHeight="1" thickBot="1" x14ac:dyDescent="0.25">
      <c r="A17" s="12" t="str">
        <f t="shared" si="0"/>
        <v> BBS 103 </v>
      </c>
      <c r="B17" s="21" t="str">
        <f t="shared" si="1"/>
        <v>I</v>
      </c>
      <c r="C17" s="12">
        <f t="shared" si="2"/>
        <v>49060.370999999999</v>
      </c>
      <c r="D17" s="18" t="str">
        <f t="shared" si="3"/>
        <v>vis</v>
      </c>
      <c r="E17" s="49">
        <f>VLOOKUP(C17,Active!C$21:E$968,3,FALSE)</f>
        <v>-3888.0017578842071</v>
      </c>
      <c r="F17" s="21" t="s">
        <v>79</v>
      </c>
      <c r="G17" s="18" t="str">
        <f t="shared" si="4"/>
        <v>49060.371</v>
      </c>
      <c r="H17" s="12">
        <f t="shared" si="5"/>
        <v>30543</v>
      </c>
      <c r="I17" s="50" t="s">
        <v>264</v>
      </c>
      <c r="J17" s="51" t="s">
        <v>265</v>
      </c>
      <c r="K17" s="50">
        <v>30543</v>
      </c>
      <c r="L17" s="50" t="s">
        <v>186</v>
      </c>
      <c r="M17" s="51" t="s">
        <v>86</v>
      </c>
      <c r="N17" s="51"/>
      <c r="O17" s="52" t="s">
        <v>238</v>
      </c>
      <c r="P17" s="52" t="s">
        <v>266</v>
      </c>
    </row>
    <row r="18" spans="1:16" ht="12.75" customHeight="1" thickBot="1" x14ac:dyDescent="0.25">
      <c r="A18" s="12" t="str">
        <f t="shared" si="0"/>
        <v> BBS 108 </v>
      </c>
      <c r="B18" s="21" t="str">
        <f t="shared" si="1"/>
        <v>I</v>
      </c>
      <c r="C18" s="12">
        <f t="shared" si="2"/>
        <v>49781.364000000001</v>
      </c>
      <c r="D18" s="18" t="str">
        <f t="shared" si="3"/>
        <v>vis</v>
      </c>
      <c r="E18" s="49">
        <f>VLOOKUP(C18,Active!C$21:E$968,3,FALSE)</f>
        <v>-3395.9900313771404</v>
      </c>
      <c r="F18" s="21" t="str">
        <f>LEFT(M18,1)</f>
        <v>V</v>
      </c>
      <c r="G18" s="18" t="str">
        <f t="shared" si="4"/>
        <v>49781.364</v>
      </c>
      <c r="H18" s="12">
        <f t="shared" si="5"/>
        <v>31527</v>
      </c>
      <c r="I18" s="50" t="s">
        <v>269</v>
      </c>
      <c r="J18" s="51" t="s">
        <v>270</v>
      </c>
      <c r="K18" s="50">
        <v>31527</v>
      </c>
      <c r="L18" s="50" t="s">
        <v>170</v>
      </c>
      <c r="M18" s="51" t="s">
        <v>86</v>
      </c>
      <c r="N18" s="51"/>
      <c r="O18" s="52" t="s">
        <v>238</v>
      </c>
      <c r="P18" s="52" t="s">
        <v>271</v>
      </c>
    </row>
    <row r="19" spans="1:16" ht="12.75" customHeight="1" thickBot="1" x14ac:dyDescent="0.25">
      <c r="A19" s="12" t="str">
        <f t="shared" si="0"/>
        <v> BBS 114 </v>
      </c>
      <c r="B19" s="21" t="str">
        <f t="shared" si="1"/>
        <v>I</v>
      </c>
      <c r="C19" s="12">
        <f t="shared" si="2"/>
        <v>50502.337</v>
      </c>
      <c r="D19" s="18" t="str">
        <f t="shared" si="3"/>
        <v>vis</v>
      </c>
      <c r="E19" s="49">
        <f>VLOOKUP(C19,Active!C$21:E$968,3,FALSE)</f>
        <v>-2903.9919530393795</v>
      </c>
      <c r="F19" s="21" t="str">
        <f>LEFT(M19,1)</f>
        <v>V</v>
      </c>
      <c r="G19" s="18" t="str">
        <f t="shared" si="4"/>
        <v>50502.337</v>
      </c>
      <c r="H19" s="12">
        <f t="shared" si="5"/>
        <v>32511</v>
      </c>
      <c r="I19" s="50" t="s">
        <v>281</v>
      </c>
      <c r="J19" s="51" t="s">
        <v>282</v>
      </c>
      <c r="K19" s="50">
        <v>32511</v>
      </c>
      <c r="L19" s="50" t="s">
        <v>165</v>
      </c>
      <c r="M19" s="51" t="s">
        <v>86</v>
      </c>
      <c r="N19" s="51"/>
      <c r="O19" s="52" t="s">
        <v>238</v>
      </c>
      <c r="P19" s="52" t="s">
        <v>283</v>
      </c>
    </row>
    <row r="20" spans="1:16" ht="12.75" customHeight="1" thickBot="1" x14ac:dyDescent="0.25">
      <c r="A20" s="12" t="str">
        <f t="shared" si="0"/>
        <v>IBVS 5583 </v>
      </c>
      <c r="B20" s="21" t="str">
        <f t="shared" si="1"/>
        <v>I</v>
      </c>
      <c r="C20" s="12">
        <f t="shared" si="2"/>
        <v>53029.408799999997</v>
      </c>
      <c r="D20" s="18" t="str">
        <f t="shared" si="3"/>
        <v>vis</v>
      </c>
      <c r="E20" s="49">
        <f>VLOOKUP(C20,Active!C$21:E$968,3,FALSE)</f>
        <v>-1179.4967647014687</v>
      </c>
      <c r="F20" s="21" t="s">
        <v>79</v>
      </c>
      <c r="G20" s="18" t="str">
        <f t="shared" si="4"/>
        <v>53029.4088</v>
      </c>
      <c r="H20" s="12">
        <f t="shared" si="5"/>
        <v>35960</v>
      </c>
      <c r="I20" s="50" t="s">
        <v>308</v>
      </c>
      <c r="J20" s="51" t="s">
        <v>309</v>
      </c>
      <c r="K20" s="50">
        <v>35960</v>
      </c>
      <c r="L20" s="50" t="s">
        <v>310</v>
      </c>
      <c r="M20" s="51" t="s">
        <v>291</v>
      </c>
      <c r="N20" s="51" t="s">
        <v>311</v>
      </c>
      <c r="O20" s="52" t="s">
        <v>312</v>
      </c>
      <c r="P20" s="53" t="s">
        <v>313</v>
      </c>
    </row>
    <row r="21" spans="1:16" ht="12.75" customHeight="1" thickBot="1" x14ac:dyDescent="0.25">
      <c r="A21" s="12" t="str">
        <f t="shared" si="0"/>
        <v>IBVS 5603 </v>
      </c>
      <c r="B21" s="21" t="str">
        <f t="shared" si="1"/>
        <v>I</v>
      </c>
      <c r="C21" s="12">
        <f t="shared" si="2"/>
        <v>53075.567300000002</v>
      </c>
      <c r="D21" s="18" t="str">
        <f t="shared" si="3"/>
        <v>vis</v>
      </c>
      <c r="E21" s="49">
        <f>VLOOKUP(C21,Active!C$21:E$968,3,FALSE)</f>
        <v>-1147.9978135632764</v>
      </c>
      <c r="F21" s="21" t="s">
        <v>79</v>
      </c>
      <c r="G21" s="18" t="str">
        <f t="shared" si="4"/>
        <v>53075.5673</v>
      </c>
      <c r="H21" s="12">
        <f t="shared" si="5"/>
        <v>36023</v>
      </c>
      <c r="I21" s="50" t="s">
        <v>321</v>
      </c>
      <c r="J21" s="51" t="s">
        <v>322</v>
      </c>
      <c r="K21" s="50">
        <v>36023</v>
      </c>
      <c r="L21" s="50" t="s">
        <v>323</v>
      </c>
      <c r="M21" s="51" t="s">
        <v>291</v>
      </c>
      <c r="N21" s="51" t="s">
        <v>311</v>
      </c>
      <c r="O21" s="52" t="s">
        <v>324</v>
      </c>
      <c r="P21" s="53" t="s">
        <v>325</v>
      </c>
    </row>
    <row r="22" spans="1:16" ht="12.75" customHeight="1" thickBot="1" x14ac:dyDescent="0.25">
      <c r="A22" s="12" t="str">
        <f t="shared" si="0"/>
        <v>JAAVSO 36(2);171 </v>
      </c>
      <c r="B22" s="21" t="str">
        <f t="shared" si="1"/>
        <v>I</v>
      </c>
      <c r="C22" s="12">
        <f t="shared" si="2"/>
        <v>54508.726199999997</v>
      </c>
      <c r="D22" s="18" t="str">
        <f t="shared" si="3"/>
        <v>vis</v>
      </c>
      <c r="E22" s="49">
        <f>VLOOKUP(C22,Active!C$21:E$968,3,FALSE)</f>
        <v>-169.99804831179176</v>
      </c>
      <c r="F22" s="21" t="s">
        <v>79</v>
      </c>
      <c r="G22" s="18" t="str">
        <f t="shared" si="4"/>
        <v>54508.7262</v>
      </c>
      <c r="H22" s="12">
        <f t="shared" si="5"/>
        <v>37979</v>
      </c>
      <c r="I22" s="50" t="s">
        <v>352</v>
      </c>
      <c r="J22" s="51" t="s">
        <v>353</v>
      </c>
      <c r="K22" s="50">
        <v>37979</v>
      </c>
      <c r="L22" s="50" t="s">
        <v>354</v>
      </c>
      <c r="M22" s="51" t="s">
        <v>279</v>
      </c>
      <c r="N22" s="51" t="s">
        <v>280</v>
      </c>
      <c r="O22" s="52" t="s">
        <v>320</v>
      </c>
      <c r="P22" s="53" t="s">
        <v>355</v>
      </c>
    </row>
    <row r="23" spans="1:16" ht="12.75" customHeight="1" thickBot="1" x14ac:dyDescent="0.25">
      <c r="A23" s="12" t="str">
        <f t="shared" si="0"/>
        <v>JAAVSO 36(2);186 </v>
      </c>
      <c r="B23" s="21" t="str">
        <f t="shared" si="1"/>
        <v>I</v>
      </c>
      <c r="C23" s="12">
        <f t="shared" si="2"/>
        <v>54533.638400000003</v>
      </c>
      <c r="D23" s="18" t="str">
        <f t="shared" si="3"/>
        <v>vis</v>
      </c>
      <c r="E23" s="49">
        <f>VLOOKUP(C23,Active!C$21:E$968,3,FALSE)</f>
        <v>-152.9977521465137</v>
      </c>
      <c r="F23" s="21" t="s">
        <v>79</v>
      </c>
      <c r="G23" s="18" t="str">
        <f t="shared" si="4"/>
        <v>54533.6384</v>
      </c>
      <c r="H23" s="12">
        <f t="shared" si="5"/>
        <v>38013</v>
      </c>
      <c r="I23" s="50" t="s">
        <v>356</v>
      </c>
      <c r="J23" s="51" t="s">
        <v>357</v>
      </c>
      <c r="K23" s="50">
        <v>38013</v>
      </c>
      <c r="L23" s="50" t="s">
        <v>358</v>
      </c>
      <c r="M23" s="51" t="s">
        <v>279</v>
      </c>
      <c r="N23" s="51" t="s">
        <v>359</v>
      </c>
      <c r="O23" s="52" t="s">
        <v>316</v>
      </c>
      <c r="P23" s="53" t="s">
        <v>360</v>
      </c>
    </row>
    <row r="24" spans="1:16" ht="12.75" customHeight="1" thickBot="1" x14ac:dyDescent="0.25">
      <c r="A24" s="12" t="str">
        <f t="shared" si="0"/>
        <v>JAAVSO 37(1);44 </v>
      </c>
      <c r="B24" s="21" t="str">
        <f t="shared" si="1"/>
        <v>I</v>
      </c>
      <c r="C24" s="12">
        <f t="shared" si="2"/>
        <v>54873.612000000001</v>
      </c>
      <c r="D24" s="18" t="str">
        <f t="shared" si="3"/>
        <v>vis</v>
      </c>
      <c r="E24" s="49">
        <f>VLOOKUP(C24,Active!C$21:E$968,3,FALSE)</f>
        <v>79.003110417784555</v>
      </c>
      <c r="F24" s="21" t="s">
        <v>79</v>
      </c>
      <c r="G24" s="18" t="str">
        <f t="shared" si="4"/>
        <v>54873.612</v>
      </c>
      <c r="H24" s="12">
        <f t="shared" si="5"/>
        <v>38477</v>
      </c>
      <c r="I24" s="50" t="s">
        <v>365</v>
      </c>
      <c r="J24" s="51" t="s">
        <v>366</v>
      </c>
      <c r="K24" s="50">
        <v>38477</v>
      </c>
      <c r="L24" s="50" t="s">
        <v>81</v>
      </c>
      <c r="M24" s="51" t="s">
        <v>279</v>
      </c>
      <c r="N24" s="51" t="s">
        <v>280</v>
      </c>
      <c r="O24" s="52" t="s">
        <v>348</v>
      </c>
      <c r="P24" s="53" t="s">
        <v>367</v>
      </c>
    </row>
    <row r="25" spans="1:16" ht="12.75" customHeight="1" thickBot="1" x14ac:dyDescent="0.25">
      <c r="A25" s="12" t="str">
        <f t="shared" si="0"/>
        <v> JAAVSO 38;120 </v>
      </c>
      <c r="B25" s="21" t="str">
        <f t="shared" si="1"/>
        <v>I</v>
      </c>
      <c r="C25" s="12">
        <f t="shared" si="2"/>
        <v>55138.847000000002</v>
      </c>
      <c r="D25" s="18" t="str">
        <f t="shared" si="3"/>
        <v>vis</v>
      </c>
      <c r="E25" s="49">
        <f>VLOOKUP(C25,Active!C$21:E$968,3,FALSE)</f>
        <v>260.001719669333</v>
      </c>
      <c r="F25" s="21" t="s">
        <v>79</v>
      </c>
      <c r="G25" s="18" t="str">
        <f t="shared" si="4"/>
        <v>55138.8470</v>
      </c>
      <c r="H25" s="12">
        <f t="shared" si="5"/>
        <v>38839</v>
      </c>
      <c r="I25" s="50" t="s">
        <v>368</v>
      </c>
      <c r="J25" s="51" t="s">
        <v>369</v>
      </c>
      <c r="K25" s="50">
        <v>38839</v>
      </c>
      <c r="L25" s="50" t="s">
        <v>370</v>
      </c>
      <c r="M25" s="51" t="s">
        <v>279</v>
      </c>
      <c r="N25" s="51" t="s">
        <v>280</v>
      </c>
      <c r="O25" s="52" t="s">
        <v>316</v>
      </c>
      <c r="P25" s="52" t="s">
        <v>371</v>
      </c>
    </row>
    <row r="26" spans="1:16" ht="12.75" customHeight="1" thickBot="1" x14ac:dyDescent="0.25">
      <c r="A26" s="12" t="str">
        <f t="shared" si="0"/>
        <v> JAAVSO 38;120 </v>
      </c>
      <c r="B26" s="21" t="str">
        <f t="shared" si="1"/>
        <v>I</v>
      </c>
      <c r="C26" s="12">
        <f t="shared" si="2"/>
        <v>55240.6921</v>
      </c>
      <c r="D26" s="18" t="str">
        <f t="shared" si="3"/>
        <v>vis</v>
      </c>
      <c r="E26" s="49">
        <f>VLOOKUP(C26,Active!C$21:E$968,3,FALSE)</f>
        <v>329.50167804241568</v>
      </c>
      <c r="F26" s="21" t="s">
        <v>79</v>
      </c>
      <c r="G26" s="18" t="str">
        <f t="shared" si="4"/>
        <v>55240.6921</v>
      </c>
      <c r="H26" s="12">
        <f t="shared" si="5"/>
        <v>38978</v>
      </c>
      <c r="I26" s="50" t="s">
        <v>372</v>
      </c>
      <c r="J26" s="51" t="s">
        <v>373</v>
      </c>
      <c r="K26" s="50">
        <v>38978</v>
      </c>
      <c r="L26" s="50" t="s">
        <v>370</v>
      </c>
      <c r="M26" s="51" t="s">
        <v>279</v>
      </c>
      <c r="N26" s="51" t="s">
        <v>280</v>
      </c>
      <c r="O26" s="52" t="s">
        <v>316</v>
      </c>
      <c r="P26" s="52" t="s">
        <v>371</v>
      </c>
    </row>
    <row r="27" spans="1:16" ht="12.75" customHeight="1" thickBot="1" x14ac:dyDescent="0.25">
      <c r="A27" s="12" t="str">
        <f t="shared" si="0"/>
        <v> JAAVSO 38;120 </v>
      </c>
      <c r="B27" s="21" t="str">
        <f t="shared" si="1"/>
        <v>I</v>
      </c>
      <c r="C27" s="12">
        <f t="shared" si="2"/>
        <v>55240.693299999999</v>
      </c>
      <c r="D27" s="18" t="str">
        <f t="shared" si="3"/>
        <v>vis</v>
      </c>
      <c r="E27" s="49">
        <f>VLOOKUP(C27,Active!C$21:E$968,3,FALSE)</f>
        <v>329.50249693257302</v>
      </c>
      <c r="F27" s="21" t="s">
        <v>79</v>
      </c>
      <c r="G27" s="18" t="str">
        <f t="shared" si="4"/>
        <v>55240.6933</v>
      </c>
      <c r="H27" s="12">
        <f t="shared" si="5"/>
        <v>38978</v>
      </c>
      <c r="I27" s="50" t="s">
        <v>374</v>
      </c>
      <c r="J27" s="51" t="s">
        <v>375</v>
      </c>
      <c r="K27" s="50">
        <v>38978</v>
      </c>
      <c r="L27" s="50" t="s">
        <v>376</v>
      </c>
      <c r="M27" s="51" t="s">
        <v>279</v>
      </c>
      <c r="N27" s="51" t="s">
        <v>280</v>
      </c>
      <c r="O27" s="52" t="s">
        <v>377</v>
      </c>
      <c r="P27" s="52" t="s">
        <v>371</v>
      </c>
    </row>
    <row r="28" spans="1:16" ht="12.75" customHeight="1" thickBot="1" x14ac:dyDescent="0.25">
      <c r="A28" s="12" t="str">
        <f t="shared" si="0"/>
        <v> JAAVSO 39;177 </v>
      </c>
      <c r="B28" s="21" t="str">
        <f t="shared" si="1"/>
        <v>I</v>
      </c>
      <c r="C28" s="12">
        <f t="shared" si="2"/>
        <v>55591.655200000001</v>
      </c>
      <c r="D28" s="18" t="str">
        <f t="shared" si="3"/>
        <v>vis</v>
      </c>
      <c r="E28" s="49">
        <f>VLOOKUP(C28,Active!C$21:E$968,3,FALSE)</f>
        <v>569.00186843437803</v>
      </c>
      <c r="F28" s="21" t="s">
        <v>79</v>
      </c>
      <c r="G28" s="18" t="str">
        <f t="shared" si="4"/>
        <v>55591.6552</v>
      </c>
      <c r="H28" s="12">
        <f t="shared" si="5"/>
        <v>39457</v>
      </c>
      <c r="I28" s="50" t="s">
        <v>378</v>
      </c>
      <c r="J28" s="51" t="s">
        <v>379</v>
      </c>
      <c r="K28" s="50">
        <v>39457</v>
      </c>
      <c r="L28" s="50" t="s">
        <v>347</v>
      </c>
      <c r="M28" s="51" t="s">
        <v>279</v>
      </c>
      <c r="N28" s="51" t="s">
        <v>79</v>
      </c>
      <c r="O28" s="52" t="s">
        <v>377</v>
      </c>
      <c r="P28" s="52" t="s">
        <v>380</v>
      </c>
    </row>
    <row r="29" spans="1:16" ht="12.75" customHeight="1" thickBot="1" x14ac:dyDescent="0.25">
      <c r="A29" s="12" t="str">
        <f t="shared" si="0"/>
        <v>IBVS 5992 </v>
      </c>
      <c r="B29" s="21" t="str">
        <f t="shared" si="1"/>
        <v>I</v>
      </c>
      <c r="C29" s="12">
        <f t="shared" si="2"/>
        <v>55602.646099999998</v>
      </c>
      <c r="D29" s="18" t="str">
        <f t="shared" si="3"/>
        <v>vis</v>
      </c>
      <c r="E29" s="49">
        <f>VLOOKUP(C29,Active!C$21:E$968,3,FALSE)</f>
        <v>576.50215163388907</v>
      </c>
      <c r="F29" s="21" t="s">
        <v>79</v>
      </c>
      <c r="G29" s="18" t="str">
        <f t="shared" si="4"/>
        <v>55602.6461</v>
      </c>
      <c r="H29" s="12">
        <f t="shared" si="5"/>
        <v>39472</v>
      </c>
      <c r="I29" s="50" t="s">
        <v>381</v>
      </c>
      <c r="J29" s="51" t="s">
        <v>382</v>
      </c>
      <c r="K29" s="50">
        <v>39472</v>
      </c>
      <c r="L29" s="50" t="s">
        <v>383</v>
      </c>
      <c r="M29" s="51" t="s">
        <v>279</v>
      </c>
      <c r="N29" s="51" t="s">
        <v>79</v>
      </c>
      <c r="O29" s="52" t="s">
        <v>384</v>
      </c>
      <c r="P29" s="53" t="s">
        <v>385</v>
      </c>
    </row>
    <row r="30" spans="1:16" ht="12.75" customHeight="1" thickBot="1" x14ac:dyDescent="0.25">
      <c r="A30" s="12" t="str">
        <f t="shared" si="0"/>
        <v> JAAVSO 41;328 </v>
      </c>
      <c r="B30" s="21" t="str">
        <f t="shared" si="1"/>
        <v>I</v>
      </c>
      <c r="C30" s="12">
        <f t="shared" si="2"/>
        <v>56331.681100000002</v>
      </c>
      <c r="D30" s="18" t="str">
        <f t="shared" si="3"/>
        <v>vis</v>
      </c>
      <c r="E30" s="49">
        <f>VLOOKUP(C30,Active!C$21:E$968,3,FALSE)</f>
        <v>1074.0018070176166</v>
      </c>
      <c r="F30" s="21" t="s">
        <v>79</v>
      </c>
      <c r="G30" s="18" t="str">
        <f t="shared" si="4"/>
        <v>56331.6811</v>
      </c>
      <c r="H30" s="12">
        <f t="shared" si="5"/>
        <v>40467</v>
      </c>
      <c r="I30" s="50" t="s">
        <v>386</v>
      </c>
      <c r="J30" s="51" t="s">
        <v>387</v>
      </c>
      <c r="K30" s="50">
        <v>40467</v>
      </c>
      <c r="L30" s="50" t="s">
        <v>388</v>
      </c>
      <c r="M30" s="51" t="s">
        <v>279</v>
      </c>
      <c r="N30" s="51" t="s">
        <v>79</v>
      </c>
      <c r="O30" s="52" t="s">
        <v>377</v>
      </c>
      <c r="P30" s="52" t="s">
        <v>389</v>
      </c>
    </row>
    <row r="31" spans="1:16" ht="12.75" customHeight="1" thickBot="1" x14ac:dyDescent="0.25">
      <c r="A31" s="12" t="str">
        <f t="shared" si="0"/>
        <v> JAAVSO 42;426 </v>
      </c>
      <c r="B31" s="21" t="str">
        <f t="shared" si="1"/>
        <v>I</v>
      </c>
      <c r="C31" s="12">
        <f t="shared" si="2"/>
        <v>56737.595999999998</v>
      </c>
      <c r="D31" s="18" t="str">
        <f t="shared" si="3"/>
        <v>vis</v>
      </c>
      <c r="E31" s="49">
        <f>VLOOKUP(C31,Active!C$21:E$968,3,FALSE)</f>
        <v>1351.001570904285</v>
      </c>
      <c r="F31" s="21" t="s">
        <v>79</v>
      </c>
      <c r="G31" s="18" t="str">
        <f t="shared" si="4"/>
        <v>56737.5960</v>
      </c>
      <c r="H31" s="12">
        <f t="shared" si="5"/>
        <v>41021</v>
      </c>
      <c r="I31" s="50" t="s">
        <v>390</v>
      </c>
      <c r="J31" s="51" t="s">
        <v>391</v>
      </c>
      <c r="K31" s="50">
        <v>41021</v>
      </c>
      <c r="L31" s="50" t="s">
        <v>354</v>
      </c>
      <c r="M31" s="51" t="s">
        <v>279</v>
      </c>
      <c r="N31" s="51" t="s">
        <v>79</v>
      </c>
      <c r="O31" s="52" t="s">
        <v>316</v>
      </c>
      <c r="P31" s="52" t="s">
        <v>392</v>
      </c>
    </row>
    <row r="32" spans="1:16" ht="12.75" customHeight="1" thickBot="1" x14ac:dyDescent="0.25">
      <c r="A32" s="12" t="str">
        <f t="shared" si="0"/>
        <v> AN 260.298 </v>
      </c>
      <c r="B32" s="21" t="str">
        <f t="shared" si="1"/>
        <v>I</v>
      </c>
      <c r="C32" s="12">
        <f t="shared" si="2"/>
        <v>26681.5609</v>
      </c>
      <c r="D32" s="18" t="str">
        <f t="shared" si="3"/>
        <v>vis</v>
      </c>
      <c r="E32" s="49">
        <f>VLOOKUP(C32,Active!C$21:E$968,3,FALSE)</f>
        <v>-19159.491209896561</v>
      </c>
      <c r="F32" s="21" t="s">
        <v>79</v>
      </c>
      <c r="G32" s="18" t="str">
        <f t="shared" si="4"/>
        <v>26681.5609</v>
      </c>
      <c r="H32" s="12">
        <f t="shared" si="5"/>
        <v>0</v>
      </c>
      <c r="I32" s="50" t="s">
        <v>83</v>
      </c>
      <c r="J32" s="51" t="s">
        <v>84</v>
      </c>
      <c r="K32" s="50">
        <v>0</v>
      </c>
      <c r="L32" s="50" t="s">
        <v>85</v>
      </c>
      <c r="M32" s="51" t="s">
        <v>86</v>
      </c>
      <c r="N32" s="51"/>
      <c r="O32" s="52" t="s">
        <v>87</v>
      </c>
      <c r="P32" s="52" t="s">
        <v>88</v>
      </c>
    </row>
    <row r="33" spans="1:16" ht="12.75" customHeight="1" thickBot="1" x14ac:dyDescent="0.25">
      <c r="A33" s="12" t="str">
        <f t="shared" si="0"/>
        <v> AN 250.13 </v>
      </c>
      <c r="B33" s="21" t="str">
        <f t="shared" si="1"/>
        <v>I</v>
      </c>
      <c r="C33" s="12">
        <f t="shared" si="2"/>
        <v>26723.329000000002</v>
      </c>
      <c r="D33" s="18" t="str">
        <f t="shared" si="3"/>
        <v>vis</v>
      </c>
      <c r="E33" s="49">
        <f>VLOOKUP(C33,Active!C$21:E$968,3,FALSE)</f>
        <v>-19130.988304883726</v>
      </c>
      <c r="F33" s="21" t="s">
        <v>79</v>
      </c>
      <c r="G33" s="18" t="str">
        <f t="shared" si="4"/>
        <v>26723.329</v>
      </c>
      <c r="H33" s="12">
        <f t="shared" si="5"/>
        <v>57</v>
      </c>
      <c r="I33" s="50" t="s">
        <v>89</v>
      </c>
      <c r="J33" s="51" t="s">
        <v>90</v>
      </c>
      <c r="K33" s="50">
        <v>57</v>
      </c>
      <c r="L33" s="50" t="s">
        <v>91</v>
      </c>
      <c r="M33" s="51" t="s">
        <v>86</v>
      </c>
      <c r="N33" s="51"/>
      <c r="O33" s="52" t="s">
        <v>87</v>
      </c>
      <c r="P33" s="52" t="s">
        <v>92</v>
      </c>
    </row>
    <row r="34" spans="1:16" ht="12.75" customHeight="1" thickBot="1" x14ac:dyDescent="0.25">
      <c r="A34" s="12" t="str">
        <f t="shared" si="0"/>
        <v> AN 250.13 </v>
      </c>
      <c r="B34" s="21" t="str">
        <f t="shared" si="1"/>
        <v>I</v>
      </c>
      <c r="C34" s="12">
        <f t="shared" si="2"/>
        <v>26745.31</v>
      </c>
      <c r="D34" s="18" t="str">
        <f t="shared" si="3"/>
        <v>vis</v>
      </c>
      <c r="E34" s="49">
        <f>VLOOKUP(C34,Active!C$21:E$968,3,FALSE)</f>
        <v>-19115.988284411469</v>
      </c>
      <c r="F34" s="21" t="s">
        <v>79</v>
      </c>
      <c r="G34" s="18" t="str">
        <f t="shared" si="4"/>
        <v>26745.310</v>
      </c>
      <c r="H34" s="12">
        <f t="shared" si="5"/>
        <v>87</v>
      </c>
      <c r="I34" s="50" t="s">
        <v>93</v>
      </c>
      <c r="J34" s="51" t="s">
        <v>94</v>
      </c>
      <c r="K34" s="50">
        <v>87</v>
      </c>
      <c r="L34" s="50" t="s">
        <v>91</v>
      </c>
      <c r="M34" s="51" t="s">
        <v>86</v>
      </c>
      <c r="N34" s="51"/>
      <c r="O34" s="52" t="s">
        <v>87</v>
      </c>
      <c r="P34" s="52" t="s">
        <v>92</v>
      </c>
    </row>
    <row r="35" spans="1:16" ht="12.75" customHeight="1" thickBot="1" x14ac:dyDescent="0.25">
      <c r="A35" s="12" t="str">
        <f t="shared" si="0"/>
        <v> AN 250.13 </v>
      </c>
      <c r="B35" s="21" t="str">
        <f t="shared" si="1"/>
        <v>I</v>
      </c>
      <c r="C35" s="12">
        <f t="shared" si="2"/>
        <v>26778.271000000001</v>
      </c>
      <c r="D35" s="18" t="str">
        <f t="shared" si="3"/>
        <v>vis</v>
      </c>
      <c r="E35" s="49">
        <f>VLOOKUP(C35,Active!C$21:E$968,3,FALSE)</f>
        <v>-19093.495418991974</v>
      </c>
      <c r="F35" s="21" t="s">
        <v>79</v>
      </c>
      <c r="G35" s="18" t="str">
        <f t="shared" si="4"/>
        <v>26778.271</v>
      </c>
      <c r="H35" s="12">
        <f t="shared" si="5"/>
        <v>132</v>
      </c>
      <c r="I35" s="50" t="s">
        <v>95</v>
      </c>
      <c r="J35" s="51" t="s">
        <v>96</v>
      </c>
      <c r="K35" s="50">
        <v>132</v>
      </c>
      <c r="L35" s="50" t="s">
        <v>97</v>
      </c>
      <c r="M35" s="51" t="s">
        <v>86</v>
      </c>
      <c r="N35" s="51"/>
      <c r="O35" s="52" t="s">
        <v>87</v>
      </c>
      <c r="P35" s="52" t="s">
        <v>92</v>
      </c>
    </row>
    <row r="36" spans="1:16" ht="12.75" customHeight="1" thickBot="1" x14ac:dyDescent="0.25">
      <c r="A36" s="12" t="str">
        <f t="shared" si="0"/>
        <v> AN 250.13 </v>
      </c>
      <c r="B36" s="21" t="str">
        <f t="shared" si="1"/>
        <v>I</v>
      </c>
      <c r="C36" s="12">
        <f t="shared" si="2"/>
        <v>26794.396000000001</v>
      </c>
      <c r="D36" s="18" t="str">
        <f t="shared" si="3"/>
        <v>vis</v>
      </c>
      <c r="E36" s="49">
        <f>VLOOKUP(C36,Active!C$21:E$968,3,FALSE)</f>
        <v>-19082.491582491584</v>
      </c>
      <c r="F36" s="21" t="s">
        <v>79</v>
      </c>
      <c r="G36" s="18" t="str">
        <f t="shared" si="4"/>
        <v>26794.396</v>
      </c>
      <c r="H36" s="12">
        <f t="shared" si="5"/>
        <v>154</v>
      </c>
      <c r="I36" s="50" t="s">
        <v>98</v>
      </c>
      <c r="J36" s="51" t="s">
        <v>99</v>
      </c>
      <c r="K36" s="50">
        <v>154</v>
      </c>
      <c r="L36" s="50" t="s">
        <v>100</v>
      </c>
      <c r="M36" s="51" t="s">
        <v>86</v>
      </c>
      <c r="N36" s="51"/>
      <c r="O36" s="52" t="s">
        <v>87</v>
      </c>
      <c r="P36" s="52" t="s">
        <v>92</v>
      </c>
    </row>
    <row r="37" spans="1:16" ht="12.75" customHeight="1" thickBot="1" x14ac:dyDescent="0.25">
      <c r="A37" s="12" t="str">
        <f t="shared" si="0"/>
        <v> AN 250.13 </v>
      </c>
      <c r="B37" s="21" t="str">
        <f t="shared" si="1"/>
        <v>I</v>
      </c>
      <c r="C37" s="12">
        <f t="shared" si="2"/>
        <v>26797.312999999998</v>
      </c>
      <c r="D37" s="18" t="str">
        <f t="shared" si="3"/>
        <v>vis</v>
      </c>
      <c r="E37" s="49">
        <f>VLOOKUP(C37,Active!C$21:E$968,3,FALSE)</f>
        <v>-19080.50099699877</v>
      </c>
      <c r="F37" s="21" t="s">
        <v>79</v>
      </c>
      <c r="G37" s="18" t="str">
        <f t="shared" si="4"/>
        <v>26797.313</v>
      </c>
      <c r="H37" s="12">
        <f t="shared" si="5"/>
        <v>158</v>
      </c>
      <c r="I37" s="50" t="s">
        <v>101</v>
      </c>
      <c r="J37" s="51" t="s">
        <v>102</v>
      </c>
      <c r="K37" s="50">
        <v>158</v>
      </c>
      <c r="L37" s="50" t="s">
        <v>103</v>
      </c>
      <c r="M37" s="51" t="s">
        <v>86</v>
      </c>
      <c r="N37" s="51"/>
      <c r="O37" s="52" t="s">
        <v>87</v>
      </c>
      <c r="P37" s="52" t="s">
        <v>92</v>
      </c>
    </row>
    <row r="38" spans="1:16" ht="12.75" customHeight="1" thickBot="1" x14ac:dyDescent="0.25">
      <c r="A38" s="12" t="str">
        <f t="shared" si="0"/>
        <v> AN 250.13 </v>
      </c>
      <c r="B38" s="21" t="str">
        <f t="shared" si="1"/>
        <v>I</v>
      </c>
      <c r="C38" s="12">
        <f t="shared" si="2"/>
        <v>26808.292000000001</v>
      </c>
      <c r="D38" s="18" t="str">
        <f t="shared" si="3"/>
        <v>vis</v>
      </c>
      <c r="E38" s="49">
        <f>VLOOKUP(C38,Active!C$21:E$968,3,FALSE)</f>
        <v>-19073.00883445999</v>
      </c>
      <c r="F38" s="21" t="s">
        <v>79</v>
      </c>
      <c r="G38" s="18" t="str">
        <f t="shared" si="4"/>
        <v>26808.292</v>
      </c>
      <c r="H38" s="12">
        <f t="shared" si="5"/>
        <v>173</v>
      </c>
      <c r="I38" s="50" t="s">
        <v>104</v>
      </c>
      <c r="J38" s="51" t="s">
        <v>105</v>
      </c>
      <c r="K38" s="50">
        <v>173</v>
      </c>
      <c r="L38" s="50" t="s">
        <v>106</v>
      </c>
      <c r="M38" s="51" t="s">
        <v>86</v>
      </c>
      <c r="N38" s="51"/>
      <c r="O38" s="52" t="s">
        <v>87</v>
      </c>
      <c r="P38" s="52" t="s">
        <v>92</v>
      </c>
    </row>
    <row r="39" spans="1:16" ht="12.75" customHeight="1" thickBot="1" x14ac:dyDescent="0.25">
      <c r="A39" s="12" t="str">
        <f t="shared" si="0"/>
        <v> AN 250.13 </v>
      </c>
      <c r="B39" s="21" t="str">
        <f t="shared" si="1"/>
        <v>I</v>
      </c>
      <c r="C39" s="12">
        <f t="shared" si="2"/>
        <v>27065.505000000001</v>
      </c>
      <c r="D39" s="18" t="str">
        <f t="shared" si="3"/>
        <v>vis</v>
      </c>
      <c r="E39" s="49">
        <f>VLOOKUP(C39,Active!C$21:E$968,3,FALSE)</f>
        <v>-18897.4845059158</v>
      </c>
      <c r="F39" s="21" t="s">
        <v>79</v>
      </c>
      <c r="G39" s="18" t="str">
        <f t="shared" si="4"/>
        <v>27065.505</v>
      </c>
      <c r="H39" s="12">
        <f t="shared" si="5"/>
        <v>524</v>
      </c>
      <c r="I39" s="50" t="s">
        <v>107</v>
      </c>
      <c r="J39" s="51" t="s">
        <v>108</v>
      </c>
      <c r="K39" s="50">
        <v>524</v>
      </c>
      <c r="L39" s="50" t="s">
        <v>109</v>
      </c>
      <c r="M39" s="51" t="s">
        <v>86</v>
      </c>
      <c r="N39" s="51"/>
      <c r="O39" s="52" t="s">
        <v>87</v>
      </c>
      <c r="P39" s="52" t="s">
        <v>92</v>
      </c>
    </row>
    <row r="40" spans="1:16" ht="12.75" customHeight="1" thickBot="1" x14ac:dyDescent="0.25">
      <c r="A40" s="12" t="str">
        <f t="shared" si="0"/>
        <v> AN 250.13 </v>
      </c>
      <c r="B40" s="21" t="str">
        <f t="shared" si="1"/>
        <v>I</v>
      </c>
      <c r="C40" s="12">
        <f t="shared" si="2"/>
        <v>27068.418000000001</v>
      </c>
      <c r="D40" s="18" t="str">
        <f t="shared" si="3"/>
        <v>vis</v>
      </c>
      <c r="E40" s="49">
        <f>VLOOKUP(C40,Active!C$21:E$968,3,FALSE)</f>
        <v>-18895.496650056844</v>
      </c>
      <c r="F40" s="21" t="s">
        <v>79</v>
      </c>
      <c r="G40" s="18" t="str">
        <f t="shared" si="4"/>
        <v>27068.418</v>
      </c>
      <c r="H40" s="12">
        <f t="shared" si="5"/>
        <v>528</v>
      </c>
      <c r="I40" s="50" t="s">
        <v>110</v>
      </c>
      <c r="J40" s="51" t="s">
        <v>111</v>
      </c>
      <c r="K40" s="50">
        <v>528</v>
      </c>
      <c r="L40" s="50" t="s">
        <v>112</v>
      </c>
      <c r="M40" s="51" t="s">
        <v>86</v>
      </c>
      <c r="N40" s="51"/>
      <c r="O40" s="52" t="s">
        <v>87</v>
      </c>
      <c r="P40" s="52" t="s">
        <v>92</v>
      </c>
    </row>
    <row r="41" spans="1:16" ht="12.75" customHeight="1" thickBot="1" x14ac:dyDescent="0.25">
      <c r="A41" s="12" t="str">
        <f t="shared" si="0"/>
        <v> AN 250.13 </v>
      </c>
      <c r="B41" s="21" t="str">
        <f t="shared" si="1"/>
        <v>I</v>
      </c>
      <c r="C41" s="12">
        <f t="shared" si="2"/>
        <v>27101.399000000001</v>
      </c>
      <c r="D41" s="18" t="str">
        <f t="shared" si="3"/>
        <v>vis</v>
      </c>
      <c r="E41" s="49">
        <f>VLOOKUP(C41,Active!C$21:E$968,3,FALSE)</f>
        <v>-18872.990136468045</v>
      </c>
      <c r="F41" s="21" t="s">
        <v>79</v>
      </c>
      <c r="G41" s="18" t="str">
        <f t="shared" si="4"/>
        <v>27101.399</v>
      </c>
      <c r="H41" s="12">
        <f t="shared" si="5"/>
        <v>573</v>
      </c>
      <c r="I41" s="50" t="s">
        <v>113</v>
      </c>
      <c r="J41" s="51" t="s">
        <v>114</v>
      </c>
      <c r="K41" s="50">
        <v>573</v>
      </c>
      <c r="L41" s="50" t="s">
        <v>115</v>
      </c>
      <c r="M41" s="51" t="s">
        <v>86</v>
      </c>
      <c r="N41" s="51"/>
      <c r="O41" s="52" t="s">
        <v>87</v>
      </c>
      <c r="P41" s="52" t="s">
        <v>92</v>
      </c>
    </row>
    <row r="42" spans="1:16" ht="12.75" customHeight="1" thickBot="1" x14ac:dyDescent="0.25">
      <c r="A42" s="12" t="str">
        <f t="shared" si="0"/>
        <v> AN 250.13 </v>
      </c>
      <c r="B42" s="21" t="str">
        <f t="shared" si="1"/>
        <v>I</v>
      </c>
      <c r="C42" s="12">
        <f t="shared" si="2"/>
        <v>27129.257000000001</v>
      </c>
      <c r="D42" s="18" t="str">
        <f t="shared" si="3"/>
        <v>vis</v>
      </c>
      <c r="E42" s="49">
        <f>VLOOKUP(C42,Active!C$21:E$968,3,FALSE)</f>
        <v>-18853.979601446161</v>
      </c>
      <c r="F42" s="21" t="s">
        <v>79</v>
      </c>
      <c r="G42" s="18" t="str">
        <f t="shared" si="4"/>
        <v>27129.257</v>
      </c>
      <c r="H42" s="12">
        <f t="shared" si="5"/>
        <v>611</v>
      </c>
      <c r="I42" s="50" t="s">
        <v>116</v>
      </c>
      <c r="J42" s="51" t="s">
        <v>117</v>
      </c>
      <c r="K42" s="50">
        <v>611</v>
      </c>
      <c r="L42" s="50" t="s">
        <v>118</v>
      </c>
      <c r="M42" s="51" t="s">
        <v>86</v>
      </c>
      <c r="N42" s="51"/>
      <c r="O42" s="52" t="s">
        <v>87</v>
      </c>
      <c r="P42" s="52" t="s">
        <v>92</v>
      </c>
    </row>
    <row r="43" spans="1:16" ht="12.75" customHeight="1" thickBot="1" x14ac:dyDescent="0.25">
      <c r="A43" s="12" t="str">
        <f t="shared" ref="A43:A74" si="6">P43</f>
        <v> AN 250.13 </v>
      </c>
      <c r="B43" s="21" t="str">
        <f t="shared" ref="B43:B74" si="7">IF(H43=INT(H43),"I","II")</f>
        <v>I</v>
      </c>
      <c r="C43" s="12">
        <f t="shared" ref="C43:C74" si="8">1*G43</f>
        <v>27145.344000000001</v>
      </c>
      <c r="D43" s="18" t="str">
        <f t="shared" ref="D43:D74" si="9">VLOOKUP(F43,I$1:J$5,2,FALSE)</f>
        <v>vis</v>
      </c>
      <c r="E43" s="49">
        <f>VLOOKUP(C43,Active!C$21:E$968,3,FALSE)</f>
        <v>-18843.001696467443</v>
      </c>
      <c r="F43" s="21" t="s">
        <v>79</v>
      </c>
      <c r="G43" s="18" t="str">
        <f t="shared" ref="G43:G74" si="10">MID(I43,3,LEN(I43)-3)</f>
        <v>27145.344</v>
      </c>
      <c r="H43" s="12">
        <f t="shared" ref="H43:H74" si="11">1*K43</f>
        <v>633</v>
      </c>
      <c r="I43" s="50" t="s">
        <v>119</v>
      </c>
      <c r="J43" s="51" t="s">
        <v>120</v>
      </c>
      <c r="K43" s="50">
        <v>633</v>
      </c>
      <c r="L43" s="50" t="s">
        <v>121</v>
      </c>
      <c r="M43" s="51" t="s">
        <v>86</v>
      </c>
      <c r="N43" s="51"/>
      <c r="O43" s="52" t="s">
        <v>87</v>
      </c>
      <c r="P43" s="52" t="s">
        <v>92</v>
      </c>
    </row>
    <row r="44" spans="1:16" ht="12.75" customHeight="1" thickBot="1" x14ac:dyDescent="0.25">
      <c r="A44" s="12" t="str">
        <f t="shared" si="6"/>
        <v> AN 250.13 </v>
      </c>
      <c r="B44" s="21" t="str">
        <f t="shared" si="7"/>
        <v>I</v>
      </c>
      <c r="C44" s="12">
        <f t="shared" si="8"/>
        <v>27148.285</v>
      </c>
      <c r="D44" s="18" t="str">
        <f t="shared" si="9"/>
        <v>vis</v>
      </c>
      <c r="E44" s="49">
        <f>VLOOKUP(C44,Active!C$21:E$968,3,FALSE)</f>
        <v>-18840.994733171468</v>
      </c>
      <c r="F44" s="21" t="s">
        <v>79</v>
      </c>
      <c r="G44" s="18" t="str">
        <f t="shared" si="10"/>
        <v>27148.285</v>
      </c>
      <c r="H44" s="12">
        <f t="shared" si="11"/>
        <v>637</v>
      </c>
      <c r="I44" s="50" t="s">
        <v>122</v>
      </c>
      <c r="J44" s="51" t="s">
        <v>123</v>
      </c>
      <c r="K44" s="50">
        <v>637</v>
      </c>
      <c r="L44" s="50" t="s">
        <v>124</v>
      </c>
      <c r="M44" s="51" t="s">
        <v>86</v>
      </c>
      <c r="N44" s="51"/>
      <c r="O44" s="52" t="s">
        <v>87</v>
      </c>
      <c r="P44" s="52" t="s">
        <v>92</v>
      </c>
    </row>
    <row r="45" spans="1:16" ht="12.75" customHeight="1" thickBot="1" x14ac:dyDescent="0.25">
      <c r="A45" s="12" t="str">
        <f t="shared" si="6"/>
        <v> AN 250.13 </v>
      </c>
      <c r="B45" s="21" t="str">
        <f t="shared" si="7"/>
        <v>I</v>
      </c>
      <c r="C45" s="12">
        <f t="shared" si="8"/>
        <v>27159.289000000001</v>
      </c>
      <c r="D45" s="18" t="str">
        <f t="shared" si="9"/>
        <v>vis</v>
      </c>
      <c r="E45" s="49">
        <f>VLOOKUP(C45,Active!C$21:E$968,3,FALSE)</f>
        <v>-18833.485510421058</v>
      </c>
      <c r="F45" s="21" t="s">
        <v>79</v>
      </c>
      <c r="G45" s="18" t="str">
        <f t="shared" si="10"/>
        <v>27159.289</v>
      </c>
      <c r="H45" s="12">
        <f t="shared" si="11"/>
        <v>652</v>
      </c>
      <c r="I45" s="50" t="s">
        <v>125</v>
      </c>
      <c r="J45" s="51" t="s">
        <v>126</v>
      </c>
      <c r="K45" s="50">
        <v>652</v>
      </c>
      <c r="L45" s="50" t="s">
        <v>127</v>
      </c>
      <c r="M45" s="51" t="s">
        <v>86</v>
      </c>
      <c r="N45" s="51"/>
      <c r="O45" s="52" t="s">
        <v>87</v>
      </c>
      <c r="P45" s="52" t="s">
        <v>92</v>
      </c>
    </row>
    <row r="46" spans="1:16" ht="12.75" customHeight="1" thickBot="1" x14ac:dyDescent="0.25">
      <c r="A46" s="12" t="str">
        <f t="shared" si="6"/>
        <v> AN 260.292 </v>
      </c>
      <c r="B46" s="21" t="str">
        <f t="shared" si="7"/>
        <v>I</v>
      </c>
      <c r="C46" s="12">
        <f t="shared" si="8"/>
        <v>28159.418000000001</v>
      </c>
      <c r="D46" s="18" t="str">
        <f t="shared" si="9"/>
        <v>vis</v>
      </c>
      <c r="E46" s="49">
        <f>VLOOKUP(C46,Active!C$21:E$968,3,FALSE)</f>
        <v>-18150.989014588529</v>
      </c>
      <c r="F46" s="21" t="s">
        <v>79</v>
      </c>
      <c r="G46" s="18" t="str">
        <f t="shared" si="10"/>
        <v>28159.418</v>
      </c>
      <c r="H46" s="12">
        <f t="shared" si="11"/>
        <v>2017</v>
      </c>
      <c r="I46" s="50" t="s">
        <v>128</v>
      </c>
      <c r="J46" s="51" t="s">
        <v>129</v>
      </c>
      <c r="K46" s="50">
        <v>2017</v>
      </c>
      <c r="L46" s="50" t="s">
        <v>91</v>
      </c>
      <c r="M46" s="51" t="s">
        <v>86</v>
      </c>
      <c r="N46" s="51"/>
      <c r="O46" s="52" t="s">
        <v>87</v>
      </c>
      <c r="P46" s="52" t="s">
        <v>130</v>
      </c>
    </row>
    <row r="47" spans="1:16" ht="12.75" customHeight="1" thickBot="1" x14ac:dyDescent="0.25">
      <c r="A47" s="12" t="str">
        <f t="shared" si="6"/>
        <v> AN 260.292 </v>
      </c>
      <c r="B47" s="21" t="str">
        <f t="shared" si="7"/>
        <v>I</v>
      </c>
      <c r="C47" s="12">
        <f t="shared" si="8"/>
        <v>28184.327000000001</v>
      </c>
      <c r="D47" s="18" t="str">
        <f t="shared" si="9"/>
        <v>vis</v>
      </c>
      <c r="E47" s="49">
        <f>VLOOKUP(C47,Active!C$21:E$968,3,FALSE)</f>
        <v>-18133.990902130343</v>
      </c>
      <c r="F47" s="21" t="s">
        <v>79</v>
      </c>
      <c r="G47" s="18" t="str">
        <f t="shared" si="10"/>
        <v>28184.327</v>
      </c>
      <c r="H47" s="12">
        <f t="shared" si="11"/>
        <v>2051</v>
      </c>
      <c r="I47" s="50" t="s">
        <v>131</v>
      </c>
      <c r="J47" s="51" t="s">
        <v>132</v>
      </c>
      <c r="K47" s="50">
        <v>2051</v>
      </c>
      <c r="L47" s="50" t="s">
        <v>133</v>
      </c>
      <c r="M47" s="51" t="s">
        <v>86</v>
      </c>
      <c r="N47" s="51"/>
      <c r="O47" s="52" t="s">
        <v>87</v>
      </c>
      <c r="P47" s="52" t="s">
        <v>130</v>
      </c>
    </row>
    <row r="48" spans="1:16" ht="12.75" customHeight="1" thickBot="1" x14ac:dyDescent="0.25">
      <c r="A48" s="12" t="str">
        <f t="shared" si="6"/>
        <v> AN 260.292 </v>
      </c>
      <c r="B48" s="21" t="str">
        <f t="shared" si="7"/>
        <v>I</v>
      </c>
      <c r="C48" s="12">
        <f t="shared" si="8"/>
        <v>28211.433000000001</v>
      </c>
      <c r="D48" s="18" t="str">
        <f t="shared" si="9"/>
        <v>vis</v>
      </c>
      <c r="E48" s="49">
        <f>VLOOKUP(C48,Active!C$21:E$968,3,FALSE)</f>
        <v>-18115.493538274244</v>
      </c>
      <c r="F48" s="21" t="s">
        <v>79</v>
      </c>
      <c r="G48" s="18" t="str">
        <f t="shared" si="10"/>
        <v>28211.433</v>
      </c>
      <c r="H48" s="12">
        <f t="shared" si="11"/>
        <v>2088</v>
      </c>
      <c r="I48" s="50" t="s">
        <v>134</v>
      </c>
      <c r="J48" s="51" t="s">
        <v>135</v>
      </c>
      <c r="K48" s="50">
        <v>2088</v>
      </c>
      <c r="L48" s="50" t="s">
        <v>136</v>
      </c>
      <c r="M48" s="51" t="s">
        <v>86</v>
      </c>
      <c r="N48" s="51"/>
      <c r="O48" s="52" t="s">
        <v>87</v>
      </c>
      <c r="P48" s="52" t="s">
        <v>130</v>
      </c>
    </row>
    <row r="49" spans="1:16" ht="12.75" customHeight="1" thickBot="1" x14ac:dyDescent="0.25">
      <c r="A49" s="12" t="str">
        <f t="shared" si="6"/>
        <v> AN 260.292 </v>
      </c>
      <c r="B49" s="21" t="str">
        <f t="shared" si="7"/>
        <v>I</v>
      </c>
      <c r="C49" s="12">
        <f t="shared" si="8"/>
        <v>28214.374</v>
      </c>
      <c r="D49" s="18" t="str">
        <f t="shared" si="9"/>
        <v>vis</v>
      </c>
      <c r="E49" s="49">
        <f>VLOOKUP(C49,Active!C$21:E$968,3,FALSE)</f>
        <v>-18113.486574978266</v>
      </c>
      <c r="F49" s="21" t="s">
        <v>79</v>
      </c>
      <c r="G49" s="18" t="str">
        <f t="shared" si="10"/>
        <v>28214.374</v>
      </c>
      <c r="H49" s="12">
        <f t="shared" si="11"/>
        <v>2092</v>
      </c>
      <c r="I49" s="50" t="s">
        <v>137</v>
      </c>
      <c r="J49" s="51" t="s">
        <v>138</v>
      </c>
      <c r="K49" s="50">
        <v>2092</v>
      </c>
      <c r="L49" s="50" t="s">
        <v>139</v>
      </c>
      <c r="M49" s="51" t="s">
        <v>86</v>
      </c>
      <c r="N49" s="51"/>
      <c r="O49" s="52" t="s">
        <v>87</v>
      </c>
      <c r="P49" s="52" t="s">
        <v>130</v>
      </c>
    </row>
    <row r="50" spans="1:16" ht="12.75" customHeight="1" thickBot="1" x14ac:dyDescent="0.25">
      <c r="A50" s="12" t="str">
        <f t="shared" si="6"/>
        <v> AN 260.292 </v>
      </c>
      <c r="B50" s="21" t="str">
        <f t="shared" si="7"/>
        <v>I</v>
      </c>
      <c r="C50" s="12">
        <f t="shared" si="8"/>
        <v>28247.34</v>
      </c>
      <c r="D50" s="18" t="str">
        <f t="shared" si="9"/>
        <v>vis</v>
      </c>
      <c r="E50" s="49">
        <f>VLOOKUP(C50,Active!C$21:E$968,3,FALSE)</f>
        <v>-18090.990297516444</v>
      </c>
      <c r="F50" s="21" t="s">
        <v>79</v>
      </c>
      <c r="G50" s="18" t="str">
        <f t="shared" si="10"/>
        <v>28247.340</v>
      </c>
      <c r="H50" s="12">
        <f t="shared" si="11"/>
        <v>2137</v>
      </c>
      <c r="I50" s="50" t="s">
        <v>140</v>
      </c>
      <c r="J50" s="51" t="s">
        <v>141</v>
      </c>
      <c r="K50" s="50">
        <v>2137</v>
      </c>
      <c r="L50" s="50" t="s">
        <v>115</v>
      </c>
      <c r="M50" s="51" t="s">
        <v>86</v>
      </c>
      <c r="N50" s="51"/>
      <c r="O50" s="52" t="s">
        <v>87</v>
      </c>
      <c r="P50" s="52" t="s">
        <v>130</v>
      </c>
    </row>
    <row r="51" spans="1:16" ht="12.75" customHeight="1" thickBot="1" x14ac:dyDescent="0.25">
      <c r="A51" s="12" t="str">
        <f t="shared" si="6"/>
        <v> AN 260.292 </v>
      </c>
      <c r="B51" s="21" t="str">
        <f t="shared" si="7"/>
        <v>I</v>
      </c>
      <c r="C51" s="12">
        <f t="shared" si="8"/>
        <v>28250.27</v>
      </c>
      <c r="D51" s="18" t="str">
        <f t="shared" si="9"/>
        <v>vis</v>
      </c>
      <c r="E51" s="49">
        <f>VLOOKUP(C51,Active!C$21:E$968,3,FALSE)</f>
        <v>-18088.990840713581</v>
      </c>
      <c r="F51" s="21" t="s">
        <v>79</v>
      </c>
      <c r="G51" s="18" t="str">
        <f t="shared" si="10"/>
        <v>28250.270</v>
      </c>
      <c r="H51" s="12">
        <f t="shared" si="11"/>
        <v>2141</v>
      </c>
      <c r="I51" s="50" t="s">
        <v>142</v>
      </c>
      <c r="J51" s="51" t="s">
        <v>143</v>
      </c>
      <c r="K51" s="50">
        <v>2141</v>
      </c>
      <c r="L51" s="50" t="s">
        <v>133</v>
      </c>
      <c r="M51" s="51" t="s">
        <v>86</v>
      </c>
      <c r="N51" s="51"/>
      <c r="O51" s="52" t="s">
        <v>87</v>
      </c>
      <c r="P51" s="52" t="s">
        <v>130</v>
      </c>
    </row>
    <row r="52" spans="1:16" ht="12.75" customHeight="1" thickBot="1" x14ac:dyDescent="0.25">
      <c r="A52" s="12" t="str">
        <f t="shared" si="6"/>
        <v> AN 260.292 </v>
      </c>
      <c r="B52" s="21" t="str">
        <f t="shared" si="7"/>
        <v>I</v>
      </c>
      <c r="C52" s="12">
        <f t="shared" si="8"/>
        <v>28280.306</v>
      </c>
      <c r="D52" s="18" t="str">
        <f t="shared" si="9"/>
        <v>vis</v>
      </c>
      <c r="E52" s="49">
        <f>VLOOKUP(C52,Active!C$21:E$968,3,FALSE)</f>
        <v>-18068.494020054619</v>
      </c>
      <c r="F52" s="21" t="s">
        <v>79</v>
      </c>
      <c r="G52" s="18" t="str">
        <f t="shared" si="10"/>
        <v>28280.306</v>
      </c>
      <c r="H52" s="12">
        <f t="shared" si="11"/>
        <v>2182</v>
      </c>
      <c r="I52" s="50" t="s">
        <v>144</v>
      </c>
      <c r="J52" s="51" t="s">
        <v>145</v>
      </c>
      <c r="K52" s="50">
        <v>2182</v>
      </c>
      <c r="L52" s="50" t="s">
        <v>146</v>
      </c>
      <c r="M52" s="51" t="s">
        <v>86</v>
      </c>
      <c r="N52" s="51"/>
      <c r="O52" s="52" t="s">
        <v>87</v>
      </c>
      <c r="P52" s="52" t="s">
        <v>130</v>
      </c>
    </row>
    <row r="53" spans="1:16" ht="12.75" customHeight="1" thickBot="1" x14ac:dyDescent="0.25">
      <c r="A53" s="12" t="str">
        <f t="shared" si="6"/>
        <v> AN 267.325 </v>
      </c>
      <c r="B53" s="21" t="str">
        <f t="shared" si="7"/>
        <v>I</v>
      </c>
      <c r="C53" s="12">
        <f t="shared" si="8"/>
        <v>28498.651999999998</v>
      </c>
      <c r="D53" s="18" t="str">
        <f t="shared" si="9"/>
        <v>vis</v>
      </c>
      <c r="E53" s="49">
        <f>VLOOKUP(C53,Active!C$21:E$968,3,FALSE)</f>
        <v>-17919.492861325049</v>
      </c>
      <c r="F53" s="21" t="s">
        <v>79</v>
      </c>
      <c r="G53" s="18" t="str">
        <f t="shared" si="10"/>
        <v>28498.652</v>
      </c>
      <c r="H53" s="12">
        <f t="shared" si="11"/>
        <v>2480</v>
      </c>
      <c r="I53" s="50" t="s">
        <v>147</v>
      </c>
      <c r="J53" s="51" t="s">
        <v>148</v>
      </c>
      <c r="K53" s="50">
        <v>2480</v>
      </c>
      <c r="L53" s="50" t="s">
        <v>149</v>
      </c>
      <c r="M53" s="51" t="s">
        <v>86</v>
      </c>
      <c r="N53" s="51"/>
      <c r="O53" s="52" t="s">
        <v>87</v>
      </c>
      <c r="P53" s="52" t="s">
        <v>150</v>
      </c>
    </row>
    <row r="54" spans="1:16" ht="12.75" customHeight="1" thickBot="1" x14ac:dyDescent="0.25">
      <c r="A54" s="12" t="str">
        <f t="shared" si="6"/>
        <v> AN 267.325 </v>
      </c>
      <c r="B54" s="21" t="str">
        <f t="shared" si="7"/>
        <v>I</v>
      </c>
      <c r="C54" s="12">
        <f t="shared" si="8"/>
        <v>28521.38</v>
      </c>
      <c r="D54" s="18" t="str">
        <f t="shared" si="9"/>
        <v>vis</v>
      </c>
      <c r="E54" s="49">
        <f>VLOOKUP(C54,Active!C$21:E$968,3,FALSE)</f>
        <v>-17903.983081729333</v>
      </c>
      <c r="F54" s="21" t="s">
        <v>79</v>
      </c>
      <c r="G54" s="18" t="str">
        <f t="shared" si="10"/>
        <v>28521.380</v>
      </c>
      <c r="H54" s="12">
        <f t="shared" si="11"/>
        <v>2511</v>
      </c>
      <c r="I54" s="50" t="s">
        <v>151</v>
      </c>
      <c r="J54" s="51" t="s">
        <v>152</v>
      </c>
      <c r="K54" s="50">
        <v>2511</v>
      </c>
      <c r="L54" s="50" t="s">
        <v>153</v>
      </c>
      <c r="M54" s="51" t="s">
        <v>86</v>
      </c>
      <c r="N54" s="51"/>
      <c r="O54" s="52" t="s">
        <v>87</v>
      </c>
      <c r="P54" s="52" t="s">
        <v>150</v>
      </c>
    </row>
    <row r="55" spans="1:16" ht="12.75" customHeight="1" thickBot="1" x14ac:dyDescent="0.25">
      <c r="A55" s="12" t="str">
        <f t="shared" si="6"/>
        <v> AN 267.325 </v>
      </c>
      <c r="B55" s="21" t="str">
        <f t="shared" si="7"/>
        <v>I</v>
      </c>
      <c r="C55" s="12">
        <f t="shared" si="8"/>
        <v>28543.365000000002</v>
      </c>
      <c r="D55" s="18" t="str">
        <f t="shared" si="9"/>
        <v>vis</v>
      </c>
      <c r="E55" s="49">
        <f>VLOOKUP(C55,Active!C$21:E$968,3,FALSE)</f>
        <v>-17888.980331623217</v>
      </c>
      <c r="F55" s="21" t="s">
        <v>79</v>
      </c>
      <c r="G55" s="18" t="str">
        <f t="shared" si="10"/>
        <v>28543.365</v>
      </c>
      <c r="H55" s="12">
        <f t="shared" si="11"/>
        <v>2541</v>
      </c>
      <c r="I55" s="50" t="s">
        <v>154</v>
      </c>
      <c r="J55" s="51" t="s">
        <v>155</v>
      </c>
      <c r="K55" s="50">
        <v>2541</v>
      </c>
      <c r="L55" s="50" t="s">
        <v>118</v>
      </c>
      <c r="M55" s="51" t="s">
        <v>86</v>
      </c>
      <c r="N55" s="51"/>
      <c r="O55" s="52" t="s">
        <v>87</v>
      </c>
      <c r="P55" s="52" t="s">
        <v>150</v>
      </c>
    </row>
    <row r="56" spans="1:16" ht="12.75" customHeight="1" thickBot="1" x14ac:dyDescent="0.25">
      <c r="A56" s="12" t="str">
        <f t="shared" si="6"/>
        <v> AN 267.325 </v>
      </c>
      <c r="B56" s="21" t="str">
        <f t="shared" si="7"/>
        <v>I</v>
      </c>
      <c r="C56" s="12">
        <f t="shared" si="8"/>
        <v>28546.302</v>
      </c>
      <c r="D56" s="18" t="str">
        <f t="shared" si="9"/>
        <v>vis</v>
      </c>
      <c r="E56" s="49">
        <f>VLOOKUP(C56,Active!C$21:E$968,3,FALSE)</f>
        <v>-17886.976097961102</v>
      </c>
      <c r="F56" s="21" t="s">
        <v>79</v>
      </c>
      <c r="G56" s="18" t="str">
        <f t="shared" si="10"/>
        <v>28546.302</v>
      </c>
      <c r="H56" s="12">
        <f t="shared" si="11"/>
        <v>2545</v>
      </c>
      <c r="I56" s="50" t="s">
        <v>156</v>
      </c>
      <c r="J56" s="51" t="s">
        <v>157</v>
      </c>
      <c r="K56" s="50">
        <v>2545</v>
      </c>
      <c r="L56" s="50" t="s">
        <v>158</v>
      </c>
      <c r="M56" s="51" t="s">
        <v>86</v>
      </c>
      <c r="N56" s="51"/>
      <c r="O56" s="52" t="s">
        <v>87</v>
      </c>
      <c r="P56" s="52" t="s">
        <v>150</v>
      </c>
    </row>
    <row r="57" spans="1:16" ht="12.75" customHeight="1" thickBot="1" x14ac:dyDescent="0.25">
      <c r="A57" s="12" t="str">
        <f t="shared" si="6"/>
        <v> AN 267.325 </v>
      </c>
      <c r="B57" s="21" t="str">
        <f t="shared" si="7"/>
        <v>I</v>
      </c>
      <c r="C57" s="12">
        <f t="shared" si="8"/>
        <v>28551.406999999999</v>
      </c>
      <c r="D57" s="18" t="str">
        <f t="shared" si="9"/>
        <v>vis</v>
      </c>
      <c r="E57" s="49">
        <f>VLOOKUP(C57,Active!C$21:E$968,3,FALSE)</f>
        <v>-17883.49240274656</v>
      </c>
      <c r="F57" s="21" t="s">
        <v>79</v>
      </c>
      <c r="G57" s="18" t="str">
        <f t="shared" si="10"/>
        <v>28551.407</v>
      </c>
      <c r="H57" s="12">
        <f t="shared" si="11"/>
        <v>2552</v>
      </c>
      <c r="I57" s="50" t="s">
        <v>159</v>
      </c>
      <c r="J57" s="51" t="s">
        <v>160</v>
      </c>
      <c r="K57" s="50">
        <v>2552</v>
      </c>
      <c r="L57" s="50" t="s">
        <v>81</v>
      </c>
      <c r="M57" s="51" t="s">
        <v>86</v>
      </c>
      <c r="N57" s="51"/>
      <c r="O57" s="52" t="s">
        <v>87</v>
      </c>
      <c r="P57" s="52" t="s">
        <v>150</v>
      </c>
    </row>
    <row r="58" spans="1:16" ht="12.75" customHeight="1" thickBot="1" x14ac:dyDescent="0.25">
      <c r="A58" s="12" t="str">
        <f t="shared" si="6"/>
        <v> AN 267.325 </v>
      </c>
      <c r="B58" s="21" t="str">
        <f t="shared" si="7"/>
        <v>I</v>
      </c>
      <c r="C58" s="12">
        <f t="shared" si="8"/>
        <v>28573.391</v>
      </c>
      <c r="D58" s="18" t="str">
        <f t="shared" si="9"/>
        <v>vis</v>
      </c>
      <c r="E58" s="49">
        <f>VLOOKUP(C58,Active!C$21:E$968,3,FALSE)</f>
        <v>-17868.490335048908</v>
      </c>
      <c r="F58" s="21" t="s">
        <v>79</v>
      </c>
      <c r="G58" s="18" t="str">
        <f t="shared" si="10"/>
        <v>28573.391</v>
      </c>
      <c r="H58" s="12">
        <f t="shared" si="11"/>
        <v>2582</v>
      </c>
      <c r="I58" s="50" t="s">
        <v>161</v>
      </c>
      <c r="J58" s="51" t="s">
        <v>162</v>
      </c>
      <c r="K58" s="50">
        <v>2582</v>
      </c>
      <c r="L58" s="50" t="s">
        <v>115</v>
      </c>
      <c r="M58" s="51" t="s">
        <v>86</v>
      </c>
      <c r="N58" s="51"/>
      <c r="O58" s="52" t="s">
        <v>87</v>
      </c>
      <c r="P58" s="52" t="s">
        <v>150</v>
      </c>
    </row>
    <row r="59" spans="1:16" ht="12.75" customHeight="1" thickBot="1" x14ac:dyDescent="0.25">
      <c r="A59" s="12" t="str">
        <f t="shared" si="6"/>
        <v> AN 267.325 </v>
      </c>
      <c r="B59" s="21" t="str">
        <f t="shared" si="7"/>
        <v>I</v>
      </c>
      <c r="C59" s="12">
        <f t="shared" si="8"/>
        <v>28579.257000000001</v>
      </c>
      <c r="D59" s="18" t="str">
        <f t="shared" si="9"/>
        <v>vis</v>
      </c>
      <c r="E59" s="49">
        <f>VLOOKUP(C59,Active!C$21:E$968,3,FALSE)</f>
        <v>-17864.487326992392</v>
      </c>
      <c r="F59" s="21" t="s">
        <v>79</v>
      </c>
      <c r="G59" s="18" t="str">
        <f t="shared" si="10"/>
        <v>28579.257</v>
      </c>
      <c r="H59" s="12">
        <f t="shared" si="11"/>
        <v>2590</v>
      </c>
      <c r="I59" s="50" t="s">
        <v>163</v>
      </c>
      <c r="J59" s="51" t="s">
        <v>164</v>
      </c>
      <c r="K59" s="50">
        <v>2590</v>
      </c>
      <c r="L59" s="50" t="s">
        <v>165</v>
      </c>
      <c r="M59" s="51" t="s">
        <v>86</v>
      </c>
      <c r="N59" s="51"/>
      <c r="O59" s="52" t="s">
        <v>87</v>
      </c>
      <c r="P59" s="52" t="s">
        <v>150</v>
      </c>
    </row>
    <row r="60" spans="1:16" ht="12.75" customHeight="1" thickBot="1" x14ac:dyDescent="0.25">
      <c r="A60" s="12" t="str">
        <f t="shared" si="6"/>
        <v> AN 267.325 </v>
      </c>
      <c r="B60" s="21" t="str">
        <f t="shared" si="7"/>
        <v>I</v>
      </c>
      <c r="C60" s="12">
        <f t="shared" si="8"/>
        <v>28606.359</v>
      </c>
      <c r="D60" s="18" t="str">
        <f t="shared" si="9"/>
        <v>vis</v>
      </c>
      <c r="E60" s="49">
        <f>VLOOKUP(C60,Active!C$21:E$968,3,FALSE)</f>
        <v>-17845.992692770156</v>
      </c>
      <c r="F60" s="21" t="s">
        <v>79</v>
      </c>
      <c r="G60" s="18" t="str">
        <f t="shared" si="10"/>
        <v>28606.359</v>
      </c>
      <c r="H60" s="12">
        <f t="shared" si="11"/>
        <v>2627</v>
      </c>
      <c r="I60" s="50" t="s">
        <v>166</v>
      </c>
      <c r="J60" s="51" t="s">
        <v>167</v>
      </c>
      <c r="K60" s="50">
        <v>2627</v>
      </c>
      <c r="L60" s="50" t="s">
        <v>149</v>
      </c>
      <c r="M60" s="51" t="s">
        <v>86</v>
      </c>
      <c r="N60" s="51"/>
      <c r="O60" s="52" t="s">
        <v>87</v>
      </c>
      <c r="P60" s="52" t="s">
        <v>150</v>
      </c>
    </row>
    <row r="61" spans="1:16" ht="12.75" customHeight="1" thickBot="1" x14ac:dyDescent="0.25">
      <c r="A61" s="12" t="str">
        <f t="shared" si="6"/>
        <v> AN 267.325 </v>
      </c>
      <c r="B61" s="21" t="str">
        <f t="shared" si="7"/>
        <v>I</v>
      </c>
      <c r="C61" s="12">
        <f t="shared" si="8"/>
        <v>28609.298999999999</v>
      </c>
      <c r="D61" s="18" t="str">
        <f t="shared" si="9"/>
        <v>vis</v>
      </c>
      <c r="E61" s="49">
        <f>VLOOKUP(C61,Active!C$21:E$968,3,FALSE)</f>
        <v>-17843.986411882644</v>
      </c>
      <c r="F61" s="21" t="s">
        <v>79</v>
      </c>
      <c r="G61" s="18" t="str">
        <f t="shared" si="10"/>
        <v>28609.299</v>
      </c>
      <c r="H61" s="12">
        <f t="shared" si="11"/>
        <v>2631</v>
      </c>
      <c r="I61" s="50" t="s">
        <v>168</v>
      </c>
      <c r="J61" s="51" t="s">
        <v>169</v>
      </c>
      <c r="K61" s="50">
        <v>2631</v>
      </c>
      <c r="L61" s="50" t="s">
        <v>170</v>
      </c>
      <c r="M61" s="51" t="s">
        <v>86</v>
      </c>
      <c r="N61" s="51"/>
      <c r="O61" s="52" t="s">
        <v>87</v>
      </c>
      <c r="P61" s="52" t="s">
        <v>150</v>
      </c>
    </row>
    <row r="62" spans="1:16" ht="12.75" customHeight="1" thickBot="1" x14ac:dyDescent="0.25">
      <c r="A62" s="12" t="str">
        <f t="shared" si="6"/>
        <v> AN 267.325 </v>
      </c>
      <c r="B62" s="21" t="str">
        <f t="shared" si="7"/>
        <v>I</v>
      </c>
      <c r="C62" s="12">
        <f t="shared" si="8"/>
        <v>28838.628000000001</v>
      </c>
      <c r="D62" s="18" t="str">
        <f t="shared" si="9"/>
        <v>vis</v>
      </c>
      <c r="E62" s="49">
        <f>VLOOKUP(C62,Active!C$21:E$968,3,FALSE)</f>
        <v>-17687.490360980431</v>
      </c>
      <c r="F62" s="21" t="s">
        <v>79</v>
      </c>
      <c r="G62" s="18" t="str">
        <f t="shared" si="10"/>
        <v>28838.628</v>
      </c>
      <c r="H62" s="12">
        <f t="shared" si="11"/>
        <v>2944</v>
      </c>
      <c r="I62" s="50" t="s">
        <v>171</v>
      </c>
      <c r="J62" s="51" t="s">
        <v>172</v>
      </c>
      <c r="K62" s="50">
        <v>2944</v>
      </c>
      <c r="L62" s="50" t="s">
        <v>115</v>
      </c>
      <c r="M62" s="51" t="s">
        <v>86</v>
      </c>
      <c r="N62" s="51"/>
      <c r="O62" s="52" t="s">
        <v>87</v>
      </c>
      <c r="P62" s="52" t="s">
        <v>150</v>
      </c>
    </row>
    <row r="63" spans="1:16" ht="12.75" customHeight="1" thickBot="1" x14ac:dyDescent="0.25">
      <c r="A63" s="12" t="str">
        <f t="shared" si="6"/>
        <v> AN 267.325 </v>
      </c>
      <c r="B63" s="21" t="str">
        <f t="shared" si="7"/>
        <v>I</v>
      </c>
      <c r="C63" s="12">
        <f t="shared" si="8"/>
        <v>28882.597000000002</v>
      </c>
      <c r="D63" s="18" t="str">
        <f t="shared" si="9"/>
        <v>vis</v>
      </c>
      <c r="E63" s="49">
        <f>VLOOKUP(C63,Active!C$21:E$968,3,FALSE)</f>
        <v>-17657.485543176666</v>
      </c>
      <c r="F63" s="21" t="s">
        <v>79</v>
      </c>
      <c r="G63" s="18" t="str">
        <f t="shared" si="10"/>
        <v>28882.597</v>
      </c>
      <c r="H63" s="12">
        <f t="shared" si="11"/>
        <v>3004</v>
      </c>
      <c r="I63" s="50" t="s">
        <v>173</v>
      </c>
      <c r="J63" s="51" t="s">
        <v>174</v>
      </c>
      <c r="K63" s="50">
        <v>3004</v>
      </c>
      <c r="L63" s="50" t="s">
        <v>127</v>
      </c>
      <c r="M63" s="51" t="s">
        <v>86</v>
      </c>
      <c r="N63" s="51"/>
      <c r="O63" s="52" t="s">
        <v>87</v>
      </c>
      <c r="P63" s="52" t="s">
        <v>150</v>
      </c>
    </row>
    <row r="64" spans="1:16" ht="12.75" customHeight="1" thickBot="1" x14ac:dyDescent="0.25">
      <c r="A64" s="12" t="str">
        <f t="shared" si="6"/>
        <v> AN 267.325 </v>
      </c>
      <c r="B64" s="21" t="str">
        <f t="shared" si="7"/>
        <v>I</v>
      </c>
      <c r="C64" s="12">
        <f t="shared" si="8"/>
        <v>28921.427</v>
      </c>
      <c r="D64" s="18" t="str">
        <f t="shared" si="9"/>
        <v>vis</v>
      </c>
      <c r="E64" s="49">
        <f>VLOOKUP(C64,Active!C$21:E$968,3,FALSE)</f>
        <v>-17630.987622475259</v>
      </c>
      <c r="F64" s="21" t="s">
        <v>79</v>
      </c>
      <c r="G64" s="18" t="str">
        <f t="shared" si="10"/>
        <v>28921.427</v>
      </c>
      <c r="H64" s="12">
        <f t="shared" si="11"/>
        <v>3057</v>
      </c>
      <c r="I64" s="50" t="s">
        <v>175</v>
      </c>
      <c r="J64" s="51" t="s">
        <v>176</v>
      </c>
      <c r="K64" s="50">
        <v>3057</v>
      </c>
      <c r="L64" s="50" t="s">
        <v>165</v>
      </c>
      <c r="M64" s="51" t="s">
        <v>86</v>
      </c>
      <c r="N64" s="51"/>
      <c r="O64" s="52" t="s">
        <v>87</v>
      </c>
      <c r="P64" s="52" t="s">
        <v>150</v>
      </c>
    </row>
    <row r="65" spans="1:16" ht="12.75" customHeight="1" thickBot="1" x14ac:dyDescent="0.25">
      <c r="A65" s="12" t="str">
        <f t="shared" si="6"/>
        <v> AN 267.325 </v>
      </c>
      <c r="B65" s="21" t="str">
        <f t="shared" si="7"/>
        <v>I</v>
      </c>
      <c r="C65" s="12">
        <f t="shared" si="8"/>
        <v>28924.357</v>
      </c>
      <c r="D65" s="18" t="str">
        <f t="shared" si="9"/>
        <v>vis</v>
      </c>
      <c r="E65" s="49">
        <f>VLOOKUP(C65,Active!C$21:E$968,3,FALSE)</f>
        <v>-17628.988165672399</v>
      </c>
      <c r="F65" s="21" t="s">
        <v>79</v>
      </c>
      <c r="G65" s="18" t="str">
        <f t="shared" si="10"/>
        <v>28924.357</v>
      </c>
      <c r="H65" s="12">
        <f t="shared" si="11"/>
        <v>3061</v>
      </c>
      <c r="I65" s="50" t="s">
        <v>177</v>
      </c>
      <c r="J65" s="51" t="s">
        <v>178</v>
      </c>
      <c r="K65" s="50">
        <v>3061</v>
      </c>
      <c r="L65" s="50" t="s">
        <v>179</v>
      </c>
      <c r="M65" s="51" t="s">
        <v>86</v>
      </c>
      <c r="N65" s="51"/>
      <c r="O65" s="52" t="s">
        <v>87</v>
      </c>
      <c r="P65" s="52" t="s">
        <v>150</v>
      </c>
    </row>
    <row r="66" spans="1:16" ht="12.75" customHeight="1" thickBot="1" x14ac:dyDescent="0.25">
      <c r="A66" s="12" t="str">
        <f t="shared" si="6"/>
        <v> AN 267.325 </v>
      </c>
      <c r="B66" s="21" t="str">
        <f t="shared" si="7"/>
        <v>I</v>
      </c>
      <c r="C66" s="12">
        <f t="shared" si="8"/>
        <v>28935.335999999999</v>
      </c>
      <c r="D66" s="18" t="str">
        <f t="shared" si="9"/>
        <v>vis</v>
      </c>
      <c r="E66" s="49">
        <f>VLOOKUP(C66,Active!C$21:E$968,3,FALSE)</f>
        <v>-17621.49600313362</v>
      </c>
      <c r="F66" s="21" t="s">
        <v>79</v>
      </c>
      <c r="G66" s="18" t="str">
        <f t="shared" si="10"/>
        <v>28935.336</v>
      </c>
      <c r="H66" s="12">
        <f t="shared" si="11"/>
        <v>3076</v>
      </c>
      <c r="I66" s="50" t="s">
        <v>180</v>
      </c>
      <c r="J66" s="51" t="s">
        <v>181</v>
      </c>
      <c r="K66" s="50">
        <v>3076</v>
      </c>
      <c r="L66" s="50" t="s">
        <v>97</v>
      </c>
      <c r="M66" s="51" t="s">
        <v>86</v>
      </c>
      <c r="N66" s="51"/>
      <c r="O66" s="52" t="s">
        <v>87</v>
      </c>
      <c r="P66" s="52" t="s">
        <v>150</v>
      </c>
    </row>
    <row r="67" spans="1:16" ht="12.75" customHeight="1" thickBot="1" x14ac:dyDescent="0.25">
      <c r="A67" s="12" t="str">
        <f t="shared" si="6"/>
        <v> AN 267.325 </v>
      </c>
      <c r="B67" s="21" t="str">
        <f t="shared" si="7"/>
        <v>I</v>
      </c>
      <c r="C67" s="12">
        <f t="shared" si="8"/>
        <v>28951.485000000001</v>
      </c>
      <c r="D67" s="18" t="str">
        <f t="shared" si="9"/>
        <v>vis</v>
      </c>
      <c r="E67" s="49">
        <f>VLOOKUP(C67,Active!C$21:E$968,3,FALSE)</f>
        <v>-17610.475788830066</v>
      </c>
      <c r="F67" s="21" t="s">
        <v>79</v>
      </c>
      <c r="G67" s="18" t="str">
        <f t="shared" si="10"/>
        <v>28951.485</v>
      </c>
      <c r="H67" s="12">
        <f t="shared" si="11"/>
        <v>3098</v>
      </c>
      <c r="I67" s="50" t="s">
        <v>182</v>
      </c>
      <c r="J67" s="51" t="s">
        <v>183</v>
      </c>
      <c r="K67" s="50">
        <v>3098</v>
      </c>
      <c r="L67" s="50" t="s">
        <v>158</v>
      </c>
      <c r="M67" s="51" t="s">
        <v>86</v>
      </c>
      <c r="N67" s="51"/>
      <c r="O67" s="52" t="s">
        <v>87</v>
      </c>
      <c r="P67" s="52" t="s">
        <v>150</v>
      </c>
    </row>
    <row r="68" spans="1:16" ht="12.75" customHeight="1" thickBot="1" x14ac:dyDescent="0.25">
      <c r="A68" s="12" t="str">
        <f t="shared" si="6"/>
        <v> AN 267.325 </v>
      </c>
      <c r="B68" s="21" t="str">
        <f t="shared" si="7"/>
        <v>I</v>
      </c>
      <c r="C68" s="12">
        <f t="shared" si="8"/>
        <v>28954.383000000002</v>
      </c>
      <c r="D68" s="18" t="str">
        <f t="shared" si="9"/>
        <v>vis</v>
      </c>
      <c r="E68" s="49">
        <f>VLOOKUP(C68,Active!C$21:E$968,3,FALSE)</f>
        <v>-17608.498169098086</v>
      </c>
      <c r="F68" s="21" t="s">
        <v>79</v>
      </c>
      <c r="G68" s="18" t="str">
        <f t="shared" si="10"/>
        <v>28954.383</v>
      </c>
      <c r="H68" s="12">
        <f t="shared" si="11"/>
        <v>3102</v>
      </c>
      <c r="I68" s="50" t="s">
        <v>184</v>
      </c>
      <c r="J68" s="51" t="s">
        <v>185</v>
      </c>
      <c r="K68" s="50">
        <v>3102</v>
      </c>
      <c r="L68" s="50" t="s">
        <v>186</v>
      </c>
      <c r="M68" s="51" t="s">
        <v>86</v>
      </c>
      <c r="N68" s="51"/>
      <c r="O68" s="52" t="s">
        <v>87</v>
      </c>
      <c r="P68" s="52" t="s">
        <v>150</v>
      </c>
    </row>
    <row r="69" spans="1:16" ht="12.75" customHeight="1" thickBot="1" x14ac:dyDescent="0.25">
      <c r="A69" s="12" t="str">
        <f t="shared" si="6"/>
        <v> AN 267.325 </v>
      </c>
      <c r="B69" s="21" t="str">
        <f t="shared" si="7"/>
        <v>I</v>
      </c>
      <c r="C69" s="12">
        <f t="shared" si="8"/>
        <v>28960.252</v>
      </c>
      <c r="D69" s="18" t="str">
        <f t="shared" si="9"/>
        <v>vis</v>
      </c>
      <c r="E69" s="49">
        <f>VLOOKUP(C69,Active!C$21:E$968,3,FALSE)</f>
        <v>-17604.493113816177</v>
      </c>
      <c r="F69" s="21" t="s">
        <v>79</v>
      </c>
      <c r="G69" s="18" t="str">
        <f t="shared" si="10"/>
        <v>28960.252</v>
      </c>
      <c r="H69" s="12">
        <f t="shared" si="11"/>
        <v>3110</v>
      </c>
      <c r="I69" s="50" t="s">
        <v>187</v>
      </c>
      <c r="J69" s="51" t="s">
        <v>188</v>
      </c>
      <c r="K69" s="50">
        <v>3110</v>
      </c>
      <c r="L69" s="50" t="s">
        <v>149</v>
      </c>
      <c r="M69" s="51" t="s">
        <v>86</v>
      </c>
      <c r="N69" s="51"/>
      <c r="O69" s="52" t="s">
        <v>87</v>
      </c>
      <c r="P69" s="52" t="s">
        <v>150</v>
      </c>
    </row>
    <row r="70" spans="1:16" ht="12.75" customHeight="1" thickBot="1" x14ac:dyDescent="0.25">
      <c r="A70" s="12" t="str">
        <f t="shared" si="6"/>
        <v> AN 267.325 </v>
      </c>
      <c r="B70" s="21" t="str">
        <f t="shared" si="7"/>
        <v>I</v>
      </c>
      <c r="C70" s="12">
        <f t="shared" si="8"/>
        <v>28965.386999999999</v>
      </c>
      <c r="D70" s="18" t="str">
        <f t="shared" si="9"/>
        <v>vis</v>
      </c>
      <c r="E70" s="49">
        <f>VLOOKUP(C70,Active!C$21:E$968,3,FALSE)</f>
        <v>-17600.988946347683</v>
      </c>
      <c r="F70" s="21" t="s">
        <v>79</v>
      </c>
      <c r="G70" s="18" t="str">
        <f t="shared" si="10"/>
        <v>28965.387</v>
      </c>
      <c r="H70" s="12">
        <f t="shared" si="11"/>
        <v>3117</v>
      </c>
      <c r="I70" s="50" t="s">
        <v>189</v>
      </c>
      <c r="J70" s="51" t="s">
        <v>190</v>
      </c>
      <c r="K70" s="50">
        <v>3117</v>
      </c>
      <c r="L70" s="50" t="s">
        <v>91</v>
      </c>
      <c r="M70" s="51" t="s">
        <v>86</v>
      </c>
      <c r="N70" s="51"/>
      <c r="O70" s="52" t="s">
        <v>87</v>
      </c>
      <c r="P70" s="52" t="s">
        <v>150</v>
      </c>
    </row>
    <row r="71" spans="1:16" ht="12.75" customHeight="1" thickBot="1" x14ac:dyDescent="0.25">
      <c r="A71" s="12" t="str">
        <f t="shared" si="6"/>
        <v> AN 267.325 </v>
      </c>
      <c r="B71" s="21" t="str">
        <f t="shared" si="7"/>
        <v>I</v>
      </c>
      <c r="C71" s="12">
        <f t="shared" si="8"/>
        <v>28976.400000000001</v>
      </c>
      <c r="D71" s="18" t="str">
        <f t="shared" si="9"/>
        <v>vis</v>
      </c>
      <c r="E71" s="49">
        <f>VLOOKUP(C71,Active!C$21:E$968,3,FALSE)</f>
        <v>-17593.473581921087</v>
      </c>
      <c r="F71" s="21" t="s">
        <v>79</v>
      </c>
      <c r="G71" s="18" t="str">
        <f t="shared" si="10"/>
        <v>28976.400</v>
      </c>
      <c r="H71" s="12">
        <f t="shared" si="11"/>
        <v>3132</v>
      </c>
      <c r="I71" s="50" t="s">
        <v>191</v>
      </c>
      <c r="J71" s="51" t="s">
        <v>192</v>
      </c>
      <c r="K71" s="50">
        <v>3132</v>
      </c>
      <c r="L71" s="50" t="s">
        <v>193</v>
      </c>
      <c r="M71" s="51" t="s">
        <v>86</v>
      </c>
      <c r="N71" s="51"/>
      <c r="O71" s="52" t="s">
        <v>87</v>
      </c>
      <c r="P71" s="52" t="s">
        <v>150</v>
      </c>
    </row>
    <row r="72" spans="1:16" ht="12.75" customHeight="1" thickBot="1" x14ac:dyDescent="0.25">
      <c r="A72" s="12" t="str">
        <f t="shared" si="6"/>
        <v> MHAR 17.9 </v>
      </c>
      <c r="B72" s="21" t="str">
        <f t="shared" si="7"/>
        <v>I</v>
      </c>
      <c r="C72" s="12">
        <f t="shared" si="8"/>
        <v>37317.425999999999</v>
      </c>
      <c r="D72" s="18" t="str">
        <f t="shared" si="9"/>
        <v>vis</v>
      </c>
      <c r="E72" s="49">
        <f>VLOOKUP(C72,Active!C$21:E$968,3,FALSE)</f>
        <v>-11901.486831563849</v>
      </c>
      <c r="F72" s="21" t="s">
        <v>79</v>
      </c>
      <c r="G72" s="18" t="str">
        <f t="shared" si="10"/>
        <v>37317.426</v>
      </c>
      <c r="H72" s="12">
        <f t="shared" si="11"/>
        <v>14516</v>
      </c>
      <c r="I72" s="50" t="s">
        <v>194</v>
      </c>
      <c r="J72" s="51" t="s">
        <v>195</v>
      </c>
      <c r="K72" s="50">
        <v>14516</v>
      </c>
      <c r="L72" s="50" t="s">
        <v>127</v>
      </c>
      <c r="M72" s="51" t="s">
        <v>196</v>
      </c>
      <c r="N72" s="51"/>
      <c r="O72" s="52" t="s">
        <v>197</v>
      </c>
      <c r="P72" s="52" t="s">
        <v>198</v>
      </c>
    </row>
    <row r="73" spans="1:16" ht="12.75" customHeight="1" thickBot="1" x14ac:dyDescent="0.25">
      <c r="A73" s="12" t="str">
        <f t="shared" si="6"/>
        <v> MHAR 17.9 </v>
      </c>
      <c r="B73" s="21" t="str">
        <f t="shared" si="7"/>
        <v>I</v>
      </c>
      <c r="C73" s="12">
        <f t="shared" si="8"/>
        <v>37944.618999999999</v>
      </c>
      <c r="D73" s="18" t="str">
        <f t="shared" si="9"/>
        <v>vis</v>
      </c>
      <c r="E73" s="49">
        <f>VLOOKUP(C73,Active!C$21:E$968,3,FALSE)</f>
        <v>-11473.485019086966</v>
      </c>
      <c r="F73" s="21" t="s">
        <v>79</v>
      </c>
      <c r="G73" s="18" t="str">
        <f t="shared" si="10"/>
        <v>37944.619</v>
      </c>
      <c r="H73" s="12">
        <f t="shared" si="11"/>
        <v>15372</v>
      </c>
      <c r="I73" s="50" t="s">
        <v>199</v>
      </c>
      <c r="J73" s="51" t="s">
        <v>200</v>
      </c>
      <c r="K73" s="50">
        <v>15372</v>
      </c>
      <c r="L73" s="50" t="s">
        <v>201</v>
      </c>
      <c r="M73" s="51" t="s">
        <v>196</v>
      </c>
      <c r="N73" s="51"/>
      <c r="O73" s="52" t="s">
        <v>197</v>
      </c>
      <c r="P73" s="52" t="s">
        <v>198</v>
      </c>
    </row>
    <row r="74" spans="1:16" ht="12.75" customHeight="1" thickBot="1" x14ac:dyDescent="0.25">
      <c r="A74" s="12" t="str">
        <f t="shared" si="6"/>
        <v> MHAR 17.9 </v>
      </c>
      <c r="B74" s="21" t="str">
        <f t="shared" si="7"/>
        <v>I</v>
      </c>
      <c r="C74" s="12">
        <f t="shared" si="8"/>
        <v>38416.483999999997</v>
      </c>
      <c r="D74" s="18" t="str">
        <f t="shared" si="9"/>
        <v>vis</v>
      </c>
      <c r="E74" s="49">
        <f>VLOOKUP(C74,Active!C$21:E$968,3,FALSE)</f>
        <v>-11151.480348683432</v>
      </c>
      <c r="F74" s="21" t="s">
        <v>79</v>
      </c>
      <c r="G74" s="18" t="str">
        <f t="shared" si="10"/>
        <v>38416.484</v>
      </c>
      <c r="H74" s="12">
        <f t="shared" si="11"/>
        <v>16016</v>
      </c>
      <c r="I74" s="50" t="s">
        <v>202</v>
      </c>
      <c r="J74" s="51" t="s">
        <v>203</v>
      </c>
      <c r="K74" s="50">
        <v>16016</v>
      </c>
      <c r="L74" s="50" t="s">
        <v>204</v>
      </c>
      <c r="M74" s="51" t="s">
        <v>196</v>
      </c>
      <c r="N74" s="51"/>
      <c r="O74" s="52" t="s">
        <v>197</v>
      </c>
      <c r="P74" s="52" t="s">
        <v>198</v>
      </c>
    </row>
    <row r="75" spans="1:16" ht="12.75" customHeight="1" thickBot="1" x14ac:dyDescent="0.25">
      <c r="A75" s="12" t="str">
        <f t="shared" ref="A75:A106" si="12">P75</f>
        <v> MHAR 17.9 </v>
      </c>
      <c r="B75" s="21" t="str">
        <f t="shared" ref="B75:B106" si="13">IF(H75=INT(H75),"I","II")</f>
        <v>I</v>
      </c>
      <c r="C75" s="12">
        <f t="shared" ref="C75:C106" si="14">1*G75</f>
        <v>40148.574000000001</v>
      </c>
      <c r="D75" s="18" t="str">
        <f t="shared" ref="D75:D106" si="15">VLOOKUP(F75,I$1:J$5,2,FALSE)</f>
        <v>vis</v>
      </c>
      <c r="E75" s="49">
        <f>VLOOKUP(C75,Active!C$21:E$968,3,FALSE)</f>
        <v>-9969.4874702981724</v>
      </c>
      <c r="F75" s="21" t="s">
        <v>79</v>
      </c>
      <c r="G75" s="18" t="str">
        <f t="shared" ref="G75:G106" si="16">MID(I75,3,LEN(I75)-3)</f>
        <v>40148.574</v>
      </c>
      <c r="H75" s="12">
        <f t="shared" ref="H75:H106" si="17">1*K75</f>
        <v>18380</v>
      </c>
      <c r="I75" s="50" t="s">
        <v>205</v>
      </c>
      <c r="J75" s="51" t="s">
        <v>206</v>
      </c>
      <c r="K75" s="50">
        <v>18380</v>
      </c>
      <c r="L75" s="50" t="s">
        <v>127</v>
      </c>
      <c r="M75" s="51" t="s">
        <v>196</v>
      </c>
      <c r="N75" s="51"/>
      <c r="O75" s="52" t="s">
        <v>197</v>
      </c>
      <c r="P75" s="52" t="s">
        <v>198</v>
      </c>
    </row>
    <row r="76" spans="1:16" ht="12.75" customHeight="1" thickBot="1" x14ac:dyDescent="0.25">
      <c r="A76" s="12" t="str">
        <f t="shared" si="12"/>
        <v> MHAR 17.9 </v>
      </c>
      <c r="B76" s="21" t="str">
        <f t="shared" si="13"/>
        <v>I</v>
      </c>
      <c r="C76" s="12">
        <f t="shared" si="14"/>
        <v>40656.334999999999</v>
      </c>
      <c r="D76" s="18" t="str">
        <f t="shared" si="15"/>
        <v>vis</v>
      </c>
      <c r="E76" s="49">
        <f>VLOOKUP(C76,Active!C$21:E$968,3,FALSE)</f>
        <v>-9622.9870656299536</v>
      </c>
      <c r="F76" s="21" t="s">
        <v>79</v>
      </c>
      <c r="G76" s="18" t="str">
        <f t="shared" si="16"/>
        <v>40656.335</v>
      </c>
      <c r="H76" s="12">
        <f t="shared" si="17"/>
        <v>19073</v>
      </c>
      <c r="I76" s="50" t="s">
        <v>207</v>
      </c>
      <c r="J76" s="51" t="s">
        <v>208</v>
      </c>
      <c r="K76" s="50">
        <v>19073</v>
      </c>
      <c r="L76" s="50" t="s">
        <v>109</v>
      </c>
      <c r="M76" s="51" t="s">
        <v>196</v>
      </c>
      <c r="N76" s="51"/>
      <c r="O76" s="52" t="s">
        <v>197</v>
      </c>
      <c r="P76" s="52" t="s">
        <v>198</v>
      </c>
    </row>
    <row r="77" spans="1:16" ht="12.75" customHeight="1" thickBot="1" x14ac:dyDescent="0.25">
      <c r="A77" s="12" t="str">
        <f t="shared" si="12"/>
        <v> MHAR 17.9 </v>
      </c>
      <c r="B77" s="21" t="str">
        <f t="shared" si="13"/>
        <v>I</v>
      </c>
      <c r="C77" s="12">
        <f t="shared" si="14"/>
        <v>41322.35</v>
      </c>
      <c r="D77" s="18" t="str">
        <f t="shared" si="15"/>
        <v>vis</v>
      </c>
      <c r="E77" s="49">
        <f>VLOOKUP(C77,Active!C$21:E$968,3,FALSE)</f>
        <v>-9168.4927917193836</v>
      </c>
      <c r="F77" s="21" t="s">
        <v>79</v>
      </c>
      <c r="G77" s="18" t="str">
        <f t="shared" si="16"/>
        <v>41322.350</v>
      </c>
      <c r="H77" s="12">
        <f t="shared" si="17"/>
        <v>19982</v>
      </c>
      <c r="I77" s="50" t="s">
        <v>209</v>
      </c>
      <c r="J77" s="51" t="s">
        <v>210</v>
      </c>
      <c r="K77" s="50">
        <v>19982</v>
      </c>
      <c r="L77" s="50" t="s">
        <v>115</v>
      </c>
      <c r="M77" s="51" t="s">
        <v>196</v>
      </c>
      <c r="N77" s="51"/>
      <c r="O77" s="52" t="s">
        <v>197</v>
      </c>
      <c r="P77" s="52" t="s">
        <v>198</v>
      </c>
    </row>
    <row r="78" spans="1:16" ht="12.75" customHeight="1" thickBot="1" x14ac:dyDescent="0.25">
      <c r="A78" s="12" t="str">
        <f t="shared" si="12"/>
        <v> MHAR 17.9 </v>
      </c>
      <c r="B78" s="21" t="str">
        <f t="shared" si="13"/>
        <v>I</v>
      </c>
      <c r="C78" s="12">
        <f t="shared" si="14"/>
        <v>41333.364999999998</v>
      </c>
      <c r="D78" s="18" t="str">
        <f t="shared" si="15"/>
        <v>vis</v>
      </c>
      <c r="E78" s="49">
        <f>VLOOKUP(C78,Active!C$21:E$968,3,FALSE)</f>
        <v>-9160.9760624758619</v>
      </c>
      <c r="F78" s="21" t="s">
        <v>79</v>
      </c>
      <c r="G78" s="18" t="str">
        <f t="shared" si="16"/>
        <v>41333.365</v>
      </c>
      <c r="H78" s="12">
        <f t="shared" si="17"/>
        <v>19997</v>
      </c>
      <c r="I78" s="50" t="s">
        <v>211</v>
      </c>
      <c r="J78" s="51" t="s">
        <v>212</v>
      </c>
      <c r="K78" s="50">
        <v>19997</v>
      </c>
      <c r="L78" s="50" t="s">
        <v>213</v>
      </c>
      <c r="M78" s="51" t="s">
        <v>196</v>
      </c>
      <c r="N78" s="51"/>
      <c r="O78" s="52" t="s">
        <v>197</v>
      </c>
      <c r="P78" s="52" t="s">
        <v>198</v>
      </c>
    </row>
    <row r="79" spans="1:16" ht="12.75" customHeight="1" thickBot="1" x14ac:dyDescent="0.25">
      <c r="A79" s="12" t="str">
        <f t="shared" si="12"/>
        <v> MHAR 17.9 </v>
      </c>
      <c r="B79" s="21" t="str">
        <f t="shared" si="13"/>
        <v>I</v>
      </c>
      <c r="C79" s="12">
        <f t="shared" si="14"/>
        <v>41385.364000000001</v>
      </c>
      <c r="D79" s="18" t="str">
        <f t="shared" si="15"/>
        <v>vis</v>
      </c>
      <c r="E79" s="49">
        <f>VLOOKUP(C79,Active!C$21:E$968,3,FALSE)</f>
        <v>-9125.4915046970164</v>
      </c>
      <c r="F79" s="21" t="s">
        <v>79</v>
      </c>
      <c r="G79" s="18" t="str">
        <f t="shared" si="16"/>
        <v>41385.364</v>
      </c>
      <c r="H79" s="12">
        <f t="shared" si="17"/>
        <v>20068</v>
      </c>
      <c r="I79" s="50" t="s">
        <v>214</v>
      </c>
      <c r="J79" s="51" t="s">
        <v>215</v>
      </c>
      <c r="K79" s="50">
        <v>20068</v>
      </c>
      <c r="L79" s="50" t="s">
        <v>91</v>
      </c>
      <c r="M79" s="51" t="s">
        <v>196</v>
      </c>
      <c r="N79" s="51"/>
      <c r="O79" s="52" t="s">
        <v>197</v>
      </c>
      <c r="P79" s="52" t="s">
        <v>198</v>
      </c>
    </row>
    <row r="80" spans="1:16" ht="12.75" customHeight="1" thickBot="1" x14ac:dyDescent="0.25">
      <c r="A80" s="12" t="str">
        <f t="shared" si="12"/>
        <v> MHAR 17.9 </v>
      </c>
      <c r="B80" s="21" t="str">
        <f t="shared" si="13"/>
        <v>I</v>
      </c>
      <c r="C80" s="12">
        <f t="shared" si="14"/>
        <v>42095.35</v>
      </c>
      <c r="D80" s="18" t="str">
        <f t="shared" si="15"/>
        <v>vis</v>
      </c>
      <c r="E80" s="49">
        <f>VLOOKUP(C80,Active!C$21:E$968,3,FALSE)</f>
        <v>-8640.9910481657553</v>
      </c>
      <c r="F80" s="21" t="s">
        <v>79</v>
      </c>
      <c r="G80" s="18" t="str">
        <f t="shared" si="16"/>
        <v>42095.350</v>
      </c>
      <c r="H80" s="12">
        <f t="shared" si="17"/>
        <v>21037</v>
      </c>
      <c r="I80" s="50" t="s">
        <v>216</v>
      </c>
      <c r="J80" s="51" t="s">
        <v>217</v>
      </c>
      <c r="K80" s="50">
        <v>21037</v>
      </c>
      <c r="L80" s="50" t="s">
        <v>179</v>
      </c>
      <c r="M80" s="51" t="s">
        <v>196</v>
      </c>
      <c r="N80" s="51"/>
      <c r="O80" s="52" t="s">
        <v>197</v>
      </c>
      <c r="P80" s="52" t="s">
        <v>198</v>
      </c>
    </row>
    <row r="81" spans="1:16" ht="12.75" customHeight="1" thickBot="1" x14ac:dyDescent="0.25">
      <c r="A81" s="12" t="str">
        <f t="shared" si="12"/>
        <v> MHAR 17.9 </v>
      </c>
      <c r="B81" s="21" t="str">
        <f t="shared" si="13"/>
        <v>I</v>
      </c>
      <c r="C81" s="12">
        <f t="shared" si="14"/>
        <v>42147.366999999998</v>
      </c>
      <c r="D81" s="18" t="str">
        <f t="shared" si="15"/>
        <v>vis</v>
      </c>
      <c r="E81" s="49">
        <f>VLOOKUP(C81,Active!C$21:E$968,3,FALSE)</f>
        <v>-8605.4942070345405</v>
      </c>
      <c r="F81" s="21" t="s">
        <v>79</v>
      </c>
      <c r="G81" s="18" t="str">
        <f t="shared" si="16"/>
        <v>42147.367</v>
      </c>
      <c r="H81" s="12">
        <f t="shared" si="17"/>
        <v>21108</v>
      </c>
      <c r="I81" s="50" t="s">
        <v>218</v>
      </c>
      <c r="J81" s="51" t="s">
        <v>219</v>
      </c>
      <c r="K81" s="50">
        <v>21108</v>
      </c>
      <c r="L81" s="50" t="s">
        <v>100</v>
      </c>
      <c r="M81" s="51" t="s">
        <v>196</v>
      </c>
      <c r="N81" s="51"/>
      <c r="O81" s="52" t="s">
        <v>197</v>
      </c>
      <c r="P81" s="52" t="s">
        <v>198</v>
      </c>
    </row>
    <row r="82" spans="1:16" ht="12.75" customHeight="1" thickBot="1" x14ac:dyDescent="0.25">
      <c r="A82" s="12" t="str">
        <f t="shared" si="12"/>
        <v> MHAR 17.9 </v>
      </c>
      <c r="B82" s="21" t="str">
        <f t="shared" si="13"/>
        <v>I</v>
      </c>
      <c r="C82" s="12">
        <f t="shared" si="14"/>
        <v>43926.366000000002</v>
      </c>
      <c r="D82" s="18" t="str">
        <f t="shared" si="15"/>
        <v>vis</v>
      </c>
      <c r="E82" s="49">
        <f>VLOOKUP(C82,Active!C$21:E$968,3,FALSE)</f>
        <v>-7391.4902299580035</v>
      </c>
      <c r="F82" s="21" t="s">
        <v>79</v>
      </c>
      <c r="G82" s="18" t="str">
        <f t="shared" si="16"/>
        <v>43926.366</v>
      </c>
      <c r="H82" s="12">
        <f t="shared" si="17"/>
        <v>23536</v>
      </c>
      <c r="I82" s="50" t="s">
        <v>220</v>
      </c>
      <c r="J82" s="51" t="s">
        <v>221</v>
      </c>
      <c r="K82" s="50">
        <v>23536</v>
      </c>
      <c r="L82" s="50" t="s">
        <v>165</v>
      </c>
      <c r="M82" s="51" t="s">
        <v>196</v>
      </c>
      <c r="N82" s="51"/>
      <c r="O82" s="52" t="s">
        <v>197</v>
      </c>
      <c r="P82" s="52" t="s">
        <v>198</v>
      </c>
    </row>
    <row r="83" spans="1:16" ht="12.75" customHeight="1" thickBot="1" x14ac:dyDescent="0.25">
      <c r="A83" s="12" t="str">
        <f t="shared" si="12"/>
        <v> MHAR 17.9 </v>
      </c>
      <c r="B83" s="21" t="str">
        <f t="shared" si="13"/>
        <v>I</v>
      </c>
      <c r="C83" s="12">
        <f t="shared" si="14"/>
        <v>44172.540999999997</v>
      </c>
      <c r="D83" s="18" t="str">
        <f t="shared" si="15"/>
        <v>vis</v>
      </c>
      <c r="E83" s="49">
        <f>VLOOKUP(C83,Active!C$21:E$968,3,FALSE)</f>
        <v>-7223.4983260520376</v>
      </c>
      <c r="F83" s="21" t="s">
        <v>79</v>
      </c>
      <c r="G83" s="18" t="str">
        <f t="shared" si="16"/>
        <v>44172.541</v>
      </c>
      <c r="H83" s="12">
        <f t="shared" si="17"/>
        <v>23872</v>
      </c>
      <c r="I83" s="50" t="s">
        <v>222</v>
      </c>
      <c r="J83" s="51" t="s">
        <v>223</v>
      </c>
      <c r="K83" s="50">
        <v>23872</v>
      </c>
      <c r="L83" s="50" t="s">
        <v>97</v>
      </c>
      <c r="M83" s="51" t="s">
        <v>196</v>
      </c>
      <c r="N83" s="51"/>
      <c r="O83" s="52" t="s">
        <v>197</v>
      </c>
      <c r="P83" s="52" t="s">
        <v>198</v>
      </c>
    </row>
    <row r="84" spans="1:16" ht="12.75" customHeight="1" thickBot="1" x14ac:dyDescent="0.25">
      <c r="A84" s="12" t="str">
        <f t="shared" si="12"/>
        <v> MVS 8.195 </v>
      </c>
      <c r="B84" s="21" t="str">
        <f t="shared" si="13"/>
        <v>I</v>
      </c>
      <c r="C84" s="12">
        <f t="shared" si="14"/>
        <v>44291.237999999998</v>
      </c>
      <c r="D84" s="18" t="str">
        <f t="shared" si="15"/>
        <v>vis</v>
      </c>
      <c r="E84" s="49">
        <f>VLOOKUP(C84,Active!C$21:E$968,3,FALSE)</f>
        <v>-7142.4984884652513</v>
      </c>
      <c r="F84" s="21" t="s">
        <v>79</v>
      </c>
      <c r="G84" s="18" t="str">
        <f t="shared" si="16"/>
        <v>44291.238</v>
      </c>
      <c r="H84" s="12">
        <f t="shared" si="17"/>
        <v>24034</v>
      </c>
      <c r="I84" s="50" t="s">
        <v>224</v>
      </c>
      <c r="J84" s="51" t="s">
        <v>225</v>
      </c>
      <c r="K84" s="50">
        <v>24034</v>
      </c>
      <c r="L84" s="50" t="s">
        <v>97</v>
      </c>
      <c r="M84" s="51" t="s">
        <v>82</v>
      </c>
      <c r="N84" s="51"/>
      <c r="O84" s="52" t="s">
        <v>226</v>
      </c>
      <c r="P84" s="52" t="s">
        <v>227</v>
      </c>
    </row>
    <row r="85" spans="1:16" ht="12.75" customHeight="1" thickBot="1" x14ac:dyDescent="0.25">
      <c r="A85" s="12" t="str">
        <f t="shared" si="12"/>
        <v> AOEB 9 </v>
      </c>
      <c r="B85" s="21" t="str">
        <f t="shared" si="13"/>
        <v>I</v>
      </c>
      <c r="C85" s="12">
        <f t="shared" si="14"/>
        <v>46104.686000000002</v>
      </c>
      <c r="D85" s="18" t="str">
        <f t="shared" si="15"/>
        <v>vis</v>
      </c>
      <c r="E85" s="49">
        <f>VLOOKUP(C85,Active!C$21:E$968,3,FALSE)</f>
        <v>-5904.9862221730882</v>
      </c>
      <c r="F85" s="21" t="s">
        <v>79</v>
      </c>
      <c r="G85" s="18" t="str">
        <f t="shared" si="16"/>
        <v>46104.686</v>
      </c>
      <c r="H85" s="12">
        <f t="shared" si="17"/>
        <v>26509</v>
      </c>
      <c r="I85" s="50" t="s">
        <v>232</v>
      </c>
      <c r="J85" s="51" t="s">
        <v>233</v>
      </c>
      <c r="K85" s="50">
        <v>26509</v>
      </c>
      <c r="L85" s="50" t="s">
        <v>153</v>
      </c>
      <c r="M85" s="51" t="s">
        <v>86</v>
      </c>
      <c r="N85" s="51"/>
      <c r="O85" s="52" t="s">
        <v>234</v>
      </c>
      <c r="P85" s="52" t="s">
        <v>235</v>
      </c>
    </row>
    <row r="86" spans="1:16" ht="12.75" customHeight="1" thickBot="1" x14ac:dyDescent="0.25">
      <c r="A86" s="12" t="str">
        <f t="shared" si="12"/>
        <v> AOEB 9 </v>
      </c>
      <c r="B86" s="21" t="str">
        <f t="shared" si="13"/>
        <v>I</v>
      </c>
      <c r="C86" s="12">
        <f t="shared" si="14"/>
        <v>48300.572999999997</v>
      </c>
      <c r="D86" s="18" t="str">
        <f t="shared" si="15"/>
        <v>vis</v>
      </c>
      <c r="E86" s="49">
        <f>VLOOKUP(C86,Active!C$21:E$968,3,FALSE)</f>
        <v>-4406.4943448810518</v>
      </c>
      <c r="F86" s="21" t="s">
        <v>79</v>
      </c>
      <c r="G86" s="18" t="str">
        <f t="shared" si="16"/>
        <v>48300.573</v>
      </c>
      <c r="H86" s="12">
        <f t="shared" si="17"/>
        <v>29506</v>
      </c>
      <c r="I86" s="50" t="s">
        <v>245</v>
      </c>
      <c r="J86" s="51" t="s">
        <v>246</v>
      </c>
      <c r="K86" s="50">
        <v>29506</v>
      </c>
      <c r="L86" s="50" t="s">
        <v>133</v>
      </c>
      <c r="M86" s="51" t="s">
        <v>86</v>
      </c>
      <c r="N86" s="51"/>
      <c r="O86" s="52" t="s">
        <v>247</v>
      </c>
      <c r="P86" s="52" t="s">
        <v>235</v>
      </c>
    </row>
    <row r="87" spans="1:16" ht="12.75" customHeight="1" thickBot="1" x14ac:dyDescent="0.25">
      <c r="A87" s="12" t="str">
        <f t="shared" si="12"/>
        <v> AOEB 9 </v>
      </c>
      <c r="B87" s="21" t="str">
        <f t="shared" si="13"/>
        <v>I</v>
      </c>
      <c r="C87" s="12">
        <f t="shared" si="14"/>
        <v>48308.624000000003</v>
      </c>
      <c r="D87" s="18" t="str">
        <f t="shared" si="15"/>
        <v>vis</v>
      </c>
      <c r="E87" s="49">
        <f>VLOOKUP(C87,Active!C$21:E$968,3,FALSE)</f>
        <v>-4401.0002743282012</v>
      </c>
      <c r="F87" s="21" t="s">
        <v>79</v>
      </c>
      <c r="G87" s="18" t="str">
        <f t="shared" si="16"/>
        <v>48308.624</v>
      </c>
      <c r="H87" s="12">
        <f t="shared" si="17"/>
        <v>29517</v>
      </c>
      <c r="I87" s="50" t="s">
        <v>248</v>
      </c>
      <c r="J87" s="51" t="s">
        <v>249</v>
      </c>
      <c r="K87" s="50">
        <v>29517</v>
      </c>
      <c r="L87" s="50" t="s">
        <v>250</v>
      </c>
      <c r="M87" s="51" t="s">
        <v>86</v>
      </c>
      <c r="N87" s="51"/>
      <c r="O87" s="52" t="s">
        <v>247</v>
      </c>
      <c r="P87" s="52" t="s">
        <v>235</v>
      </c>
    </row>
    <row r="88" spans="1:16" ht="12.75" customHeight="1" thickBot="1" x14ac:dyDescent="0.25">
      <c r="A88" s="12" t="str">
        <f t="shared" si="12"/>
        <v> AOEB 9 </v>
      </c>
      <c r="B88" s="21" t="str">
        <f t="shared" si="13"/>
        <v>I</v>
      </c>
      <c r="C88" s="12">
        <f t="shared" si="14"/>
        <v>48690.368000000002</v>
      </c>
      <c r="D88" s="18" t="str">
        <f t="shared" si="15"/>
        <v>vis</v>
      </c>
      <c r="E88" s="49">
        <f>VLOOKUP(C88,Active!C$21:E$968,3,FALSE)</f>
        <v>-4140.4949372115962</v>
      </c>
      <c r="F88" s="21" t="s">
        <v>79</v>
      </c>
      <c r="G88" s="18" t="str">
        <f t="shared" si="16"/>
        <v>48690.368</v>
      </c>
      <c r="H88" s="12">
        <f t="shared" si="17"/>
        <v>30038</v>
      </c>
      <c r="I88" s="50" t="s">
        <v>254</v>
      </c>
      <c r="J88" s="51" t="s">
        <v>255</v>
      </c>
      <c r="K88" s="50">
        <v>30038</v>
      </c>
      <c r="L88" s="50" t="s">
        <v>133</v>
      </c>
      <c r="M88" s="51" t="s">
        <v>86</v>
      </c>
      <c r="N88" s="51"/>
      <c r="O88" s="52" t="s">
        <v>234</v>
      </c>
      <c r="P88" s="52" t="s">
        <v>235</v>
      </c>
    </row>
    <row r="89" spans="1:16" ht="12.75" customHeight="1" thickBot="1" x14ac:dyDescent="0.25">
      <c r="A89" s="12" t="str">
        <f t="shared" si="12"/>
        <v> AOEB 9 </v>
      </c>
      <c r="B89" s="21" t="str">
        <f t="shared" si="13"/>
        <v>I</v>
      </c>
      <c r="C89" s="12">
        <f t="shared" si="14"/>
        <v>49018.631000000001</v>
      </c>
      <c r="D89" s="18" t="str">
        <f t="shared" si="15"/>
        <v>vis</v>
      </c>
      <c r="E89" s="49">
        <f>VLOOKUP(C89,Active!C$21:E$968,3,FALSE)</f>
        <v>-3916.4854872191713</v>
      </c>
      <c r="F89" s="21" t="s">
        <v>79</v>
      </c>
      <c r="G89" s="18" t="str">
        <f t="shared" si="16"/>
        <v>49018.631</v>
      </c>
      <c r="H89" s="12">
        <f t="shared" si="17"/>
        <v>30486</v>
      </c>
      <c r="I89" s="50" t="s">
        <v>259</v>
      </c>
      <c r="J89" s="51" t="s">
        <v>260</v>
      </c>
      <c r="K89" s="50">
        <v>30486</v>
      </c>
      <c r="L89" s="50" t="s">
        <v>261</v>
      </c>
      <c r="M89" s="51" t="s">
        <v>86</v>
      </c>
      <c r="N89" s="51"/>
      <c r="O89" s="52" t="s">
        <v>247</v>
      </c>
      <c r="P89" s="52" t="s">
        <v>235</v>
      </c>
    </row>
    <row r="90" spans="1:16" ht="12.75" customHeight="1" thickBot="1" x14ac:dyDescent="0.25">
      <c r="A90" s="12" t="str">
        <f t="shared" si="12"/>
        <v> AOEB 9 </v>
      </c>
      <c r="B90" s="21" t="str">
        <f t="shared" si="13"/>
        <v>I</v>
      </c>
      <c r="C90" s="12">
        <f t="shared" si="14"/>
        <v>49021.544000000002</v>
      </c>
      <c r="D90" s="18" t="str">
        <f t="shared" si="15"/>
        <v>vis</v>
      </c>
      <c r="E90" s="49">
        <f>VLOOKUP(C90,Active!C$21:E$968,3,FALSE)</f>
        <v>-3914.4976313602165</v>
      </c>
      <c r="F90" s="21" t="s">
        <v>79</v>
      </c>
      <c r="G90" s="18" t="str">
        <f t="shared" si="16"/>
        <v>49021.544</v>
      </c>
      <c r="H90" s="12">
        <f t="shared" si="17"/>
        <v>30490</v>
      </c>
      <c r="I90" s="50" t="s">
        <v>262</v>
      </c>
      <c r="J90" s="51" t="s">
        <v>263</v>
      </c>
      <c r="K90" s="50">
        <v>30490</v>
      </c>
      <c r="L90" s="50" t="s">
        <v>136</v>
      </c>
      <c r="M90" s="51" t="s">
        <v>86</v>
      </c>
      <c r="N90" s="51"/>
      <c r="O90" s="52" t="s">
        <v>247</v>
      </c>
      <c r="P90" s="52" t="s">
        <v>235</v>
      </c>
    </row>
    <row r="91" spans="1:16" ht="12.75" customHeight="1" thickBot="1" x14ac:dyDescent="0.25">
      <c r="A91" s="12" t="str">
        <f t="shared" si="12"/>
        <v> AOEB 9 </v>
      </c>
      <c r="B91" s="21" t="str">
        <f t="shared" si="13"/>
        <v>I</v>
      </c>
      <c r="C91" s="12">
        <f t="shared" si="14"/>
        <v>49780.625</v>
      </c>
      <c r="D91" s="18" t="str">
        <f t="shared" si="15"/>
        <v>vis</v>
      </c>
      <c r="E91" s="49">
        <f>VLOOKUP(C91,Active!C$21:E$968,3,FALSE)</f>
        <v>-3396.4943312328805</v>
      </c>
      <c r="F91" s="21" t="s">
        <v>79</v>
      </c>
      <c r="G91" s="18" t="str">
        <f t="shared" si="16"/>
        <v>49780.625</v>
      </c>
      <c r="H91" s="12">
        <f t="shared" si="17"/>
        <v>31526</v>
      </c>
      <c r="I91" s="50" t="s">
        <v>267</v>
      </c>
      <c r="J91" s="51" t="s">
        <v>268</v>
      </c>
      <c r="K91" s="50">
        <v>31526</v>
      </c>
      <c r="L91" s="50" t="s">
        <v>115</v>
      </c>
      <c r="M91" s="51" t="s">
        <v>86</v>
      </c>
      <c r="N91" s="51"/>
      <c r="O91" s="52" t="s">
        <v>247</v>
      </c>
      <c r="P91" s="52" t="s">
        <v>235</v>
      </c>
    </row>
    <row r="92" spans="1:16" ht="12.75" customHeight="1" thickBot="1" x14ac:dyDescent="0.25">
      <c r="A92" s="12" t="str">
        <f t="shared" si="12"/>
        <v> AOEB 9 </v>
      </c>
      <c r="B92" s="21" t="str">
        <f t="shared" si="13"/>
        <v>I</v>
      </c>
      <c r="C92" s="12">
        <f t="shared" si="14"/>
        <v>49791.627</v>
      </c>
      <c r="D92" s="18" t="str">
        <f t="shared" si="15"/>
        <v>vis</v>
      </c>
      <c r="E92" s="49">
        <f>VLOOKUP(C92,Active!C$21:E$968,3,FALSE)</f>
        <v>-3388.9864732994038</v>
      </c>
      <c r="F92" s="21" t="str">
        <f>LEFT(M92,1)</f>
        <v>V</v>
      </c>
      <c r="G92" s="18" t="str">
        <f t="shared" si="16"/>
        <v>49791.627</v>
      </c>
      <c r="H92" s="12">
        <f t="shared" si="17"/>
        <v>31541</v>
      </c>
      <c r="I92" s="50" t="s">
        <v>272</v>
      </c>
      <c r="J92" s="51" t="s">
        <v>273</v>
      </c>
      <c r="K92" s="50">
        <v>31541</v>
      </c>
      <c r="L92" s="50" t="s">
        <v>153</v>
      </c>
      <c r="M92" s="51" t="s">
        <v>86</v>
      </c>
      <c r="N92" s="51"/>
      <c r="O92" s="52" t="s">
        <v>247</v>
      </c>
      <c r="P92" s="52" t="s">
        <v>235</v>
      </c>
    </row>
    <row r="93" spans="1:16" ht="12.75" customHeight="1" thickBot="1" x14ac:dyDescent="0.25">
      <c r="A93" s="12" t="str">
        <f t="shared" si="12"/>
        <v> AOEB 9 </v>
      </c>
      <c r="B93" s="21" t="str">
        <f t="shared" si="13"/>
        <v>I</v>
      </c>
      <c r="C93" s="12">
        <f t="shared" si="14"/>
        <v>49802.618000000002</v>
      </c>
      <c r="D93" s="18" t="str">
        <f t="shared" si="15"/>
        <v>vis</v>
      </c>
      <c r="E93" s="49">
        <f>VLOOKUP(C93,Active!C$21:E$968,3,FALSE)</f>
        <v>-3381.4861218590431</v>
      </c>
      <c r="F93" s="21" t="str">
        <f>LEFT(M93,1)</f>
        <v>V</v>
      </c>
      <c r="G93" s="18" t="str">
        <f t="shared" si="16"/>
        <v>49802.618</v>
      </c>
      <c r="H93" s="12">
        <f t="shared" si="17"/>
        <v>31556</v>
      </c>
      <c r="I93" s="50" t="s">
        <v>274</v>
      </c>
      <c r="J93" s="51" t="s">
        <v>275</v>
      </c>
      <c r="K93" s="50">
        <v>31556</v>
      </c>
      <c r="L93" s="50" t="s">
        <v>276</v>
      </c>
      <c r="M93" s="51" t="s">
        <v>86</v>
      </c>
      <c r="N93" s="51"/>
      <c r="O93" s="52" t="s">
        <v>247</v>
      </c>
      <c r="P93" s="52" t="s">
        <v>235</v>
      </c>
    </row>
    <row r="94" spans="1:16" ht="12.75" customHeight="1" thickBot="1" x14ac:dyDescent="0.25">
      <c r="A94" s="12" t="str">
        <f t="shared" si="12"/>
        <v> AOEB 9 </v>
      </c>
      <c r="B94" s="21" t="str">
        <f t="shared" si="13"/>
        <v>I</v>
      </c>
      <c r="C94" s="12">
        <f t="shared" si="14"/>
        <v>50095.678999999996</v>
      </c>
      <c r="D94" s="18" t="str">
        <f t="shared" si="15"/>
        <v>CCD</v>
      </c>
      <c r="E94" s="49">
        <f>VLOOKUP(C94,Active!C$21:E$968,3,FALSE)</f>
        <v>-3181.4988146564988</v>
      </c>
      <c r="F94" s="21" t="str">
        <f>LEFT(M94,1)</f>
        <v>C</v>
      </c>
      <c r="G94" s="18" t="str">
        <f t="shared" si="16"/>
        <v>50095.679</v>
      </c>
      <c r="H94" s="12">
        <f t="shared" si="17"/>
        <v>31956</v>
      </c>
      <c r="I94" s="50" t="s">
        <v>277</v>
      </c>
      <c r="J94" s="51" t="s">
        <v>278</v>
      </c>
      <c r="K94" s="50">
        <v>31956</v>
      </c>
      <c r="L94" s="50" t="s">
        <v>124</v>
      </c>
      <c r="M94" s="51" t="s">
        <v>279</v>
      </c>
      <c r="N94" s="51" t="s">
        <v>280</v>
      </c>
      <c r="O94" s="52" t="s">
        <v>234</v>
      </c>
      <c r="P94" s="52" t="s">
        <v>235</v>
      </c>
    </row>
    <row r="95" spans="1:16" ht="12.75" customHeight="1" thickBot="1" x14ac:dyDescent="0.25">
      <c r="A95" s="12" t="str">
        <f t="shared" si="12"/>
        <v> AOEB 9 </v>
      </c>
      <c r="B95" s="21" t="str">
        <f t="shared" si="13"/>
        <v>I</v>
      </c>
      <c r="C95" s="12">
        <f t="shared" si="14"/>
        <v>50534.567000000003</v>
      </c>
      <c r="D95" s="18" t="str">
        <f t="shared" si="15"/>
        <v>vis</v>
      </c>
      <c r="E95" s="49">
        <f>VLOOKUP(C95,Active!C$21:E$968,3,FALSE)</f>
        <v>-2881.9979282078984</v>
      </c>
      <c r="F95" s="21" t="s">
        <v>79</v>
      </c>
      <c r="G95" s="18" t="str">
        <f t="shared" si="16"/>
        <v>50534.567</v>
      </c>
      <c r="H95" s="12">
        <f t="shared" si="17"/>
        <v>32555</v>
      </c>
      <c r="I95" s="50" t="s">
        <v>284</v>
      </c>
      <c r="J95" s="51" t="s">
        <v>285</v>
      </c>
      <c r="K95" s="50">
        <v>32555</v>
      </c>
      <c r="L95" s="50" t="s">
        <v>136</v>
      </c>
      <c r="M95" s="51" t="s">
        <v>86</v>
      </c>
      <c r="N95" s="51"/>
      <c r="O95" s="52" t="s">
        <v>247</v>
      </c>
      <c r="P95" s="52" t="s">
        <v>235</v>
      </c>
    </row>
    <row r="96" spans="1:16" ht="12.75" customHeight="1" thickBot="1" x14ac:dyDescent="0.25">
      <c r="A96" s="12" t="str">
        <f t="shared" si="12"/>
        <v> AOEB 9 </v>
      </c>
      <c r="B96" s="21" t="str">
        <f t="shared" si="13"/>
        <v>I</v>
      </c>
      <c r="C96" s="12">
        <f t="shared" si="14"/>
        <v>51611.637999999999</v>
      </c>
      <c r="D96" s="18" t="str">
        <f t="shared" si="15"/>
        <v>vis</v>
      </c>
      <c r="E96" s="49">
        <f>VLOOKUP(C96,Active!C$21:E$968,3,FALSE)</f>
        <v>-2146.9955602505265</v>
      </c>
      <c r="F96" s="21" t="s">
        <v>79</v>
      </c>
      <c r="G96" s="18" t="str">
        <f t="shared" si="16"/>
        <v>51611.638</v>
      </c>
      <c r="H96" s="12">
        <f t="shared" si="17"/>
        <v>34025</v>
      </c>
      <c r="I96" s="50" t="s">
        <v>286</v>
      </c>
      <c r="J96" s="51" t="s">
        <v>287</v>
      </c>
      <c r="K96" s="50">
        <v>34025</v>
      </c>
      <c r="L96" s="50" t="s">
        <v>133</v>
      </c>
      <c r="M96" s="51" t="s">
        <v>86</v>
      </c>
      <c r="N96" s="51"/>
      <c r="O96" s="52" t="s">
        <v>247</v>
      </c>
      <c r="P96" s="52" t="s">
        <v>235</v>
      </c>
    </row>
    <row r="97" spans="1:16" ht="12.75" customHeight="1" thickBot="1" x14ac:dyDescent="0.25">
      <c r="A97" s="12" t="str">
        <f t="shared" si="12"/>
        <v>VSB 40 </v>
      </c>
      <c r="B97" s="21" t="str">
        <f t="shared" si="13"/>
        <v>I</v>
      </c>
      <c r="C97" s="12">
        <f t="shared" si="14"/>
        <v>52326.015700000004</v>
      </c>
      <c r="D97" s="18" t="str">
        <f t="shared" si="15"/>
        <v>vis</v>
      </c>
      <c r="E97" s="49">
        <f>VLOOKUP(C97,Active!C$21:E$968,3,FALSE)</f>
        <v>-1659.4981704629029</v>
      </c>
      <c r="F97" s="21" t="s">
        <v>79</v>
      </c>
      <c r="G97" s="18" t="str">
        <f t="shared" si="16"/>
        <v>52326.0157</v>
      </c>
      <c r="H97" s="12">
        <f t="shared" si="17"/>
        <v>35000</v>
      </c>
      <c r="I97" s="50" t="s">
        <v>288</v>
      </c>
      <c r="J97" s="51" t="s">
        <v>289</v>
      </c>
      <c r="K97" s="50">
        <v>35000</v>
      </c>
      <c r="L97" s="50" t="s">
        <v>290</v>
      </c>
      <c r="M97" s="51" t="s">
        <v>291</v>
      </c>
      <c r="N97" s="51" t="s">
        <v>292</v>
      </c>
      <c r="O97" s="52" t="s">
        <v>293</v>
      </c>
      <c r="P97" s="53" t="s">
        <v>294</v>
      </c>
    </row>
    <row r="98" spans="1:16" ht="12.75" customHeight="1" thickBot="1" x14ac:dyDescent="0.25">
      <c r="A98" s="12" t="str">
        <f t="shared" si="12"/>
        <v>VSB 40 </v>
      </c>
      <c r="B98" s="21" t="str">
        <f t="shared" si="13"/>
        <v>I</v>
      </c>
      <c r="C98" s="12">
        <f t="shared" si="14"/>
        <v>52558.284699999997</v>
      </c>
      <c r="D98" s="18" t="str">
        <f t="shared" si="15"/>
        <v>vis</v>
      </c>
      <c r="E98" s="49">
        <f>VLOOKUP(C98,Active!C$21:E$968,3,FALSE)</f>
        <v>-1500.9958386731821</v>
      </c>
      <c r="F98" s="21" t="s">
        <v>79</v>
      </c>
      <c r="G98" s="18" t="str">
        <f t="shared" si="16"/>
        <v>52558.2847</v>
      </c>
      <c r="H98" s="12">
        <f t="shared" si="17"/>
        <v>35317</v>
      </c>
      <c r="I98" s="50" t="s">
        <v>295</v>
      </c>
      <c r="J98" s="51" t="s">
        <v>296</v>
      </c>
      <c r="K98" s="50">
        <v>35317</v>
      </c>
      <c r="L98" s="50" t="s">
        <v>297</v>
      </c>
      <c r="M98" s="51" t="s">
        <v>291</v>
      </c>
      <c r="N98" s="51" t="s">
        <v>292</v>
      </c>
      <c r="O98" s="52" t="s">
        <v>293</v>
      </c>
      <c r="P98" s="53" t="s">
        <v>294</v>
      </c>
    </row>
    <row r="99" spans="1:16" ht="12.75" customHeight="1" thickBot="1" x14ac:dyDescent="0.25">
      <c r="A99" s="12" t="str">
        <f t="shared" si="12"/>
        <v>VSB 40 </v>
      </c>
      <c r="B99" s="21" t="str">
        <f t="shared" si="13"/>
        <v>I</v>
      </c>
      <c r="C99" s="12">
        <f t="shared" si="14"/>
        <v>52580.266600000003</v>
      </c>
      <c r="D99" s="18" t="str">
        <f t="shared" si="15"/>
        <v>vis</v>
      </c>
      <c r="E99" s="49">
        <f>VLOOKUP(C99,Active!C$21:E$968,3,FALSE)</f>
        <v>-1485.9952040333055</v>
      </c>
      <c r="F99" s="21" t="s">
        <v>79</v>
      </c>
      <c r="G99" s="18" t="str">
        <f t="shared" si="16"/>
        <v>52580.2666</v>
      </c>
      <c r="H99" s="12">
        <f t="shared" si="17"/>
        <v>35347</v>
      </c>
      <c r="I99" s="50" t="s">
        <v>298</v>
      </c>
      <c r="J99" s="51" t="s">
        <v>299</v>
      </c>
      <c r="K99" s="50">
        <v>35347</v>
      </c>
      <c r="L99" s="50" t="s">
        <v>300</v>
      </c>
      <c r="M99" s="51" t="s">
        <v>291</v>
      </c>
      <c r="N99" s="51" t="s">
        <v>292</v>
      </c>
      <c r="O99" s="52" t="s">
        <v>293</v>
      </c>
      <c r="P99" s="53" t="s">
        <v>294</v>
      </c>
    </row>
    <row r="100" spans="1:16" ht="12.75" customHeight="1" thickBot="1" x14ac:dyDescent="0.25">
      <c r="A100" s="12" t="str">
        <f t="shared" si="12"/>
        <v>VSB 40 </v>
      </c>
      <c r="B100" s="21" t="str">
        <f t="shared" si="13"/>
        <v>I</v>
      </c>
      <c r="C100" s="12">
        <f t="shared" si="14"/>
        <v>52621.293400000002</v>
      </c>
      <c r="D100" s="18" t="str">
        <f t="shared" si="15"/>
        <v>vis</v>
      </c>
      <c r="E100" s="49">
        <f>VLOOKUP(C100,Active!C$21:E$968,3,FALSE)</f>
        <v>-1457.9981684156783</v>
      </c>
      <c r="F100" s="21" t="s">
        <v>79</v>
      </c>
      <c r="G100" s="18" t="str">
        <f t="shared" si="16"/>
        <v>52621.2934</v>
      </c>
      <c r="H100" s="12">
        <f t="shared" si="17"/>
        <v>35403</v>
      </c>
      <c r="I100" s="50" t="s">
        <v>301</v>
      </c>
      <c r="J100" s="51" t="s">
        <v>302</v>
      </c>
      <c r="K100" s="50">
        <v>35403</v>
      </c>
      <c r="L100" s="50" t="s">
        <v>303</v>
      </c>
      <c r="M100" s="51" t="s">
        <v>291</v>
      </c>
      <c r="N100" s="51" t="s">
        <v>292</v>
      </c>
      <c r="O100" s="52" t="s">
        <v>293</v>
      </c>
      <c r="P100" s="53" t="s">
        <v>294</v>
      </c>
    </row>
    <row r="101" spans="1:16" ht="12.75" customHeight="1" thickBot="1" x14ac:dyDescent="0.25">
      <c r="A101" s="12" t="str">
        <f t="shared" si="12"/>
        <v>VSB 42 </v>
      </c>
      <c r="B101" s="21" t="str">
        <f t="shared" si="13"/>
        <v>I</v>
      </c>
      <c r="C101" s="12">
        <f t="shared" si="14"/>
        <v>52994.239000000001</v>
      </c>
      <c r="D101" s="18" t="str">
        <f t="shared" si="15"/>
        <v>vis</v>
      </c>
      <c r="E101" s="49">
        <f>VLOOKUP(C101,Active!C$21:E$968,3,FALSE)</f>
        <v>-1203.4969339387653</v>
      </c>
      <c r="F101" s="21" t="s">
        <v>79</v>
      </c>
      <c r="G101" s="18" t="str">
        <f t="shared" si="16"/>
        <v>52994.2390</v>
      </c>
      <c r="H101" s="12">
        <f t="shared" si="17"/>
        <v>35912</v>
      </c>
      <c r="I101" s="50" t="s">
        <v>304</v>
      </c>
      <c r="J101" s="51" t="s">
        <v>305</v>
      </c>
      <c r="K101" s="50">
        <v>35912</v>
      </c>
      <c r="L101" s="50" t="s">
        <v>306</v>
      </c>
      <c r="M101" s="51" t="s">
        <v>291</v>
      </c>
      <c r="N101" s="51" t="s">
        <v>292</v>
      </c>
      <c r="O101" s="52" t="s">
        <v>293</v>
      </c>
      <c r="P101" s="53" t="s">
        <v>307</v>
      </c>
    </row>
    <row r="102" spans="1:16" ht="12.75" customHeight="1" thickBot="1" x14ac:dyDescent="0.25">
      <c r="A102" s="12" t="str">
        <f t="shared" si="12"/>
        <v> AOEB 9 </v>
      </c>
      <c r="B102" s="21" t="str">
        <f t="shared" si="13"/>
        <v>I</v>
      </c>
      <c r="C102" s="12">
        <f t="shared" si="14"/>
        <v>53050.654900000001</v>
      </c>
      <c r="D102" s="18" t="str">
        <f t="shared" si="15"/>
        <v>vis</v>
      </c>
      <c r="E102" s="49">
        <f>VLOOKUP(C102,Active!C$21:E$968,3,FALSE)</f>
        <v>-1164.9982462102439</v>
      </c>
      <c r="F102" s="21" t="s">
        <v>79</v>
      </c>
      <c r="G102" s="18" t="str">
        <f t="shared" si="16"/>
        <v>53050.6549</v>
      </c>
      <c r="H102" s="12">
        <f t="shared" si="17"/>
        <v>35989</v>
      </c>
      <c r="I102" s="50" t="s">
        <v>314</v>
      </c>
      <c r="J102" s="51" t="s">
        <v>315</v>
      </c>
      <c r="K102" s="50">
        <v>35989</v>
      </c>
      <c r="L102" s="50" t="s">
        <v>303</v>
      </c>
      <c r="M102" s="51" t="s">
        <v>279</v>
      </c>
      <c r="N102" s="51" t="s">
        <v>280</v>
      </c>
      <c r="O102" s="52" t="s">
        <v>316</v>
      </c>
      <c r="P102" s="52" t="s">
        <v>235</v>
      </c>
    </row>
    <row r="103" spans="1:16" ht="12.75" customHeight="1" thickBot="1" x14ac:dyDescent="0.25">
      <c r="A103" s="12" t="str">
        <f t="shared" si="12"/>
        <v> AOEB 9 </v>
      </c>
      <c r="B103" s="21" t="str">
        <f t="shared" si="13"/>
        <v>I</v>
      </c>
      <c r="C103" s="12">
        <f t="shared" si="14"/>
        <v>53053.585800000001</v>
      </c>
      <c r="D103" s="18" t="str">
        <f t="shared" si="15"/>
        <v>vis</v>
      </c>
      <c r="E103" s="49">
        <f>VLOOKUP(C103,Active!C$21:E$968,3,FALSE)</f>
        <v>-1162.9981752397639</v>
      </c>
      <c r="F103" s="21" t="s">
        <v>79</v>
      </c>
      <c r="G103" s="18" t="str">
        <f t="shared" si="16"/>
        <v>53053.5858</v>
      </c>
      <c r="H103" s="12">
        <f t="shared" si="17"/>
        <v>35993</v>
      </c>
      <c r="I103" s="50" t="s">
        <v>317</v>
      </c>
      <c r="J103" s="51" t="s">
        <v>318</v>
      </c>
      <c r="K103" s="50">
        <v>35993</v>
      </c>
      <c r="L103" s="50" t="s">
        <v>319</v>
      </c>
      <c r="M103" s="51" t="s">
        <v>279</v>
      </c>
      <c r="N103" s="51" t="s">
        <v>280</v>
      </c>
      <c r="O103" s="52" t="s">
        <v>320</v>
      </c>
      <c r="P103" s="52" t="s">
        <v>235</v>
      </c>
    </row>
    <row r="104" spans="1:16" ht="12.75" customHeight="1" thickBot="1" x14ac:dyDescent="0.25">
      <c r="A104" s="12" t="str">
        <f t="shared" si="12"/>
        <v> AOEB 12 </v>
      </c>
      <c r="B104" s="21" t="str">
        <f t="shared" si="13"/>
        <v>I</v>
      </c>
      <c r="C104" s="12">
        <f t="shared" si="14"/>
        <v>53384.765500000001</v>
      </c>
      <c r="D104" s="18" t="str">
        <f t="shared" si="15"/>
        <v>vis</v>
      </c>
      <c r="E104" s="49">
        <f>VLOOKUP(C104,Active!C$21:E$968,3,FALSE)</f>
        <v>-936.99834447706291</v>
      </c>
      <c r="F104" s="21" t="s">
        <v>79</v>
      </c>
      <c r="G104" s="18" t="str">
        <f t="shared" si="16"/>
        <v>53384.7655</v>
      </c>
      <c r="H104" s="12">
        <f t="shared" si="17"/>
        <v>36445</v>
      </c>
      <c r="I104" s="50" t="s">
        <v>326</v>
      </c>
      <c r="J104" s="51" t="s">
        <v>327</v>
      </c>
      <c r="K104" s="50">
        <v>36445</v>
      </c>
      <c r="L104" s="50" t="s">
        <v>290</v>
      </c>
      <c r="M104" s="51" t="s">
        <v>279</v>
      </c>
      <c r="N104" s="51" t="s">
        <v>280</v>
      </c>
      <c r="O104" s="52" t="s">
        <v>320</v>
      </c>
      <c r="P104" s="52" t="s">
        <v>328</v>
      </c>
    </row>
    <row r="105" spans="1:16" ht="12.75" customHeight="1" thickBot="1" x14ac:dyDescent="0.25">
      <c r="A105" s="12" t="str">
        <f t="shared" si="12"/>
        <v>IBVS 5741 </v>
      </c>
      <c r="B105" s="21" t="str">
        <f t="shared" si="13"/>
        <v>I</v>
      </c>
      <c r="C105" s="12">
        <f t="shared" si="14"/>
        <v>53407.478900000002</v>
      </c>
      <c r="D105" s="18" t="str">
        <f t="shared" si="15"/>
        <v>vis</v>
      </c>
      <c r="E105" s="49">
        <f>VLOOKUP(C105,Active!C$21:E$968,3,FALSE)</f>
        <v>-921.49852804493969</v>
      </c>
      <c r="F105" s="21" t="s">
        <v>79</v>
      </c>
      <c r="G105" s="18" t="str">
        <f t="shared" si="16"/>
        <v>53407.4789</v>
      </c>
      <c r="H105" s="12">
        <f t="shared" si="17"/>
        <v>36476</v>
      </c>
      <c r="I105" s="50" t="s">
        <v>329</v>
      </c>
      <c r="J105" s="51" t="s">
        <v>330</v>
      </c>
      <c r="K105" s="50">
        <v>36476</v>
      </c>
      <c r="L105" s="50" t="s">
        <v>331</v>
      </c>
      <c r="M105" s="51" t="s">
        <v>291</v>
      </c>
      <c r="N105" s="51" t="s">
        <v>292</v>
      </c>
      <c r="O105" s="52" t="s">
        <v>332</v>
      </c>
      <c r="P105" s="53" t="s">
        <v>333</v>
      </c>
    </row>
    <row r="106" spans="1:16" ht="12.75" customHeight="1" thickBot="1" x14ac:dyDescent="0.25">
      <c r="A106" s="12" t="str">
        <f t="shared" si="12"/>
        <v>IBVS 5741 </v>
      </c>
      <c r="B106" s="21" t="str">
        <f t="shared" si="13"/>
        <v>I</v>
      </c>
      <c r="C106" s="12">
        <f t="shared" si="14"/>
        <v>53410.411800000002</v>
      </c>
      <c r="D106" s="18" t="str">
        <f t="shared" si="15"/>
        <v>vis</v>
      </c>
      <c r="E106" s="49">
        <f>VLOOKUP(C106,Active!C$21:E$968,3,FALSE)</f>
        <v>-919.49709225752918</v>
      </c>
      <c r="F106" s="21" t="s">
        <v>79</v>
      </c>
      <c r="G106" s="18" t="str">
        <f t="shared" si="16"/>
        <v>53410.4118</v>
      </c>
      <c r="H106" s="12">
        <f t="shared" si="17"/>
        <v>36480</v>
      </c>
      <c r="I106" s="50" t="s">
        <v>334</v>
      </c>
      <c r="J106" s="51" t="s">
        <v>335</v>
      </c>
      <c r="K106" s="50">
        <v>36480</v>
      </c>
      <c r="L106" s="50" t="s">
        <v>336</v>
      </c>
      <c r="M106" s="51" t="s">
        <v>291</v>
      </c>
      <c r="N106" s="51" t="s">
        <v>292</v>
      </c>
      <c r="O106" s="52" t="s">
        <v>332</v>
      </c>
      <c r="P106" s="53" t="s">
        <v>333</v>
      </c>
    </row>
    <row r="107" spans="1:16" ht="12.75" customHeight="1" thickBot="1" x14ac:dyDescent="0.25">
      <c r="A107" s="12" t="str">
        <f t="shared" ref="A107:A112" si="18">P107</f>
        <v> AOEB 12 </v>
      </c>
      <c r="B107" s="21" t="str">
        <f t="shared" ref="B107:B112" si="19">IF(H107=INT(H107),"I","II")</f>
        <v>I</v>
      </c>
      <c r="C107" s="12">
        <f t="shared" ref="C107:C112" si="20">1*G107</f>
        <v>53442.647799999999</v>
      </c>
      <c r="D107" s="18" t="str">
        <f t="shared" ref="D107:D112" si="21">VLOOKUP(F107,I$1:J$5,2,FALSE)</f>
        <v>vis</v>
      </c>
      <c r="E107" s="49">
        <f>VLOOKUP(C107,Active!C$21:E$968,3,FALSE)</f>
        <v>-897.49897297526104</v>
      </c>
      <c r="F107" s="21" t="s">
        <v>79</v>
      </c>
      <c r="G107" s="18" t="str">
        <f t="shared" ref="G107:G112" si="22">MID(I107,3,LEN(I107)-3)</f>
        <v>53442.6478</v>
      </c>
      <c r="H107" s="12">
        <f t="shared" ref="H107:H112" si="23">1*K107</f>
        <v>36524</v>
      </c>
      <c r="I107" s="50" t="s">
        <v>337</v>
      </c>
      <c r="J107" s="51" t="s">
        <v>338</v>
      </c>
      <c r="K107" s="50">
        <v>36524</v>
      </c>
      <c r="L107" s="50" t="s">
        <v>339</v>
      </c>
      <c r="M107" s="51" t="s">
        <v>279</v>
      </c>
      <c r="N107" s="51" t="s">
        <v>280</v>
      </c>
      <c r="O107" s="52" t="s">
        <v>316</v>
      </c>
      <c r="P107" s="52" t="s">
        <v>328</v>
      </c>
    </row>
    <row r="108" spans="1:16" ht="12.75" customHeight="1" thickBot="1" x14ac:dyDescent="0.25">
      <c r="A108" s="12" t="str">
        <f t="shared" si="18"/>
        <v>VSB 45 </v>
      </c>
      <c r="B108" s="21" t="str">
        <f t="shared" si="19"/>
        <v>I</v>
      </c>
      <c r="C108" s="12">
        <f t="shared" si="20"/>
        <v>53808.997799999997</v>
      </c>
      <c r="D108" s="18" t="str">
        <f t="shared" si="21"/>
        <v>vis</v>
      </c>
      <c r="E108" s="49">
        <f>VLOOKUP(C108,Active!C$21:E$968,3,FALSE)</f>
        <v>-647.49863177102941</v>
      </c>
      <c r="F108" s="21" t="s">
        <v>79</v>
      </c>
      <c r="G108" s="18" t="str">
        <f t="shared" si="22"/>
        <v>53808.9978</v>
      </c>
      <c r="H108" s="12">
        <f t="shared" si="23"/>
        <v>37024</v>
      </c>
      <c r="I108" s="50" t="s">
        <v>340</v>
      </c>
      <c r="J108" s="51" t="s">
        <v>341</v>
      </c>
      <c r="K108" s="50">
        <v>37024</v>
      </c>
      <c r="L108" s="50" t="s">
        <v>342</v>
      </c>
      <c r="M108" s="51" t="s">
        <v>291</v>
      </c>
      <c r="N108" s="51" t="s">
        <v>292</v>
      </c>
      <c r="O108" s="52" t="s">
        <v>343</v>
      </c>
      <c r="P108" s="53" t="s">
        <v>344</v>
      </c>
    </row>
    <row r="109" spans="1:16" ht="12.75" customHeight="1" thickBot="1" x14ac:dyDescent="0.25">
      <c r="A109" s="12" t="str">
        <f t="shared" si="18"/>
        <v> AOEB 12 </v>
      </c>
      <c r="B109" s="21" t="str">
        <f t="shared" si="19"/>
        <v>I</v>
      </c>
      <c r="C109" s="12">
        <f t="shared" si="20"/>
        <v>53812.662499999999</v>
      </c>
      <c r="D109" s="18" t="str">
        <f t="shared" si="21"/>
        <v>vis</v>
      </c>
      <c r="E109" s="49">
        <f>VLOOKUP(C109,Active!C$21:E$968,3,FALSE)</f>
        <v>-644.99780946882811</v>
      </c>
      <c r="F109" s="21" t="s">
        <v>79</v>
      </c>
      <c r="G109" s="18" t="str">
        <f t="shared" si="22"/>
        <v>53812.6625</v>
      </c>
      <c r="H109" s="12">
        <f t="shared" si="23"/>
        <v>37029</v>
      </c>
      <c r="I109" s="50" t="s">
        <v>345</v>
      </c>
      <c r="J109" s="51" t="s">
        <v>346</v>
      </c>
      <c r="K109" s="50">
        <v>37029</v>
      </c>
      <c r="L109" s="50" t="s">
        <v>347</v>
      </c>
      <c r="M109" s="51" t="s">
        <v>279</v>
      </c>
      <c r="N109" s="51" t="s">
        <v>280</v>
      </c>
      <c r="O109" s="52" t="s">
        <v>348</v>
      </c>
      <c r="P109" s="52" t="s">
        <v>328</v>
      </c>
    </row>
    <row r="110" spans="1:16" ht="12.75" customHeight="1" thickBot="1" x14ac:dyDescent="0.25">
      <c r="A110" s="12" t="str">
        <f t="shared" si="18"/>
        <v> AOEB 12 </v>
      </c>
      <c r="B110" s="21" t="str">
        <f t="shared" si="19"/>
        <v>I</v>
      </c>
      <c r="C110" s="12">
        <f t="shared" si="20"/>
        <v>54193.666599999997</v>
      </c>
      <c r="D110" s="18" t="str">
        <f t="shared" si="21"/>
        <v>vis</v>
      </c>
      <c r="E110" s="49">
        <f>VLOOKUP(C110,Active!C$21:E$968,3,FALSE)</f>
        <v>-384.9973863755809</v>
      </c>
      <c r="F110" s="21" t="s">
        <v>79</v>
      </c>
      <c r="G110" s="18" t="str">
        <f t="shared" si="22"/>
        <v>54193.6666</v>
      </c>
      <c r="H110" s="12">
        <f t="shared" si="23"/>
        <v>37549</v>
      </c>
      <c r="I110" s="50" t="s">
        <v>349</v>
      </c>
      <c r="J110" s="51" t="s">
        <v>350</v>
      </c>
      <c r="K110" s="50">
        <v>37549</v>
      </c>
      <c r="L110" s="50" t="s">
        <v>351</v>
      </c>
      <c r="M110" s="51" t="s">
        <v>279</v>
      </c>
      <c r="N110" s="51" t="s">
        <v>280</v>
      </c>
      <c r="O110" s="52" t="s">
        <v>320</v>
      </c>
      <c r="P110" s="52" t="s">
        <v>328</v>
      </c>
    </row>
    <row r="111" spans="1:16" ht="12.75" customHeight="1" thickBot="1" x14ac:dyDescent="0.25">
      <c r="A111" s="12" t="str">
        <f t="shared" si="18"/>
        <v>VSB 48 </v>
      </c>
      <c r="B111" s="21" t="str">
        <f t="shared" si="19"/>
        <v>I</v>
      </c>
      <c r="C111" s="12">
        <f t="shared" si="20"/>
        <v>54806.200900000003</v>
      </c>
      <c r="D111" s="18" t="str">
        <f t="shared" si="21"/>
        <v>vis</v>
      </c>
      <c r="E111" s="49">
        <f>VLOOKUP(C111,Active!C$21:E$968,3,FALSE)</f>
        <v>33.001205133351561</v>
      </c>
      <c r="F111" s="21" t="s">
        <v>79</v>
      </c>
      <c r="G111" s="18" t="str">
        <f t="shared" si="22"/>
        <v>54806.2009</v>
      </c>
      <c r="H111" s="12">
        <f t="shared" si="23"/>
        <v>38385</v>
      </c>
      <c r="I111" s="50" t="s">
        <v>361</v>
      </c>
      <c r="J111" s="51" t="s">
        <v>362</v>
      </c>
      <c r="K111" s="50">
        <v>38385</v>
      </c>
      <c r="L111" s="50" t="s">
        <v>331</v>
      </c>
      <c r="M111" s="51" t="s">
        <v>279</v>
      </c>
      <c r="N111" s="51" t="s">
        <v>79</v>
      </c>
      <c r="O111" s="52" t="s">
        <v>363</v>
      </c>
      <c r="P111" s="53" t="s">
        <v>364</v>
      </c>
    </row>
    <row r="112" spans="1:16" ht="12.75" customHeight="1" thickBot="1" x14ac:dyDescent="0.25">
      <c r="A112" s="12" t="str">
        <f t="shared" si="18"/>
        <v> JAAVSO 43-1 </v>
      </c>
      <c r="B112" s="21" t="str">
        <f t="shared" si="19"/>
        <v>I</v>
      </c>
      <c r="C112" s="12">
        <f t="shared" si="20"/>
        <v>56966.931199999999</v>
      </c>
      <c r="D112" s="18" t="str">
        <f t="shared" si="21"/>
        <v>vis</v>
      </c>
      <c r="E112" s="49">
        <f>VLOOKUP(C112,Active!C$21:E$968,3,FALSE)</f>
        <v>1507.5018527389821</v>
      </c>
      <c r="F112" s="21" t="s">
        <v>79</v>
      </c>
      <c r="G112" s="18" t="str">
        <f t="shared" si="22"/>
        <v>56966.9312</v>
      </c>
      <c r="H112" s="12">
        <f t="shared" si="23"/>
        <v>41334</v>
      </c>
      <c r="I112" s="50" t="s">
        <v>393</v>
      </c>
      <c r="J112" s="51" t="s">
        <v>394</v>
      </c>
      <c r="K112" s="50">
        <v>41334</v>
      </c>
      <c r="L112" s="50" t="s">
        <v>395</v>
      </c>
      <c r="M112" s="51" t="s">
        <v>279</v>
      </c>
      <c r="N112" s="51" t="s">
        <v>79</v>
      </c>
      <c r="O112" s="52" t="s">
        <v>316</v>
      </c>
      <c r="P112" s="52" t="s">
        <v>396</v>
      </c>
    </row>
    <row r="113" spans="2:6" x14ac:dyDescent="0.2">
      <c r="B113" s="21"/>
      <c r="E113" s="49"/>
      <c r="F113" s="21"/>
    </row>
    <row r="114" spans="2:6" x14ac:dyDescent="0.2">
      <c r="B114" s="21"/>
      <c r="E114" s="49"/>
      <c r="F114" s="21"/>
    </row>
    <row r="115" spans="2:6" x14ac:dyDescent="0.2">
      <c r="B115" s="21"/>
      <c r="E115" s="49"/>
      <c r="F115" s="21"/>
    </row>
    <row r="116" spans="2:6" x14ac:dyDescent="0.2">
      <c r="B116" s="21"/>
      <c r="E116" s="49"/>
      <c r="F116" s="21"/>
    </row>
    <row r="117" spans="2:6" x14ac:dyDescent="0.2">
      <c r="B117" s="21"/>
      <c r="E117" s="49"/>
      <c r="F117" s="21"/>
    </row>
    <row r="118" spans="2:6" x14ac:dyDescent="0.2">
      <c r="B118" s="21"/>
      <c r="E118" s="49"/>
      <c r="F118" s="21"/>
    </row>
    <row r="119" spans="2:6" x14ac:dyDescent="0.2">
      <c r="B119" s="21"/>
      <c r="E119" s="49"/>
      <c r="F119" s="21"/>
    </row>
    <row r="120" spans="2:6" x14ac:dyDescent="0.2">
      <c r="B120" s="21"/>
      <c r="F120" s="21"/>
    </row>
    <row r="121" spans="2:6" x14ac:dyDescent="0.2">
      <c r="B121" s="21"/>
      <c r="F121" s="21"/>
    </row>
    <row r="122" spans="2:6" x14ac:dyDescent="0.2">
      <c r="B122" s="21"/>
      <c r="F122" s="21"/>
    </row>
    <row r="123" spans="2:6" x14ac:dyDescent="0.2">
      <c r="B123" s="21"/>
      <c r="F123" s="21"/>
    </row>
    <row r="124" spans="2:6" x14ac:dyDescent="0.2">
      <c r="B124" s="21"/>
      <c r="F124" s="21"/>
    </row>
    <row r="125" spans="2:6" x14ac:dyDescent="0.2">
      <c r="B125" s="21"/>
      <c r="F125" s="21"/>
    </row>
    <row r="126" spans="2:6" x14ac:dyDescent="0.2">
      <c r="B126" s="21"/>
      <c r="F126" s="21"/>
    </row>
    <row r="127" spans="2:6" x14ac:dyDescent="0.2">
      <c r="B127" s="21"/>
      <c r="F127" s="21"/>
    </row>
    <row r="128" spans="2:6" x14ac:dyDescent="0.2">
      <c r="B128" s="21"/>
      <c r="F128" s="21"/>
    </row>
    <row r="129" spans="2:6" x14ac:dyDescent="0.2">
      <c r="B129" s="21"/>
      <c r="F129" s="21"/>
    </row>
    <row r="130" spans="2:6" x14ac:dyDescent="0.2">
      <c r="B130" s="21"/>
      <c r="F130" s="21"/>
    </row>
    <row r="131" spans="2:6" x14ac:dyDescent="0.2">
      <c r="B131" s="21"/>
      <c r="F131" s="21"/>
    </row>
    <row r="132" spans="2:6" x14ac:dyDescent="0.2">
      <c r="B132" s="21"/>
      <c r="F132" s="21"/>
    </row>
    <row r="133" spans="2:6" x14ac:dyDescent="0.2">
      <c r="B133" s="21"/>
      <c r="F133" s="21"/>
    </row>
    <row r="134" spans="2:6" x14ac:dyDescent="0.2">
      <c r="B134" s="21"/>
      <c r="F134" s="21"/>
    </row>
    <row r="135" spans="2:6" x14ac:dyDescent="0.2">
      <c r="B135" s="21"/>
      <c r="F135" s="21"/>
    </row>
    <row r="136" spans="2:6" x14ac:dyDescent="0.2">
      <c r="B136" s="21"/>
      <c r="F136" s="21"/>
    </row>
    <row r="137" spans="2:6" x14ac:dyDescent="0.2">
      <c r="B137" s="21"/>
      <c r="F137" s="21"/>
    </row>
    <row r="138" spans="2:6" x14ac:dyDescent="0.2">
      <c r="B138" s="21"/>
      <c r="F138" s="21"/>
    </row>
    <row r="139" spans="2:6" x14ac:dyDescent="0.2">
      <c r="B139" s="21"/>
      <c r="F139" s="21"/>
    </row>
    <row r="140" spans="2:6" x14ac:dyDescent="0.2">
      <c r="B140" s="21"/>
      <c r="F140" s="21"/>
    </row>
    <row r="141" spans="2:6" x14ac:dyDescent="0.2">
      <c r="B141" s="21"/>
      <c r="F141" s="21"/>
    </row>
    <row r="142" spans="2:6" x14ac:dyDescent="0.2">
      <c r="B142" s="21"/>
      <c r="F142" s="21"/>
    </row>
    <row r="143" spans="2:6" x14ac:dyDescent="0.2">
      <c r="B143" s="21"/>
      <c r="F143" s="21"/>
    </row>
    <row r="144" spans="2:6" x14ac:dyDescent="0.2">
      <c r="B144" s="21"/>
      <c r="F144" s="21"/>
    </row>
    <row r="145" spans="2:6" x14ac:dyDescent="0.2">
      <c r="B145" s="21"/>
      <c r="F145" s="21"/>
    </row>
    <row r="146" spans="2:6" x14ac:dyDescent="0.2">
      <c r="B146" s="21"/>
      <c r="F146" s="21"/>
    </row>
    <row r="147" spans="2:6" x14ac:dyDescent="0.2">
      <c r="B147" s="21"/>
      <c r="F147" s="21"/>
    </row>
    <row r="148" spans="2:6" x14ac:dyDescent="0.2">
      <c r="B148" s="21"/>
      <c r="F148" s="21"/>
    </row>
    <row r="149" spans="2:6" x14ac:dyDescent="0.2">
      <c r="B149" s="21"/>
      <c r="F149" s="21"/>
    </row>
    <row r="150" spans="2:6" x14ac:dyDescent="0.2">
      <c r="B150" s="21"/>
      <c r="F150" s="21"/>
    </row>
    <row r="151" spans="2:6" x14ac:dyDescent="0.2">
      <c r="B151" s="21"/>
      <c r="F151" s="21"/>
    </row>
    <row r="152" spans="2:6" x14ac:dyDescent="0.2">
      <c r="B152" s="21"/>
      <c r="F152" s="21"/>
    </row>
    <row r="153" spans="2:6" x14ac:dyDescent="0.2">
      <c r="B153" s="21"/>
      <c r="F153" s="21"/>
    </row>
    <row r="154" spans="2:6" x14ac:dyDescent="0.2">
      <c r="B154" s="21"/>
      <c r="F154" s="21"/>
    </row>
    <row r="155" spans="2:6" x14ac:dyDescent="0.2">
      <c r="B155" s="21"/>
      <c r="F155" s="21"/>
    </row>
    <row r="156" spans="2:6" x14ac:dyDescent="0.2">
      <c r="B156" s="21"/>
      <c r="F156" s="21"/>
    </row>
    <row r="157" spans="2:6" x14ac:dyDescent="0.2">
      <c r="B157" s="21"/>
      <c r="F157" s="21"/>
    </row>
    <row r="158" spans="2:6" x14ac:dyDescent="0.2">
      <c r="B158" s="21"/>
      <c r="F158" s="21"/>
    </row>
    <row r="159" spans="2:6" x14ac:dyDescent="0.2">
      <c r="B159" s="21"/>
      <c r="F159" s="21"/>
    </row>
    <row r="160" spans="2:6" x14ac:dyDescent="0.2">
      <c r="B160" s="21"/>
      <c r="F160" s="21"/>
    </row>
    <row r="161" spans="2:6" x14ac:dyDescent="0.2">
      <c r="B161" s="21"/>
      <c r="F161" s="21"/>
    </row>
    <row r="162" spans="2:6" x14ac:dyDescent="0.2">
      <c r="B162" s="21"/>
      <c r="F162" s="21"/>
    </row>
    <row r="163" spans="2:6" x14ac:dyDescent="0.2">
      <c r="B163" s="21"/>
      <c r="F163" s="21"/>
    </row>
    <row r="164" spans="2:6" x14ac:dyDescent="0.2">
      <c r="B164" s="21"/>
      <c r="F164" s="21"/>
    </row>
    <row r="165" spans="2:6" x14ac:dyDescent="0.2">
      <c r="B165" s="21"/>
      <c r="F165" s="21"/>
    </row>
    <row r="166" spans="2:6" x14ac:dyDescent="0.2">
      <c r="B166" s="21"/>
      <c r="F166" s="21"/>
    </row>
    <row r="167" spans="2:6" x14ac:dyDescent="0.2">
      <c r="B167" s="21"/>
      <c r="F167" s="21"/>
    </row>
    <row r="168" spans="2:6" x14ac:dyDescent="0.2">
      <c r="B168" s="21"/>
      <c r="F168" s="21"/>
    </row>
    <row r="169" spans="2:6" x14ac:dyDescent="0.2">
      <c r="B169" s="21"/>
      <c r="F169" s="21"/>
    </row>
    <row r="170" spans="2:6" x14ac:dyDescent="0.2">
      <c r="B170" s="21"/>
      <c r="F170" s="21"/>
    </row>
    <row r="171" spans="2:6" x14ac:dyDescent="0.2">
      <c r="B171" s="21"/>
      <c r="F171" s="21"/>
    </row>
    <row r="172" spans="2:6" x14ac:dyDescent="0.2">
      <c r="B172" s="21"/>
      <c r="F172" s="21"/>
    </row>
    <row r="173" spans="2:6" x14ac:dyDescent="0.2">
      <c r="B173" s="21"/>
      <c r="F173" s="21"/>
    </row>
    <row r="174" spans="2:6" x14ac:dyDescent="0.2">
      <c r="B174" s="21"/>
      <c r="F174" s="21"/>
    </row>
    <row r="175" spans="2:6" x14ac:dyDescent="0.2">
      <c r="B175" s="21"/>
      <c r="F175" s="21"/>
    </row>
    <row r="176" spans="2:6" x14ac:dyDescent="0.2">
      <c r="B176" s="21"/>
      <c r="F176" s="21"/>
    </row>
    <row r="177" spans="2:6" x14ac:dyDescent="0.2">
      <c r="B177" s="21"/>
      <c r="F177" s="21"/>
    </row>
    <row r="178" spans="2:6" x14ac:dyDescent="0.2">
      <c r="B178" s="21"/>
      <c r="F178" s="21"/>
    </row>
    <row r="179" spans="2:6" x14ac:dyDescent="0.2">
      <c r="B179" s="21"/>
      <c r="F179" s="21"/>
    </row>
    <row r="180" spans="2:6" x14ac:dyDescent="0.2">
      <c r="B180" s="21"/>
      <c r="F180" s="21"/>
    </row>
    <row r="181" spans="2:6" x14ac:dyDescent="0.2">
      <c r="B181" s="21"/>
      <c r="F181" s="21"/>
    </row>
    <row r="182" spans="2:6" x14ac:dyDescent="0.2">
      <c r="B182" s="21"/>
      <c r="F182" s="21"/>
    </row>
    <row r="183" spans="2:6" x14ac:dyDescent="0.2">
      <c r="B183" s="21"/>
      <c r="F183" s="21"/>
    </row>
    <row r="184" spans="2:6" x14ac:dyDescent="0.2">
      <c r="B184" s="21"/>
      <c r="F184" s="21"/>
    </row>
    <row r="185" spans="2:6" x14ac:dyDescent="0.2">
      <c r="B185" s="21"/>
      <c r="F185" s="21"/>
    </row>
    <row r="186" spans="2:6" x14ac:dyDescent="0.2">
      <c r="B186" s="21"/>
      <c r="F186" s="21"/>
    </row>
    <row r="187" spans="2:6" x14ac:dyDescent="0.2">
      <c r="B187" s="21"/>
      <c r="F187" s="21"/>
    </row>
    <row r="188" spans="2:6" x14ac:dyDescent="0.2">
      <c r="B188" s="21"/>
      <c r="F188" s="21"/>
    </row>
    <row r="189" spans="2:6" x14ac:dyDescent="0.2">
      <c r="B189" s="21"/>
      <c r="F189" s="21"/>
    </row>
    <row r="190" spans="2:6" x14ac:dyDescent="0.2">
      <c r="B190" s="21"/>
      <c r="F190" s="21"/>
    </row>
    <row r="191" spans="2:6" x14ac:dyDescent="0.2">
      <c r="B191" s="21"/>
      <c r="F191" s="21"/>
    </row>
    <row r="192" spans="2:6" x14ac:dyDescent="0.2">
      <c r="B192" s="21"/>
      <c r="F192" s="21"/>
    </row>
    <row r="193" spans="2:6" x14ac:dyDescent="0.2">
      <c r="B193" s="21"/>
      <c r="F193" s="21"/>
    </row>
    <row r="194" spans="2:6" x14ac:dyDescent="0.2">
      <c r="B194" s="21"/>
      <c r="F194" s="21"/>
    </row>
    <row r="195" spans="2:6" x14ac:dyDescent="0.2">
      <c r="B195" s="21"/>
      <c r="F195" s="21"/>
    </row>
    <row r="196" spans="2:6" x14ac:dyDescent="0.2">
      <c r="B196" s="21"/>
      <c r="F196" s="21"/>
    </row>
    <row r="197" spans="2:6" x14ac:dyDescent="0.2">
      <c r="B197" s="21"/>
      <c r="F197" s="21"/>
    </row>
    <row r="198" spans="2:6" x14ac:dyDescent="0.2">
      <c r="B198" s="21"/>
      <c r="F198" s="21"/>
    </row>
    <row r="199" spans="2:6" x14ac:dyDescent="0.2">
      <c r="B199" s="21"/>
      <c r="F199" s="21"/>
    </row>
    <row r="200" spans="2:6" x14ac:dyDescent="0.2">
      <c r="B200" s="21"/>
      <c r="F200" s="21"/>
    </row>
    <row r="201" spans="2:6" x14ac:dyDescent="0.2">
      <c r="B201" s="21"/>
      <c r="F201" s="21"/>
    </row>
    <row r="202" spans="2:6" x14ac:dyDescent="0.2">
      <c r="B202" s="21"/>
      <c r="F202" s="21"/>
    </row>
    <row r="203" spans="2:6" x14ac:dyDescent="0.2">
      <c r="B203" s="21"/>
      <c r="F203" s="21"/>
    </row>
    <row r="204" spans="2:6" x14ac:dyDescent="0.2">
      <c r="B204" s="21"/>
      <c r="F204" s="21"/>
    </row>
    <row r="205" spans="2:6" x14ac:dyDescent="0.2">
      <c r="B205" s="21"/>
      <c r="F205" s="21"/>
    </row>
    <row r="206" spans="2:6" x14ac:dyDescent="0.2">
      <c r="B206" s="21"/>
      <c r="F206" s="21"/>
    </row>
    <row r="207" spans="2:6" x14ac:dyDescent="0.2">
      <c r="B207" s="21"/>
      <c r="F207" s="21"/>
    </row>
    <row r="208" spans="2:6" x14ac:dyDescent="0.2">
      <c r="B208" s="21"/>
      <c r="F208" s="21"/>
    </row>
    <row r="209" spans="2:6" x14ac:dyDescent="0.2">
      <c r="B209" s="21"/>
      <c r="F209" s="21"/>
    </row>
    <row r="210" spans="2:6" x14ac:dyDescent="0.2">
      <c r="B210" s="21"/>
      <c r="F210" s="21"/>
    </row>
    <row r="211" spans="2:6" x14ac:dyDescent="0.2">
      <c r="B211" s="21"/>
      <c r="F211" s="21"/>
    </row>
    <row r="212" spans="2:6" x14ac:dyDescent="0.2">
      <c r="B212" s="21"/>
      <c r="F212" s="21"/>
    </row>
    <row r="213" spans="2:6" x14ac:dyDescent="0.2">
      <c r="B213" s="21"/>
      <c r="F213" s="21"/>
    </row>
    <row r="214" spans="2:6" x14ac:dyDescent="0.2">
      <c r="B214" s="21"/>
      <c r="F214" s="21"/>
    </row>
    <row r="215" spans="2:6" x14ac:dyDescent="0.2">
      <c r="B215" s="21"/>
      <c r="F215" s="21"/>
    </row>
    <row r="216" spans="2:6" x14ac:dyDescent="0.2">
      <c r="B216" s="21"/>
      <c r="F216" s="21"/>
    </row>
    <row r="217" spans="2:6" x14ac:dyDescent="0.2">
      <c r="B217" s="21"/>
      <c r="F217" s="21"/>
    </row>
    <row r="218" spans="2:6" x14ac:dyDescent="0.2">
      <c r="B218" s="21"/>
      <c r="F218" s="21"/>
    </row>
    <row r="219" spans="2:6" x14ac:dyDescent="0.2">
      <c r="B219" s="21"/>
      <c r="F219" s="21"/>
    </row>
    <row r="220" spans="2:6" x14ac:dyDescent="0.2">
      <c r="B220" s="21"/>
      <c r="F220" s="21"/>
    </row>
    <row r="221" spans="2:6" x14ac:dyDescent="0.2">
      <c r="B221" s="21"/>
      <c r="F221" s="21"/>
    </row>
    <row r="222" spans="2:6" x14ac:dyDescent="0.2">
      <c r="B222" s="21"/>
      <c r="F222" s="21"/>
    </row>
    <row r="223" spans="2:6" x14ac:dyDescent="0.2">
      <c r="B223" s="21"/>
      <c r="F223" s="21"/>
    </row>
    <row r="224" spans="2:6" x14ac:dyDescent="0.2">
      <c r="B224" s="21"/>
      <c r="F224" s="21"/>
    </row>
    <row r="225" spans="2:6" x14ac:dyDescent="0.2">
      <c r="B225" s="21"/>
      <c r="F225" s="21"/>
    </row>
    <row r="226" spans="2:6" x14ac:dyDescent="0.2">
      <c r="B226" s="21"/>
      <c r="F226" s="21"/>
    </row>
    <row r="227" spans="2:6" x14ac:dyDescent="0.2">
      <c r="B227" s="21"/>
      <c r="F227" s="21"/>
    </row>
    <row r="228" spans="2:6" x14ac:dyDescent="0.2">
      <c r="B228" s="21"/>
      <c r="F228" s="21"/>
    </row>
    <row r="229" spans="2:6" x14ac:dyDescent="0.2">
      <c r="B229" s="21"/>
      <c r="F229" s="21"/>
    </row>
    <row r="230" spans="2:6" x14ac:dyDescent="0.2">
      <c r="B230" s="21"/>
      <c r="F230" s="21"/>
    </row>
    <row r="231" spans="2:6" x14ac:dyDescent="0.2">
      <c r="B231" s="21"/>
      <c r="F231" s="21"/>
    </row>
    <row r="232" spans="2:6" x14ac:dyDescent="0.2">
      <c r="B232" s="21"/>
      <c r="F232" s="21"/>
    </row>
    <row r="233" spans="2:6" x14ac:dyDescent="0.2">
      <c r="B233" s="21"/>
      <c r="F233" s="21"/>
    </row>
    <row r="234" spans="2:6" x14ac:dyDescent="0.2">
      <c r="B234" s="21"/>
      <c r="F234" s="21"/>
    </row>
    <row r="235" spans="2:6" x14ac:dyDescent="0.2">
      <c r="B235" s="21"/>
      <c r="F235" s="21"/>
    </row>
    <row r="236" spans="2:6" x14ac:dyDescent="0.2">
      <c r="B236" s="21"/>
      <c r="F236" s="21"/>
    </row>
    <row r="237" spans="2:6" x14ac:dyDescent="0.2">
      <c r="B237" s="21"/>
      <c r="F237" s="21"/>
    </row>
    <row r="238" spans="2:6" x14ac:dyDescent="0.2">
      <c r="B238" s="21"/>
      <c r="F238" s="21"/>
    </row>
    <row r="239" spans="2:6" x14ac:dyDescent="0.2">
      <c r="B239" s="21"/>
      <c r="F239" s="21"/>
    </row>
    <row r="240" spans="2:6" x14ac:dyDescent="0.2">
      <c r="B240" s="21"/>
      <c r="F240" s="21"/>
    </row>
    <row r="241" spans="2:6" x14ac:dyDescent="0.2">
      <c r="B241" s="21"/>
      <c r="F241" s="21"/>
    </row>
    <row r="242" spans="2:6" x14ac:dyDescent="0.2">
      <c r="B242" s="21"/>
      <c r="F242" s="21"/>
    </row>
    <row r="243" spans="2:6" x14ac:dyDescent="0.2">
      <c r="B243" s="21"/>
      <c r="F243" s="21"/>
    </row>
    <row r="244" spans="2:6" x14ac:dyDescent="0.2">
      <c r="B244" s="21"/>
      <c r="F244" s="21"/>
    </row>
    <row r="245" spans="2:6" x14ac:dyDescent="0.2">
      <c r="B245" s="21"/>
      <c r="F245" s="21"/>
    </row>
    <row r="246" spans="2:6" x14ac:dyDescent="0.2">
      <c r="B246" s="21"/>
      <c r="F246" s="21"/>
    </row>
    <row r="247" spans="2:6" x14ac:dyDescent="0.2">
      <c r="B247" s="21"/>
      <c r="F247" s="21"/>
    </row>
    <row r="248" spans="2:6" x14ac:dyDescent="0.2">
      <c r="B248" s="21"/>
      <c r="F248" s="21"/>
    </row>
    <row r="249" spans="2:6" x14ac:dyDescent="0.2">
      <c r="B249" s="21"/>
      <c r="F249" s="21"/>
    </row>
    <row r="250" spans="2:6" x14ac:dyDescent="0.2">
      <c r="B250" s="21"/>
      <c r="F250" s="21"/>
    </row>
    <row r="251" spans="2:6" x14ac:dyDescent="0.2">
      <c r="B251" s="21"/>
      <c r="F251" s="21"/>
    </row>
    <row r="252" spans="2:6" x14ac:dyDescent="0.2">
      <c r="B252" s="21"/>
      <c r="F252" s="21"/>
    </row>
    <row r="253" spans="2:6" x14ac:dyDescent="0.2">
      <c r="B253" s="21"/>
      <c r="F253" s="21"/>
    </row>
    <row r="254" spans="2:6" x14ac:dyDescent="0.2">
      <c r="B254" s="21"/>
      <c r="F254" s="21"/>
    </row>
    <row r="255" spans="2:6" x14ac:dyDescent="0.2">
      <c r="B255" s="21"/>
      <c r="F255" s="21"/>
    </row>
    <row r="256" spans="2:6" x14ac:dyDescent="0.2">
      <c r="B256" s="21"/>
      <c r="F256" s="21"/>
    </row>
    <row r="257" spans="2:6" x14ac:dyDescent="0.2">
      <c r="B257" s="21"/>
      <c r="F257" s="21"/>
    </row>
    <row r="258" spans="2:6" x14ac:dyDescent="0.2">
      <c r="B258" s="21"/>
      <c r="F258" s="21"/>
    </row>
    <row r="259" spans="2:6" x14ac:dyDescent="0.2">
      <c r="B259" s="21"/>
      <c r="F259" s="21"/>
    </row>
    <row r="260" spans="2:6" x14ac:dyDescent="0.2">
      <c r="B260" s="21"/>
      <c r="F260" s="21"/>
    </row>
    <row r="261" spans="2:6" x14ac:dyDescent="0.2">
      <c r="B261" s="21"/>
      <c r="F261" s="21"/>
    </row>
    <row r="262" spans="2:6" x14ac:dyDescent="0.2">
      <c r="B262" s="21"/>
      <c r="F262" s="21"/>
    </row>
    <row r="263" spans="2:6" x14ac:dyDescent="0.2">
      <c r="B263" s="21"/>
      <c r="F263" s="21"/>
    </row>
    <row r="264" spans="2:6" x14ac:dyDescent="0.2">
      <c r="B264" s="21"/>
      <c r="F264" s="21"/>
    </row>
    <row r="265" spans="2:6" x14ac:dyDescent="0.2">
      <c r="B265" s="21"/>
      <c r="F265" s="21"/>
    </row>
    <row r="266" spans="2:6" x14ac:dyDescent="0.2">
      <c r="B266" s="21"/>
      <c r="F266" s="21"/>
    </row>
    <row r="267" spans="2:6" x14ac:dyDescent="0.2">
      <c r="B267" s="21"/>
      <c r="F267" s="21"/>
    </row>
    <row r="268" spans="2:6" x14ac:dyDescent="0.2">
      <c r="B268" s="21"/>
      <c r="F268" s="21"/>
    </row>
    <row r="269" spans="2:6" x14ac:dyDescent="0.2">
      <c r="B269" s="21"/>
      <c r="F269" s="21"/>
    </row>
    <row r="270" spans="2:6" x14ac:dyDescent="0.2">
      <c r="B270" s="21"/>
      <c r="F270" s="21"/>
    </row>
    <row r="271" spans="2:6" x14ac:dyDescent="0.2">
      <c r="B271" s="21"/>
      <c r="F271" s="21"/>
    </row>
    <row r="272" spans="2:6" x14ac:dyDescent="0.2">
      <c r="B272" s="21"/>
      <c r="F272" s="21"/>
    </row>
    <row r="273" spans="2:6" x14ac:dyDescent="0.2">
      <c r="B273" s="21"/>
      <c r="F273" s="21"/>
    </row>
    <row r="274" spans="2:6" x14ac:dyDescent="0.2">
      <c r="B274" s="21"/>
      <c r="F274" s="21"/>
    </row>
    <row r="275" spans="2:6" x14ac:dyDescent="0.2">
      <c r="B275" s="21"/>
      <c r="F275" s="21"/>
    </row>
    <row r="276" spans="2:6" x14ac:dyDescent="0.2">
      <c r="B276" s="21"/>
      <c r="F276" s="21"/>
    </row>
    <row r="277" spans="2:6" x14ac:dyDescent="0.2">
      <c r="B277" s="21"/>
      <c r="F277" s="21"/>
    </row>
    <row r="278" spans="2:6" x14ac:dyDescent="0.2">
      <c r="B278" s="21"/>
      <c r="F278" s="21"/>
    </row>
    <row r="279" spans="2:6" x14ac:dyDescent="0.2">
      <c r="B279" s="21"/>
      <c r="F279" s="21"/>
    </row>
    <row r="280" spans="2:6" x14ac:dyDescent="0.2">
      <c r="B280" s="21"/>
      <c r="F280" s="21"/>
    </row>
    <row r="281" spans="2:6" x14ac:dyDescent="0.2">
      <c r="B281" s="21"/>
      <c r="F281" s="21"/>
    </row>
    <row r="282" spans="2:6" x14ac:dyDescent="0.2">
      <c r="B282" s="21"/>
      <c r="F282" s="21"/>
    </row>
    <row r="283" spans="2:6" x14ac:dyDescent="0.2">
      <c r="B283" s="21"/>
      <c r="F283" s="21"/>
    </row>
    <row r="284" spans="2:6" x14ac:dyDescent="0.2">
      <c r="B284" s="21"/>
      <c r="F284" s="21"/>
    </row>
    <row r="285" spans="2:6" x14ac:dyDescent="0.2">
      <c r="B285" s="21"/>
      <c r="F285" s="21"/>
    </row>
    <row r="286" spans="2:6" x14ac:dyDescent="0.2">
      <c r="B286" s="21"/>
      <c r="F286" s="21"/>
    </row>
    <row r="287" spans="2:6" x14ac:dyDescent="0.2">
      <c r="B287" s="21"/>
      <c r="F287" s="21"/>
    </row>
    <row r="288" spans="2:6" x14ac:dyDescent="0.2">
      <c r="B288" s="21"/>
      <c r="F288" s="21"/>
    </row>
    <row r="289" spans="2:6" x14ac:dyDescent="0.2">
      <c r="B289" s="21"/>
      <c r="F289" s="21"/>
    </row>
    <row r="290" spans="2:6" x14ac:dyDescent="0.2">
      <c r="B290" s="21"/>
      <c r="F290" s="21"/>
    </row>
    <row r="291" spans="2:6" x14ac:dyDescent="0.2">
      <c r="B291" s="21"/>
      <c r="F291" s="21"/>
    </row>
    <row r="292" spans="2:6" x14ac:dyDescent="0.2">
      <c r="B292" s="21"/>
      <c r="F292" s="21"/>
    </row>
    <row r="293" spans="2:6" x14ac:dyDescent="0.2">
      <c r="B293" s="21"/>
      <c r="F293" s="21"/>
    </row>
    <row r="294" spans="2:6" x14ac:dyDescent="0.2">
      <c r="B294" s="21"/>
      <c r="F294" s="21"/>
    </row>
    <row r="295" spans="2:6" x14ac:dyDescent="0.2">
      <c r="B295" s="21"/>
      <c r="F295" s="21"/>
    </row>
    <row r="296" spans="2:6" x14ac:dyDescent="0.2">
      <c r="B296" s="21"/>
      <c r="F296" s="21"/>
    </row>
    <row r="297" spans="2:6" x14ac:dyDescent="0.2">
      <c r="B297" s="21"/>
      <c r="F297" s="21"/>
    </row>
    <row r="298" spans="2:6" x14ac:dyDescent="0.2">
      <c r="B298" s="21"/>
      <c r="F298" s="21"/>
    </row>
    <row r="299" spans="2:6" x14ac:dyDescent="0.2">
      <c r="B299" s="21"/>
      <c r="F299" s="21"/>
    </row>
    <row r="300" spans="2:6" x14ac:dyDescent="0.2">
      <c r="B300" s="21"/>
      <c r="F300" s="21"/>
    </row>
    <row r="301" spans="2:6" x14ac:dyDescent="0.2">
      <c r="B301" s="21"/>
      <c r="F301" s="21"/>
    </row>
    <row r="302" spans="2:6" x14ac:dyDescent="0.2">
      <c r="B302" s="21"/>
      <c r="F302" s="21"/>
    </row>
    <row r="303" spans="2:6" x14ac:dyDescent="0.2">
      <c r="B303" s="21"/>
      <c r="F303" s="21"/>
    </row>
    <row r="304" spans="2:6" x14ac:dyDescent="0.2">
      <c r="B304" s="21"/>
      <c r="F304" s="21"/>
    </row>
    <row r="305" spans="2:6" x14ac:dyDescent="0.2">
      <c r="B305" s="21"/>
      <c r="F305" s="21"/>
    </row>
    <row r="306" spans="2:6" x14ac:dyDescent="0.2">
      <c r="B306" s="21"/>
      <c r="F306" s="21"/>
    </row>
    <row r="307" spans="2:6" x14ac:dyDescent="0.2">
      <c r="B307" s="21"/>
      <c r="F307" s="21"/>
    </row>
    <row r="308" spans="2:6" x14ac:dyDescent="0.2">
      <c r="B308" s="21"/>
      <c r="F308" s="21"/>
    </row>
    <row r="309" spans="2:6" x14ac:dyDescent="0.2">
      <c r="B309" s="21"/>
      <c r="F309" s="21"/>
    </row>
    <row r="310" spans="2:6" x14ac:dyDescent="0.2">
      <c r="B310" s="21"/>
      <c r="F310" s="21"/>
    </row>
    <row r="311" spans="2:6" x14ac:dyDescent="0.2">
      <c r="B311" s="21"/>
      <c r="F311" s="21"/>
    </row>
    <row r="312" spans="2:6" x14ac:dyDescent="0.2">
      <c r="B312" s="21"/>
      <c r="F312" s="21"/>
    </row>
    <row r="313" spans="2:6" x14ac:dyDescent="0.2">
      <c r="B313" s="21"/>
      <c r="F313" s="21"/>
    </row>
    <row r="314" spans="2:6" x14ac:dyDescent="0.2">
      <c r="B314" s="21"/>
      <c r="F314" s="21"/>
    </row>
    <row r="315" spans="2:6" x14ac:dyDescent="0.2">
      <c r="B315" s="21"/>
      <c r="F315" s="21"/>
    </row>
    <row r="316" spans="2:6" x14ac:dyDescent="0.2">
      <c r="B316" s="21"/>
      <c r="F316" s="21"/>
    </row>
    <row r="317" spans="2:6" x14ac:dyDescent="0.2">
      <c r="B317" s="21"/>
      <c r="F317" s="21"/>
    </row>
    <row r="318" spans="2:6" x14ac:dyDescent="0.2">
      <c r="B318" s="21"/>
      <c r="F318" s="21"/>
    </row>
    <row r="319" spans="2:6" x14ac:dyDescent="0.2">
      <c r="B319" s="21"/>
      <c r="F319" s="21"/>
    </row>
    <row r="320" spans="2:6" x14ac:dyDescent="0.2">
      <c r="B320" s="21"/>
      <c r="F320" s="21"/>
    </row>
    <row r="321" spans="2:6" x14ac:dyDescent="0.2">
      <c r="B321" s="21"/>
      <c r="F321" s="21"/>
    </row>
    <row r="322" spans="2:6" x14ac:dyDescent="0.2">
      <c r="B322" s="21"/>
      <c r="F322" s="21"/>
    </row>
    <row r="323" spans="2:6" x14ac:dyDescent="0.2">
      <c r="B323" s="21"/>
      <c r="F323" s="21"/>
    </row>
    <row r="324" spans="2:6" x14ac:dyDescent="0.2">
      <c r="B324" s="21"/>
      <c r="F324" s="21"/>
    </row>
    <row r="325" spans="2:6" x14ac:dyDescent="0.2">
      <c r="B325" s="21"/>
      <c r="F325" s="21"/>
    </row>
    <row r="326" spans="2:6" x14ac:dyDescent="0.2">
      <c r="B326" s="21"/>
      <c r="F326" s="21"/>
    </row>
    <row r="327" spans="2:6" x14ac:dyDescent="0.2">
      <c r="B327" s="21"/>
      <c r="F327" s="21"/>
    </row>
    <row r="328" spans="2:6" x14ac:dyDescent="0.2">
      <c r="B328" s="21"/>
      <c r="F328" s="21"/>
    </row>
    <row r="329" spans="2:6" x14ac:dyDescent="0.2">
      <c r="B329" s="21"/>
      <c r="F329" s="21"/>
    </row>
    <row r="330" spans="2:6" x14ac:dyDescent="0.2">
      <c r="B330" s="21"/>
      <c r="F330" s="21"/>
    </row>
    <row r="331" spans="2:6" x14ac:dyDescent="0.2">
      <c r="B331" s="21"/>
      <c r="F331" s="21"/>
    </row>
    <row r="332" spans="2:6" x14ac:dyDescent="0.2">
      <c r="B332" s="21"/>
      <c r="F332" s="21"/>
    </row>
    <row r="333" spans="2:6" x14ac:dyDescent="0.2">
      <c r="B333" s="21"/>
      <c r="F333" s="21"/>
    </row>
    <row r="334" spans="2:6" x14ac:dyDescent="0.2">
      <c r="B334" s="21"/>
      <c r="F334" s="21"/>
    </row>
    <row r="335" spans="2:6" x14ac:dyDescent="0.2">
      <c r="B335" s="21"/>
      <c r="F335" s="21"/>
    </row>
    <row r="336" spans="2:6" x14ac:dyDescent="0.2">
      <c r="B336" s="21"/>
      <c r="F336" s="21"/>
    </row>
    <row r="337" spans="2:6" x14ac:dyDescent="0.2">
      <c r="B337" s="21"/>
      <c r="F337" s="21"/>
    </row>
    <row r="338" spans="2:6" x14ac:dyDescent="0.2">
      <c r="B338" s="21"/>
      <c r="F338" s="21"/>
    </row>
    <row r="339" spans="2:6" x14ac:dyDescent="0.2">
      <c r="B339" s="21"/>
      <c r="F339" s="21"/>
    </row>
    <row r="340" spans="2:6" x14ac:dyDescent="0.2">
      <c r="B340" s="21"/>
      <c r="F340" s="21"/>
    </row>
    <row r="341" spans="2:6" x14ac:dyDescent="0.2">
      <c r="B341" s="21"/>
      <c r="F341" s="21"/>
    </row>
    <row r="342" spans="2:6" x14ac:dyDescent="0.2">
      <c r="B342" s="21"/>
      <c r="F342" s="21"/>
    </row>
    <row r="343" spans="2:6" x14ac:dyDescent="0.2">
      <c r="B343" s="21"/>
      <c r="F343" s="21"/>
    </row>
    <row r="344" spans="2:6" x14ac:dyDescent="0.2">
      <c r="B344" s="21"/>
      <c r="F344" s="21"/>
    </row>
    <row r="345" spans="2:6" x14ac:dyDescent="0.2">
      <c r="B345" s="21"/>
      <c r="F345" s="21"/>
    </row>
    <row r="346" spans="2:6" x14ac:dyDescent="0.2">
      <c r="B346" s="21"/>
      <c r="F346" s="21"/>
    </row>
    <row r="347" spans="2:6" x14ac:dyDescent="0.2">
      <c r="B347" s="21"/>
      <c r="F347" s="21"/>
    </row>
    <row r="348" spans="2:6" x14ac:dyDescent="0.2">
      <c r="B348" s="21"/>
      <c r="F348" s="21"/>
    </row>
    <row r="349" spans="2:6" x14ac:dyDescent="0.2">
      <c r="B349" s="21"/>
      <c r="F349" s="21"/>
    </row>
    <row r="350" spans="2:6" x14ac:dyDescent="0.2">
      <c r="B350" s="21"/>
      <c r="F350" s="21"/>
    </row>
    <row r="351" spans="2:6" x14ac:dyDescent="0.2">
      <c r="B351" s="21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  <row r="771" spans="2:6" x14ac:dyDescent="0.2">
      <c r="B771" s="21"/>
      <c r="F771" s="21"/>
    </row>
    <row r="772" spans="2:6" x14ac:dyDescent="0.2">
      <c r="B772" s="21"/>
      <c r="F772" s="21"/>
    </row>
    <row r="773" spans="2:6" x14ac:dyDescent="0.2">
      <c r="B773" s="21"/>
      <c r="F773" s="21"/>
    </row>
    <row r="774" spans="2:6" x14ac:dyDescent="0.2">
      <c r="B774" s="21"/>
      <c r="F774" s="21"/>
    </row>
    <row r="775" spans="2:6" x14ac:dyDescent="0.2">
      <c r="B775" s="21"/>
      <c r="F775" s="21"/>
    </row>
    <row r="776" spans="2:6" x14ac:dyDescent="0.2">
      <c r="B776" s="21"/>
      <c r="F776" s="21"/>
    </row>
    <row r="777" spans="2:6" x14ac:dyDescent="0.2">
      <c r="B777" s="21"/>
      <c r="F777" s="21"/>
    </row>
    <row r="778" spans="2:6" x14ac:dyDescent="0.2">
      <c r="B778" s="21"/>
      <c r="F778" s="21"/>
    </row>
    <row r="779" spans="2:6" x14ac:dyDescent="0.2">
      <c r="B779" s="21"/>
      <c r="F779" s="21"/>
    </row>
    <row r="780" spans="2:6" x14ac:dyDescent="0.2">
      <c r="B780" s="21"/>
      <c r="F780" s="21"/>
    </row>
    <row r="781" spans="2:6" x14ac:dyDescent="0.2">
      <c r="B781" s="21"/>
      <c r="F781" s="21"/>
    </row>
    <row r="782" spans="2:6" x14ac:dyDescent="0.2">
      <c r="B782" s="21"/>
      <c r="F782" s="21"/>
    </row>
    <row r="783" spans="2:6" x14ac:dyDescent="0.2">
      <c r="B783" s="21"/>
      <c r="F783" s="21"/>
    </row>
    <row r="784" spans="2:6" x14ac:dyDescent="0.2">
      <c r="B784" s="21"/>
      <c r="F784" s="21"/>
    </row>
    <row r="785" spans="2:6" x14ac:dyDescent="0.2">
      <c r="B785" s="21"/>
      <c r="F785" s="21"/>
    </row>
    <row r="786" spans="2:6" x14ac:dyDescent="0.2">
      <c r="B786" s="21"/>
      <c r="F786" s="21"/>
    </row>
    <row r="787" spans="2:6" x14ac:dyDescent="0.2">
      <c r="B787" s="21"/>
      <c r="F787" s="21"/>
    </row>
    <row r="788" spans="2:6" x14ac:dyDescent="0.2">
      <c r="B788" s="21"/>
      <c r="F788" s="21"/>
    </row>
    <row r="789" spans="2:6" x14ac:dyDescent="0.2">
      <c r="B789" s="21"/>
      <c r="F789" s="21"/>
    </row>
    <row r="790" spans="2:6" x14ac:dyDescent="0.2">
      <c r="B790" s="21"/>
      <c r="F790" s="21"/>
    </row>
    <row r="791" spans="2:6" x14ac:dyDescent="0.2">
      <c r="B791" s="21"/>
      <c r="F791" s="21"/>
    </row>
    <row r="792" spans="2:6" x14ac:dyDescent="0.2">
      <c r="B792" s="21"/>
      <c r="F792" s="21"/>
    </row>
    <row r="793" spans="2:6" x14ac:dyDescent="0.2">
      <c r="B793" s="21"/>
      <c r="F793" s="21"/>
    </row>
    <row r="794" spans="2:6" x14ac:dyDescent="0.2">
      <c r="B794" s="21"/>
      <c r="F794" s="21"/>
    </row>
    <row r="795" spans="2:6" x14ac:dyDescent="0.2">
      <c r="B795" s="21"/>
      <c r="F795" s="21"/>
    </row>
    <row r="796" spans="2:6" x14ac:dyDescent="0.2">
      <c r="B796" s="21"/>
      <c r="F796" s="21"/>
    </row>
    <row r="797" spans="2:6" x14ac:dyDescent="0.2">
      <c r="B797" s="21"/>
      <c r="F797" s="21"/>
    </row>
    <row r="798" spans="2:6" x14ac:dyDescent="0.2">
      <c r="B798" s="21"/>
      <c r="F798" s="21"/>
    </row>
    <row r="799" spans="2:6" x14ac:dyDescent="0.2">
      <c r="B799" s="21"/>
      <c r="F799" s="21"/>
    </row>
    <row r="800" spans="2:6" x14ac:dyDescent="0.2">
      <c r="B800" s="21"/>
      <c r="F800" s="21"/>
    </row>
    <row r="801" spans="2:6" x14ac:dyDescent="0.2">
      <c r="B801" s="21"/>
      <c r="F801" s="21"/>
    </row>
    <row r="802" spans="2:6" x14ac:dyDescent="0.2">
      <c r="B802" s="21"/>
      <c r="F802" s="21"/>
    </row>
    <row r="803" spans="2:6" x14ac:dyDescent="0.2">
      <c r="B803" s="21"/>
      <c r="F803" s="21"/>
    </row>
    <row r="804" spans="2:6" x14ac:dyDescent="0.2">
      <c r="B804" s="21"/>
      <c r="F804" s="21"/>
    </row>
    <row r="805" spans="2:6" x14ac:dyDescent="0.2">
      <c r="B805" s="21"/>
      <c r="F805" s="21"/>
    </row>
    <row r="806" spans="2:6" x14ac:dyDescent="0.2">
      <c r="B806" s="21"/>
      <c r="F806" s="21"/>
    </row>
    <row r="807" spans="2:6" x14ac:dyDescent="0.2">
      <c r="B807" s="21"/>
      <c r="F807" s="21"/>
    </row>
    <row r="808" spans="2:6" x14ac:dyDescent="0.2">
      <c r="B808" s="21"/>
      <c r="F808" s="21"/>
    </row>
    <row r="809" spans="2:6" x14ac:dyDescent="0.2">
      <c r="B809" s="21"/>
      <c r="F809" s="21"/>
    </row>
    <row r="810" spans="2:6" x14ac:dyDescent="0.2">
      <c r="B810" s="21"/>
      <c r="F810" s="21"/>
    </row>
    <row r="811" spans="2:6" x14ac:dyDescent="0.2">
      <c r="B811" s="21"/>
      <c r="F811" s="21"/>
    </row>
    <row r="812" spans="2:6" x14ac:dyDescent="0.2">
      <c r="B812" s="21"/>
      <c r="F812" s="21"/>
    </row>
    <row r="813" spans="2:6" x14ac:dyDescent="0.2">
      <c r="B813" s="21"/>
      <c r="F813" s="21"/>
    </row>
    <row r="814" spans="2:6" x14ac:dyDescent="0.2">
      <c r="B814" s="21"/>
      <c r="F814" s="21"/>
    </row>
    <row r="815" spans="2:6" x14ac:dyDescent="0.2">
      <c r="B815" s="21"/>
      <c r="F815" s="21"/>
    </row>
    <row r="816" spans="2:6" x14ac:dyDescent="0.2">
      <c r="B816" s="21"/>
      <c r="F816" s="21"/>
    </row>
    <row r="817" spans="2:6" x14ac:dyDescent="0.2">
      <c r="B817" s="21"/>
      <c r="F817" s="21"/>
    </row>
    <row r="818" spans="2:6" x14ac:dyDescent="0.2">
      <c r="B818" s="21"/>
      <c r="F818" s="21"/>
    </row>
    <row r="819" spans="2:6" x14ac:dyDescent="0.2">
      <c r="B819" s="21"/>
      <c r="F819" s="21"/>
    </row>
    <row r="820" spans="2:6" x14ac:dyDescent="0.2">
      <c r="B820" s="21"/>
      <c r="F820" s="21"/>
    </row>
    <row r="821" spans="2:6" x14ac:dyDescent="0.2">
      <c r="B821" s="21"/>
      <c r="F821" s="21"/>
    </row>
    <row r="822" spans="2:6" x14ac:dyDescent="0.2">
      <c r="B822" s="21"/>
      <c r="F822" s="21"/>
    </row>
    <row r="823" spans="2:6" x14ac:dyDescent="0.2">
      <c r="B823" s="21"/>
      <c r="F823" s="21"/>
    </row>
    <row r="824" spans="2:6" x14ac:dyDescent="0.2">
      <c r="B824" s="21"/>
      <c r="F824" s="21"/>
    </row>
    <row r="825" spans="2:6" x14ac:dyDescent="0.2">
      <c r="B825" s="21"/>
      <c r="F825" s="21"/>
    </row>
    <row r="826" spans="2:6" x14ac:dyDescent="0.2">
      <c r="B826" s="21"/>
      <c r="F826" s="21"/>
    </row>
    <row r="827" spans="2:6" x14ac:dyDescent="0.2">
      <c r="B827" s="21"/>
      <c r="F827" s="21"/>
    </row>
    <row r="828" spans="2:6" x14ac:dyDescent="0.2">
      <c r="B828" s="21"/>
      <c r="F828" s="21"/>
    </row>
    <row r="829" spans="2:6" x14ac:dyDescent="0.2">
      <c r="B829" s="21"/>
      <c r="F829" s="21"/>
    </row>
    <row r="830" spans="2:6" x14ac:dyDescent="0.2">
      <c r="B830" s="21"/>
      <c r="F830" s="21"/>
    </row>
    <row r="831" spans="2:6" x14ac:dyDescent="0.2">
      <c r="B831" s="21"/>
      <c r="F831" s="21"/>
    </row>
    <row r="832" spans="2:6" x14ac:dyDescent="0.2">
      <c r="B832" s="21"/>
      <c r="F832" s="21"/>
    </row>
    <row r="833" spans="2:6" x14ac:dyDescent="0.2">
      <c r="B833" s="21"/>
      <c r="F833" s="21"/>
    </row>
    <row r="834" spans="2:6" x14ac:dyDescent="0.2">
      <c r="B834" s="21"/>
      <c r="F834" s="21"/>
    </row>
    <row r="835" spans="2:6" x14ac:dyDescent="0.2">
      <c r="B835" s="21"/>
      <c r="F835" s="21"/>
    </row>
    <row r="836" spans="2:6" x14ac:dyDescent="0.2">
      <c r="B836" s="21"/>
      <c r="F836" s="21"/>
    </row>
    <row r="837" spans="2:6" x14ac:dyDescent="0.2">
      <c r="B837" s="21"/>
      <c r="F837" s="21"/>
    </row>
    <row r="838" spans="2:6" x14ac:dyDescent="0.2">
      <c r="B838" s="21"/>
      <c r="F838" s="21"/>
    </row>
    <row r="839" spans="2:6" x14ac:dyDescent="0.2">
      <c r="B839" s="21"/>
      <c r="F839" s="21"/>
    </row>
    <row r="840" spans="2:6" x14ac:dyDescent="0.2">
      <c r="B840" s="21"/>
      <c r="F840" s="21"/>
    </row>
    <row r="841" spans="2:6" x14ac:dyDescent="0.2">
      <c r="B841" s="21"/>
      <c r="F841" s="21"/>
    </row>
    <row r="842" spans="2:6" x14ac:dyDescent="0.2">
      <c r="B842" s="21"/>
      <c r="F842" s="21"/>
    </row>
    <row r="843" spans="2:6" x14ac:dyDescent="0.2">
      <c r="B843" s="21"/>
      <c r="F843" s="21"/>
    </row>
    <row r="844" spans="2:6" x14ac:dyDescent="0.2">
      <c r="B844" s="21"/>
      <c r="F844" s="21"/>
    </row>
    <row r="845" spans="2:6" x14ac:dyDescent="0.2">
      <c r="B845" s="21"/>
      <c r="F845" s="21"/>
    </row>
    <row r="846" spans="2:6" x14ac:dyDescent="0.2">
      <c r="B846" s="21"/>
      <c r="F846" s="21"/>
    </row>
    <row r="847" spans="2:6" x14ac:dyDescent="0.2">
      <c r="B847" s="21"/>
      <c r="F847" s="21"/>
    </row>
    <row r="848" spans="2:6" x14ac:dyDescent="0.2">
      <c r="B848" s="21"/>
      <c r="F848" s="21"/>
    </row>
    <row r="849" spans="2:6" x14ac:dyDescent="0.2">
      <c r="B849" s="21"/>
      <c r="F849" s="21"/>
    </row>
    <row r="850" spans="2:6" x14ac:dyDescent="0.2">
      <c r="B850" s="21"/>
      <c r="F850" s="21"/>
    </row>
    <row r="851" spans="2:6" x14ac:dyDescent="0.2">
      <c r="B851" s="21"/>
      <c r="F851" s="21"/>
    </row>
    <row r="852" spans="2:6" x14ac:dyDescent="0.2">
      <c r="B852" s="21"/>
      <c r="F852" s="21"/>
    </row>
    <row r="853" spans="2:6" x14ac:dyDescent="0.2">
      <c r="B853" s="21"/>
      <c r="F853" s="21"/>
    </row>
    <row r="854" spans="2:6" x14ac:dyDescent="0.2">
      <c r="B854" s="21"/>
      <c r="F854" s="21"/>
    </row>
    <row r="855" spans="2:6" x14ac:dyDescent="0.2">
      <c r="B855" s="21"/>
      <c r="F855" s="21"/>
    </row>
    <row r="856" spans="2:6" x14ac:dyDescent="0.2">
      <c r="B856" s="21"/>
      <c r="F856" s="21"/>
    </row>
    <row r="857" spans="2:6" x14ac:dyDescent="0.2">
      <c r="B857" s="21"/>
      <c r="F857" s="21"/>
    </row>
    <row r="858" spans="2:6" x14ac:dyDescent="0.2">
      <c r="B858" s="21"/>
      <c r="F858" s="21"/>
    </row>
    <row r="859" spans="2:6" x14ac:dyDescent="0.2">
      <c r="B859" s="21"/>
      <c r="F859" s="21"/>
    </row>
    <row r="860" spans="2:6" x14ac:dyDescent="0.2">
      <c r="B860" s="21"/>
      <c r="F860" s="21"/>
    </row>
    <row r="861" spans="2:6" x14ac:dyDescent="0.2">
      <c r="B861" s="21"/>
      <c r="F861" s="21"/>
    </row>
    <row r="862" spans="2:6" x14ac:dyDescent="0.2">
      <c r="B862" s="21"/>
      <c r="F862" s="21"/>
    </row>
    <row r="863" spans="2:6" x14ac:dyDescent="0.2">
      <c r="B863" s="21"/>
      <c r="F863" s="21"/>
    </row>
    <row r="864" spans="2:6" x14ac:dyDescent="0.2">
      <c r="B864" s="21"/>
      <c r="F864" s="21"/>
    </row>
    <row r="865" spans="2:6" x14ac:dyDescent="0.2">
      <c r="B865" s="21"/>
      <c r="F865" s="21"/>
    </row>
    <row r="866" spans="2:6" x14ac:dyDescent="0.2">
      <c r="B866" s="21"/>
      <c r="F866" s="21"/>
    </row>
    <row r="867" spans="2:6" x14ac:dyDescent="0.2">
      <c r="B867" s="21"/>
      <c r="F867" s="21"/>
    </row>
    <row r="868" spans="2:6" x14ac:dyDescent="0.2">
      <c r="B868" s="21"/>
      <c r="F868" s="21"/>
    </row>
    <row r="869" spans="2:6" x14ac:dyDescent="0.2">
      <c r="B869" s="21"/>
      <c r="F869" s="21"/>
    </row>
    <row r="870" spans="2:6" x14ac:dyDescent="0.2">
      <c r="B870" s="21"/>
      <c r="F870" s="21"/>
    </row>
    <row r="871" spans="2:6" x14ac:dyDescent="0.2">
      <c r="B871" s="21"/>
      <c r="F871" s="21"/>
    </row>
    <row r="872" spans="2:6" x14ac:dyDescent="0.2">
      <c r="B872" s="21"/>
      <c r="F872" s="21"/>
    </row>
    <row r="873" spans="2:6" x14ac:dyDescent="0.2">
      <c r="B873" s="21"/>
      <c r="F873" s="21"/>
    </row>
    <row r="874" spans="2:6" x14ac:dyDescent="0.2">
      <c r="B874" s="21"/>
      <c r="F874" s="21"/>
    </row>
    <row r="875" spans="2:6" x14ac:dyDescent="0.2">
      <c r="B875" s="21"/>
      <c r="F875" s="21"/>
    </row>
    <row r="876" spans="2:6" x14ac:dyDescent="0.2">
      <c r="B876" s="21"/>
      <c r="F876" s="21"/>
    </row>
    <row r="877" spans="2:6" x14ac:dyDescent="0.2">
      <c r="B877" s="21"/>
      <c r="F877" s="21"/>
    </row>
    <row r="878" spans="2:6" x14ac:dyDescent="0.2">
      <c r="B878" s="21"/>
      <c r="F878" s="21"/>
    </row>
    <row r="879" spans="2:6" x14ac:dyDescent="0.2">
      <c r="B879" s="21"/>
      <c r="F879" s="21"/>
    </row>
    <row r="880" spans="2:6" x14ac:dyDescent="0.2">
      <c r="B880" s="21"/>
      <c r="F880" s="21"/>
    </row>
    <row r="881" spans="2:6" x14ac:dyDescent="0.2">
      <c r="B881" s="21"/>
      <c r="F881" s="21"/>
    </row>
    <row r="882" spans="2:6" x14ac:dyDescent="0.2">
      <c r="B882" s="21"/>
      <c r="F882" s="21"/>
    </row>
    <row r="883" spans="2:6" x14ac:dyDescent="0.2">
      <c r="B883" s="21"/>
      <c r="F883" s="21"/>
    </row>
    <row r="884" spans="2:6" x14ac:dyDescent="0.2">
      <c r="B884" s="21"/>
      <c r="F884" s="21"/>
    </row>
    <row r="885" spans="2:6" x14ac:dyDescent="0.2">
      <c r="B885" s="21"/>
      <c r="F885" s="21"/>
    </row>
    <row r="886" spans="2:6" x14ac:dyDescent="0.2">
      <c r="B886" s="21"/>
      <c r="F886" s="21"/>
    </row>
    <row r="887" spans="2:6" x14ac:dyDescent="0.2">
      <c r="B887" s="21"/>
      <c r="F887" s="21"/>
    </row>
    <row r="888" spans="2:6" x14ac:dyDescent="0.2">
      <c r="B888" s="21"/>
      <c r="F888" s="21"/>
    </row>
    <row r="889" spans="2:6" x14ac:dyDescent="0.2">
      <c r="B889" s="21"/>
      <c r="F889" s="21"/>
    </row>
    <row r="890" spans="2:6" x14ac:dyDescent="0.2">
      <c r="B890" s="21"/>
      <c r="F890" s="21"/>
    </row>
    <row r="891" spans="2:6" x14ac:dyDescent="0.2">
      <c r="B891" s="21"/>
      <c r="F891" s="21"/>
    </row>
    <row r="892" spans="2:6" x14ac:dyDescent="0.2">
      <c r="B892" s="21"/>
      <c r="F892" s="21"/>
    </row>
    <row r="893" spans="2:6" x14ac:dyDescent="0.2">
      <c r="B893" s="21"/>
      <c r="F893" s="21"/>
    </row>
    <row r="894" spans="2:6" x14ac:dyDescent="0.2">
      <c r="B894" s="21"/>
      <c r="F894" s="21"/>
    </row>
    <row r="895" spans="2:6" x14ac:dyDescent="0.2">
      <c r="B895" s="21"/>
      <c r="F895" s="21"/>
    </row>
    <row r="896" spans="2:6" x14ac:dyDescent="0.2">
      <c r="B896" s="21"/>
      <c r="F896" s="21"/>
    </row>
    <row r="897" spans="2:6" x14ac:dyDescent="0.2">
      <c r="B897" s="21"/>
      <c r="F897" s="21"/>
    </row>
    <row r="898" spans="2:6" x14ac:dyDescent="0.2">
      <c r="B898" s="21"/>
      <c r="F898" s="21"/>
    </row>
    <row r="899" spans="2:6" x14ac:dyDescent="0.2">
      <c r="B899" s="21"/>
      <c r="F899" s="21"/>
    </row>
    <row r="900" spans="2:6" x14ac:dyDescent="0.2">
      <c r="B900" s="21"/>
      <c r="F900" s="21"/>
    </row>
    <row r="901" spans="2:6" x14ac:dyDescent="0.2">
      <c r="B901" s="21"/>
      <c r="F901" s="21"/>
    </row>
    <row r="902" spans="2:6" x14ac:dyDescent="0.2">
      <c r="B902" s="21"/>
      <c r="F902" s="21"/>
    </row>
    <row r="903" spans="2:6" x14ac:dyDescent="0.2">
      <c r="B903" s="21"/>
      <c r="F903" s="21"/>
    </row>
    <row r="904" spans="2:6" x14ac:dyDescent="0.2">
      <c r="B904" s="21"/>
      <c r="F904" s="21"/>
    </row>
    <row r="905" spans="2:6" x14ac:dyDescent="0.2">
      <c r="B905" s="21"/>
      <c r="F905" s="21"/>
    </row>
    <row r="906" spans="2:6" x14ac:dyDescent="0.2">
      <c r="B906" s="21"/>
      <c r="F906" s="21"/>
    </row>
    <row r="907" spans="2:6" x14ac:dyDescent="0.2">
      <c r="B907" s="21"/>
      <c r="F907" s="21"/>
    </row>
  </sheetData>
  <phoneticPr fontId="8" type="noConversion"/>
  <hyperlinks>
    <hyperlink ref="P97" r:id="rId1" display="http://vsolj.cetus-net.org/no40.pdf" xr:uid="{00000000-0004-0000-0100-000000000000}"/>
    <hyperlink ref="P98" r:id="rId2" display="http://vsolj.cetus-net.org/no40.pdf" xr:uid="{00000000-0004-0000-0100-000001000000}"/>
    <hyperlink ref="P99" r:id="rId3" display="http://vsolj.cetus-net.org/no40.pdf" xr:uid="{00000000-0004-0000-0100-000002000000}"/>
    <hyperlink ref="P100" r:id="rId4" display="http://vsolj.cetus-net.org/no40.pdf" xr:uid="{00000000-0004-0000-0100-000003000000}"/>
    <hyperlink ref="P101" r:id="rId5" display="http://vsolj.cetus-net.org/no42.pdf" xr:uid="{00000000-0004-0000-0100-000004000000}"/>
    <hyperlink ref="P20" r:id="rId6" display="http://www.konkoly.hu/cgi-bin/IBVS?5583" xr:uid="{00000000-0004-0000-0100-000005000000}"/>
    <hyperlink ref="P21" r:id="rId7" display="http://www.konkoly.hu/cgi-bin/IBVS?5603" xr:uid="{00000000-0004-0000-0100-000006000000}"/>
    <hyperlink ref="P105" r:id="rId8" display="http://www.konkoly.hu/cgi-bin/IBVS?5741" xr:uid="{00000000-0004-0000-0100-000007000000}"/>
    <hyperlink ref="P106" r:id="rId9" display="http://www.konkoly.hu/cgi-bin/IBVS?5741" xr:uid="{00000000-0004-0000-0100-000008000000}"/>
    <hyperlink ref="P108" r:id="rId10" display="http://vsolj.cetus-net.org/no45.pdf" xr:uid="{00000000-0004-0000-0100-000009000000}"/>
    <hyperlink ref="P22" r:id="rId11" display="http://www.aavso.org/sites/default/files/jaavso/v36n2/171.pdf" xr:uid="{00000000-0004-0000-0100-00000A000000}"/>
    <hyperlink ref="P23" r:id="rId12" display="http://www.aavso.org/sites/default/files/jaavso/v36n2/186.pdf" xr:uid="{00000000-0004-0000-0100-00000B000000}"/>
    <hyperlink ref="P111" r:id="rId13" display="http://vsolj.cetus-net.org/no48.pdf" xr:uid="{00000000-0004-0000-0100-00000C000000}"/>
    <hyperlink ref="P24" r:id="rId14" display="http://www.aavso.org/sites/default/files/jaavso/v37n1/44.pdf" xr:uid="{00000000-0004-0000-0100-00000D000000}"/>
    <hyperlink ref="P29" r:id="rId15" display="http://www.konkoly.hu/cgi-bin/IBVS?5992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2024-09-28T04:15:49Z</dcterms:modified>
</cp:coreProperties>
</file>