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F19F5AD-B432-4DB8-9814-B3ED72EFB32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E28" i="1"/>
  <c r="F28" i="1"/>
  <c r="G28" i="1"/>
  <c r="H28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E37" i="1"/>
  <c r="F37" i="1"/>
  <c r="G37" i="1"/>
  <c r="H37" i="1"/>
  <c r="E38" i="1"/>
  <c r="F38" i="1"/>
  <c r="G38" i="1"/>
  <c r="H38" i="1"/>
  <c r="E39" i="1"/>
  <c r="F39" i="1"/>
  <c r="G39" i="1"/>
  <c r="H39" i="1"/>
  <c r="E29" i="1"/>
  <c r="F29" i="1"/>
  <c r="G29" i="1"/>
  <c r="H29" i="1"/>
  <c r="Q21" i="1"/>
  <c r="Q22" i="1"/>
  <c r="Q23" i="1"/>
  <c r="Q24" i="1"/>
  <c r="Q25" i="1"/>
  <c r="Q26" i="1"/>
  <c r="H27" i="1"/>
  <c r="Q27" i="1"/>
  <c r="Q28" i="1"/>
  <c r="Q30" i="1"/>
  <c r="Q31" i="1"/>
  <c r="Q32" i="1"/>
  <c r="Q33" i="1"/>
  <c r="Q34" i="1"/>
  <c r="Q35" i="1"/>
  <c r="H36" i="1"/>
  <c r="Q36" i="1"/>
  <c r="Q37" i="1"/>
  <c r="Q38" i="1"/>
  <c r="Q39" i="1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F16" i="1"/>
  <c r="C17" i="1"/>
  <c r="Q29" i="1"/>
  <c r="C11" i="1"/>
  <c r="C12" i="1"/>
  <c r="C16" i="1" l="1"/>
  <c r="D18" i="1" s="1"/>
  <c r="O30" i="1"/>
  <c r="O24" i="1"/>
  <c r="O35" i="1"/>
  <c r="O37" i="1"/>
  <c r="O21" i="1"/>
  <c r="O33" i="1"/>
  <c r="O31" i="1"/>
  <c r="O39" i="1"/>
  <c r="O32" i="1"/>
  <c r="O29" i="1"/>
  <c r="C15" i="1"/>
  <c r="F18" i="1" s="1"/>
  <c r="O28" i="1"/>
  <c r="O34" i="1"/>
  <c r="O38" i="1"/>
  <c r="O23" i="1"/>
  <c r="O25" i="1"/>
  <c r="O36" i="1"/>
  <c r="O27" i="1"/>
  <c r="O22" i="1"/>
  <c r="O26" i="1"/>
  <c r="F17" i="1"/>
  <c r="C18" i="1" l="1"/>
  <c r="F19" i="1"/>
</calcChain>
</file>

<file path=xl/sharedStrings.xml><?xml version="1.0" encoding="utf-8"?>
<sst xmlns="http://schemas.openxmlformats.org/spreadsheetml/2006/main" count="224" uniqueCount="111">
  <si>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</si>
  <si>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</si>
  <si>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</si>
  <si>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</si>
  <si>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</si>
  <si>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</si>
  <si>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</si>
  <si>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</si>
  <si>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</si>
  <si>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</si>
  <si>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</si>
  <si>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</si>
  <si>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</si>
  <si>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</si>
  <si>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</si>
  <si>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</si>
  <si>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</si>
  <si>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</si>
  <si>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</si>
  <si>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</si>
  <si>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</si>
  <si>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</si>
  <si>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</si>
  <si>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</si>
  <si>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</si>
  <si>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</si>
  <si>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</si>
  <si>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</si>
  <si>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</si>
  <si>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</si>
  <si>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</si>
  <si>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</si>
  <si>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</si>
  <si>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</si>
  <si>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</si>
  <si>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</si>
  <si>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</si>
  <si>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</si>
  <si>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</si>
  <si>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</si>
  <si>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</si>
  <si>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</si>
  <si>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</si>
  <si>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</si>
  <si>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</si>
  <si>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</si>
  <si>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</si>
  <si>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</si>
  <si>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HV Mon</t>
  </si>
  <si>
    <t>EA</t>
  </si>
  <si>
    <t>GCVS 4</t>
  </si>
  <si>
    <t>HV Mon / GSC 30130.387</t>
  </si>
  <si>
    <t>2429634.564 </t>
  </si>
  <si>
    <t> 06.01.1940 01:32 </t>
  </si>
  <si>
    <t> -0.035 </t>
  </si>
  <si>
    <t>P </t>
  </si>
  <si>
    <t> H.Huth </t>
  </si>
  <si>
    <t> VSS 4.274 </t>
  </si>
  <si>
    <t>2429698.330 </t>
  </si>
  <si>
    <t> 09.03.1940 19:55 </t>
  </si>
  <si>
    <t> 0.051 </t>
  </si>
  <si>
    <t> E.Bertiau </t>
  </si>
  <si>
    <t> AOLD 20.362 </t>
  </si>
  <si>
    <t>2429730.246 </t>
  </si>
  <si>
    <t> 10.04.1940 17:54 </t>
  </si>
  <si>
    <t> 0.128 </t>
  </si>
  <si>
    <t>2429957.397 </t>
  </si>
  <si>
    <t> 23.11.1940 21:31 </t>
  </si>
  <si>
    <t> -0.147 </t>
  </si>
  <si>
    <t>2430080.274 </t>
  </si>
  <si>
    <t> 26.03.1941 18:34 </t>
  </si>
  <si>
    <t> -0.079 </t>
  </si>
  <si>
    <t>2430089.303 </t>
  </si>
  <si>
    <t> 04.04.1941 19:16 </t>
  </si>
  <si>
    <t>2430103.242 </t>
  </si>
  <si>
    <t> 18.04.1941 17:48 </t>
  </si>
  <si>
    <t> 0.146 </t>
  </si>
  <si>
    <t>2430130.217 </t>
  </si>
  <si>
    <t> 15.05.1941 17:12 </t>
  </si>
  <si>
    <t> -0.170 </t>
  </si>
  <si>
    <t>2430312.440 </t>
  </si>
  <si>
    <t> 13.11.1941 22:33 </t>
  </si>
  <si>
    <t> 0.113 </t>
  </si>
  <si>
    <t>2430344.355 </t>
  </si>
  <si>
    <t> 15.12.1941 20:31 </t>
  </si>
  <si>
    <t> 0.188 </t>
  </si>
  <si>
    <t>2430380.542 </t>
  </si>
  <si>
    <t> 21.01.1942 01:00 </t>
  </si>
  <si>
    <t> -0.013 </t>
  </si>
  <si>
    <t>2430403.336 </t>
  </si>
  <si>
    <t> 12.02.1942 20:03 </t>
  </si>
  <si>
    <t> 0.038 </t>
  </si>
  <si>
    <t>2430485.208 </t>
  </si>
  <si>
    <t> 05.05.1942 16:59 </t>
  </si>
  <si>
    <t> 0.037 </t>
  </si>
  <si>
    <t>2430494.211 </t>
  </si>
  <si>
    <t> 14.05.1942 17:03 </t>
  </si>
  <si>
    <t> -0.057 </t>
  </si>
  <si>
    <t>2430703.456 </t>
  </si>
  <si>
    <t> 09.12.1942 22:56 </t>
  </si>
  <si>
    <t> -0.043 </t>
  </si>
  <si>
    <t>2430735.384 </t>
  </si>
  <si>
    <t> 10.01.1943 21:12 </t>
  </si>
  <si>
    <t> 0.045 </t>
  </si>
  <si>
    <t>2430735.391 </t>
  </si>
  <si>
    <t> 10.01.1943 21:23 </t>
  </si>
  <si>
    <t> 0.052 </t>
  </si>
  <si>
    <t>2430758.271 </t>
  </si>
  <si>
    <t> 02.02.1943 18:30 </t>
  </si>
  <si>
    <t> 0.190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</si>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</sst>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HV Mon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</c:v>
                </c:pt>
                <c:pt idx="1">
                  <c:v>-95</c:v>
                </c:pt>
                <c:pt idx="2">
                  <c:v>-88</c:v>
                </c:pt>
                <c:pt idx="3">
                  <c:v>-38</c:v>
                </c:pt>
                <c:pt idx="4">
                  <c:v>-11</c:v>
                </c:pt>
                <c:pt idx="5">
                  <c:v>-9</c:v>
                </c:pt>
                <c:pt idx="6">
                  <c:v>-6</c:v>
                </c:pt>
                <c:pt idx="7">
                  <c:v>0</c:v>
                </c:pt>
                <c:pt idx="8">
                  <c:v>0</c:v>
                </c:pt>
                <c:pt idx="9">
                  <c:v>40</c:v>
                </c:pt>
                <c:pt idx="10">
                  <c:v>47</c:v>
                </c:pt>
                <c:pt idx="11">
                  <c:v>55</c:v>
                </c:pt>
                <c:pt idx="12">
                  <c:v>60</c:v>
                </c:pt>
                <c:pt idx="13">
                  <c:v>78</c:v>
                </c:pt>
                <c:pt idx="14">
                  <c:v>80</c:v>
                </c:pt>
                <c:pt idx="15">
                  <c:v>126</c:v>
                </c:pt>
                <c:pt idx="16">
                  <c:v>133</c:v>
                </c:pt>
                <c:pt idx="17">
                  <c:v>133</c:v>
                </c:pt>
                <c:pt idx="18">
                  <c:v>138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-3.5410000000410946E-2</c:v>
                </c:pt>
                <c:pt idx="1">
                  <c:v>5.145000000266009E-2</c:v>
                </c:pt>
                <c:pt idx="2">
                  <c:v>0.12788000000000466</c:v>
                </c:pt>
                <c:pt idx="3">
                  <c:v>-0.14661999999952968</c:v>
                </c:pt>
                <c:pt idx="4">
                  <c:v>-7.9389999998966232E-2</c:v>
                </c:pt>
                <c:pt idx="5">
                  <c:v>-0.1474099999977625</c:v>
                </c:pt>
                <c:pt idx="6">
                  <c:v>0.14605999999912456</c:v>
                </c:pt>
                <c:pt idx="7">
                  <c:v>-0.16999999999825377</c:v>
                </c:pt>
                <c:pt idx="8">
                  <c:v>0</c:v>
                </c:pt>
                <c:pt idx="9">
                  <c:v>0.11260000000038417</c:v>
                </c:pt>
                <c:pt idx="10">
                  <c:v>0.18803000000116299</c:v>
                </c:pt>
                <c:pt idx="11">
                  <c:v>-1.3049999997747364E-2</c:v>
                </c:pt>
                <c:pt idx="12">
                  <c:v>3.8400000001274748E-2</c:v>
                </c:pt>
                <c:pt idx="13">
                  <c:v>3.7219999998342246E-2</c:v>
                </c:pt>
                <c:pt idx="14">
                  <c:v>-5.6799999998474959E-2</c:v>
                </c:pt>
                <c:pt idx="15">
                  <c:v>-4.3260000002192101E-2</c:v>
                </c:pt>
                <c:pt idx="16">
                  <c:v>4.5169999997597188E-2</c:v>
                </c:pt>
                <c:pt idx="17">
                  <c:v>5.2169999999023275E-2</c:v>
                </c:pt>
                <c:pt idx="18">
                  <c:v>0.18962000000101398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DC-42E0-B33A-437595A57E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</c:v>
                </c:pt>
                <c:pt idx="1">
                  <c:v>-95</c:v>
                </c:pt>
                <c:pt idx="2">
                  <c:v>-88</c:v>
                </c:pt>
                <c:pt idx="3">
                  <c:v>-38</c:v>
                </c:pt>
                <c:pt idx="4">
                  <c:v>-11</c:v>
                </c:pt>
                <c:pt idx="5">
                  <c:v>-9</c:v>
                </c:pt>
                <c:pt idx="6">
                  <c:v>-6</c:v>
                </c:pt>
                <c:pt idx="7">
                  <c:v>0</c:v>
                </c:pt>
                <c:pt idx="8">
                  <c:v>0</c:v>
                </c:pt>
                <c:pt idx="9">
                  <c:v>40</c:v>
                </c:pt>
                <c:pt idx="10">
                  <c:v>47</c:v>
                </c:pt>
                <c:pt idx="11">
                  <c:v>55</c:v>
                </c:pt>
                <c:pt idx="12">
                  <c:v>60</c:v>
                </c:pt>
                <c:pt idx="13">
                  <c:v>78</c:v>
                </c:pt>
                <c:pt idx="14">
                  <c:v>80</c:v>
                </c:pt>
                <c:pt idx="15">
                  <c:v>126</c:v>
                </c:pt>
                <c:pt idx="16">
                  <c:v>133</c:v>
                </c:pt>
                <c:pt idx="17">
                  <c:v>133</c:v>
                </c:pt>
                <c:pt idx="18">
                  <c:v>138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DC-42E0-B33A-437595A57E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</c:v>
                </c:pt>
                <c:pt idx="1">
                  <c:v>-95</c:v>
                </c:pt>
                <c:pt idx="2">
                  <c:v>-88</c:v>
                </c:pt>
                <c:pt idx="3">
                  <c:v>-38</c:v>
                </c:pt>
                <c:pt idx="4">
                  <c:v>-11</c:v>
                </c:pt>
                <c:pt idx="5">
                  <c:v>-9</c:v>
                </c:pt>
                <c:pt idx="6">
                  <c:v>-6</c:v>
                </c:pt>
                <c:pt idx="7">
                  <c:v>0</c:v>
                </c:pt>
                <c:pt idx="8">
                  <c:v>0</c:v>
                </c:pt>
                <c:pt idx="9">
                  <c:v>40</c:v>
                </c:pt>
                <c:pt idx="10">
                  <c:v>47</c:v>
                </c:pt>
                <c:pt idx="11">
                  <c:v>55</c:v>
                </c:pt>
                <c:pt idx="12">
                  <c:v>60</c:v>
                </c:pt>
                <c:pt idx="13">
                  <c:v>78</c:v>
                </c:pt>
                <c:pt idx="14">
                  <c:v>80</c:v>
                </c:pt>
                <c:pt idx="15">
                  <c:v>126</c:v>
                </c:pt>
                <c:pt idx="16">
                  <c:v>133</c:v>
                </c:pt>
                <c:pt idx="17">
                  <c:v>133</c:v>
                </c:pt>
                <c:pt idx="18">
                  <c:v>138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DC-42E0-B33A-437595A57E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</c:v>
                </c:pt>
                <c:pt idx="1">
                  <c:v>-95</c:v>
                </c:pt>
                <c:pt idx="2">
                  <c:v>-88</c:v>
                </c:pt>
                <c:pt idx="3">
                  <c:v>-38</c:v>
                </c:pt>
                <c:pt idx="4">
                  <c:v>-11</c:v>
                </c:pt>
                <c:pt idx="5">
                  <c:v>-9</c:v>
                </c:pt>
                <c:pt idx="6">
                  <c:v>-6</c:v>
                </c:pt>
                <c:pt idx="7">
                  <c:v>0</c:v>
                </c:pt>
                <c:pt idx="8">
                  <c:v>0</c:v>
                </c:pt>
                <c:pt idx="9">
                  <c:v>40</c:v>
                </c:pt>
                <c:pt idx="10">
                  <c:v>47</c:v>
                </c:pt>
                <c:pt idx="11">
                  <c:v>55</c:v>
                </c:pt>
                <c:pt idx="12">
                  <c:v>60</c:v>
                </c:pt>
                <c:pt idx="13">
                  <c:v>78</c:v>
                </c:pt>
                <c:pt idx="14">
                  <c:v>80</c:v>
                </c:pt>
                <c:pt idx="15">
                  <c:v>126</c:v>
                </c:pt>
                <c:pt idx="16">
                  <c:v>133</c:v>
                </c:pt>
                <c:pt idx="17">
                  <c:v>133</c:v>
                </c:pt>
                <c:pt idx="18">
                  <c:v>138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DC-42E0-B33A-437595A57E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</c:v>
                </c:pt>
                <c:pt idx="1">
                  <c:v>-95</c:v>
                </c:pt>
                <c:pt idx="2">
                  <c:v>-88</c:v>
                </c:pt>
                <c:pt idx="3">
                  <c:v>-38</c:v>
                </c:pt>
                <c:pt idx="4">
                  <c:v>-11</c:v>
                </c:pt>
                <c:pt idx="5">
                  <c:v>-9</c:v>
                </c:pt>
                <c:pt idx="6">
                  <c:v>-6</c:v>
                </c:pt>
                <c:pt idx="7">
                  <c:v>0</c:v>
                </c:pt>
                <c:pt idx="8">
                  <c:v>0</c:v>
                </c:pt>
                <c:pt idx="9">
                  <c:v>40</c:v>
                </c:pt>
                <c:pt idx="10">
                  <c:v>47</c:v>
                </c:pt>
                <c:pt idx="11">
                  <c:v>55</c:v>
                </c:pt>
                <c:pt idx="12">
                  <c:v>60</c:v>
                </c:pt>
                <c:pt idx="13">
                  <c:v>78</c:v>
                </c:pt>
                <c:pt idx="14">
                  <c:v>80</c:v>
                </c:pt>
                <c:pt idx="15">
                  <c:v>126</c:v>
                </c:pt>
                <c:pt idx="16">
                  <c:v>133</c:v>
                </c:pt>
                <c:pt idx="17">
                  <c:v>133</c:v>
                </c:pt>
                <c:pt idx="18">
                  <c:v>138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DC-42E0-B33A-437595A57E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</c:v>
                </c:pt>
                <c:pt idx="1">
                  <c:v>-95</c:v>
                </c:pt>
                <c:pt idx="2">
                  <c:v>-88</c:v>
                </c:pt>
                <c:pt idx="3">
                  <c:v>-38</c:v>
                </c:pt>
                <c:pt idx="4">
                  <c:v>-11</c:v>
                </c:pt>
                <c:pt idx="5">
                  <c:v>-9</c:v>
                </c:pt>
                <c:pt idx="6">
                  <c:v>-6</c:v>
                </c:pt>
                <c:pt idx="7">
                  <c:v>0</c:v>
                </c:pt>
                <c:pt idx="8">
                  <c:v>0</c:v>
                </c:pt>
                <c:pt idx="9">
                  <c:v>40</c:v>
                </c:pt>
                <c:pt idx="10">
                  <c:v>47</c:v>
                </c:pt>
                <c:pt idx="11">
                  <c:v>55</c:v>
                </c:pt>
                <c:pt idx="12">
                  <c:v>60</c:v>
                </c:pt>
                <c:pt idx="13">
                  <c:v>78</c:v>
                </c:pt>
                <c:pt idx="14">
                  <c:v>80</c:v>
                </c:pt>
                <c:pt idx="15">
                  <c:v>126</c:v>
                </c:pt>
                <c:pt idx="16">
                  <c:v>133</c:v>
                </c:pt>
                <c:pt idx="17">
                  <c:v>133</c:v>
                </c:pt>
                <c:pt idx="18">
                  <c:v>138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DC-42E0-B33A-437595A57E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</c:v>
                </c:pt>
                <c:pt idx="1">
                  <c:v>-95</c:v>
                </c:pt>
                <c:pt idx="2">
                  <c:v>-88</c:v>
                </c:pt>
                <c:pt idx="3">
                  <c:v>-38</c:v>
                </c:pt>
                <c:pt idx="4">
                  <c:v>-11</c:v>
                </c:pt>
                <c:pt idx="5">
                  <c:v>-9</c:v>
                </c:pt>
                <c:pt idx="6">
                  <c:v>-6</c:v>
                </c:pt>
                <c:pt idx="7">
                  <c:v>0</c:v>
                </c:pt>
                <c:pt idx="8">
                  <c:v>0</c:v>
                </c:pt>
                <c:pt idx="9">
                  <c:v>40</c:v>
                </c:pt>
                <c:pt idx="10">
                  <c:v>47</c:v>
                </c:pt>
                <c:pt idx="11">
                  <c:v>55</c:v>
                </c:pt>
                <c:pt idx="12">
                  <c:v>60</c:v>
                </c:pt>
                <c:pt idx="13">
                  <c:v>78</c:v>
                </c:pt>
                <c:pt idx="14">
                  <c:v>80</c:v>
                </c:pt>
                <c:pt idx="15">
                  <c:v>126</c:v>
                </c:pt>
                <c:pt idx="16">
                  <c:v>133</c:v>
                </c:pt>
                <c:pt idx="17">
                  <c:v>133</c:v>
                </c:pt>
                <c:pt idx="18">
                  <c:v>138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DC-42E0-B33A-437595A57E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-109</c:v>
                </c:pt>
                <c:pt idx="1">
                  <c:v>-95</c:v>
                </c:pt>
                <c:pt idx="2">
                  <c:v>-88</c:v>
                </c:pt>
                <c:pt idx="3">
                  <c:v>-38</c:v>
                </c:pt>
                <c:pt idx="4">
                  <c:v>-11</c:v>
                </c:pt>
                <c:pt idx="5">
                  <c:v>-9</c:v>
                </c:pt>
                <c:pt idx="6">
                  <c:v>-6</c:v>
                </c:pt>
                <c:pt idx="7">
                  <c:v>0</c:v>
                </c:pt>
                <c:pt idx="8">
                  <c:v>0</c:v>
                </c:pt>
                <c:pt idx="9">
                  <c:v>40</c:v>
                </c:pt>
                <c:pt idx="10">
                  <c:v>47</c:v>
                </c:pt>
                <c:pt idx="11">
                  <c:v>55</c:v>
                </c:pt>
                <c:pt idx="12">
                  <c:v>60</c:v>
                </c:pt>
                <c:pt idx="13">
                  <c:v>78</c:v>
                </c:pt>
                <c:pt idx="14">
                  <c:v>80</c:v>
                </c:pt>
                <c:pt idx="15">
                  <c:v>126</c:v>
                </c:pt>
                <c:pt idx="16">
                  <c:v>133</c:v>
                </c:pt>
                <c:pt idx="17">
                  <c:v>133</c:v>
                </c:pt>
                <c:pt idx="18">
                  <c:v>138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-2.635648918329446E-2</c:v>
                </c:pt>
                <c:pt idx="1">
                  <c:v>-2.2070859193713717E-2</c:v>
                </c:pt>
                <c:pt idx="2">
                  <c:v>-1.9928044198923349E-2</c:v>
                </c:pt>
                <c:pt idx="3">
                  <c:v>-4.6222228075635582E-3</c:v>
                </c:pt>
                <c:pt idx="4">
                  <c:v>3.6429207437707295E-3</c:v>
                </c:pt>
                <c:pt idx="5">
                  <c:v>4.2551535994251209E-3</c:v>
                </c:pt>
                <c:pt idx="6">
                  <c:v>5.1735028829067086E-3</c:v>
                </c:pt>
                <c:pt idx="7">
                  <c:v>7.0102014498698833E-3</c:v>
                </c:pt>
                <c:pt idx="8">
                  <c:v>7.0102014498698833E-3</c:v>
                </c:pt>
                <c:pt idx="9">
                  <c:v>1.9254858562957715E-2</c:v>
                </c:pt>
                <c:pt idx="10">
                  <c:v>2.1397673557748086E-2</c:v>
                </c:pt>
                <c:pt idx="11">
                  <c:v>2.384660498036565E-2</c:v>
                </c:pt>
                <c:pt idx="12">
                  <c:v>2.5377187119501633E-2</c:v>
                </c:pt>
                <c:pt idx="13">
                  <c:v>3.088728282039116E-2</c:v>
                </c:pt>
                <c:pt idx="14">
                  <c:v>3.1499515676045552E-2</c:v>
                </c:pt>
                <c:pt idx="15">
                  <c:v>4.5580871356096557E-2</c:v>
                </c:pt>
                <c:pt idx="16">
                  <c:v>4.7723686350886925E-2</c:v>
                </c:pt>
                <c:pt idx="17">
                  <c:v>4.7723686350886925E-2</c:v>
                </c:pt>
                <c:pt idx="18">
                  <c:v>4.9254268490022908E-2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DC-42E0-B33A-437595A57E9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-109</c:v>
                </c:pt>
                <c:pt idx="1">
                  <c:v>-95</c:v>
                </c:pt>
                <c:pt idx="2">
                  <c:v>-88</c:v>
                </c:pt>
                <c:pt idx="3">
                  <c:v>-38</c:v>
                </c:pt>
                <c:pt idx="4">
                  <c:v>-11</c:v>
                </c:pt>
                <c:pt idx="5">
                  <c:v>-9</c:v>
                </c:pt>
                <c:pt idx="6">
                  <c:v>-6</c:v>
                </c:pt>
                <c:pt idx="7">
                  <c:v>0</c:v>
                </c:pt>
                <c:pt idx="8">
                  <c:v>0</c:v>
                </c:pt>
                <c:pt idx="9">
                  <c:v>40</c:v>
                </c:pt>
                <c:pt idx="10">
                  <c:v>47</c:v>
                </c:pt>
                <c:pt idx="11">
                  <c:v>55</c:v>
                </c:pt>
                <c:pt idx="12">
                  <c:v>60</c:v>
                </c:pt>
                <c:pt idx="13">
                  <c:v>78</c:v>
                </c:pt>
                <c:pt idx="14">
                  <c:v>80</c:v>
                </c:pt>
                <c:pt idx="15">
                  <c:v>126</c:v>
                </c:pt>
                <c:pt idx="16">
                  <c:v>133</c:v>
                </c:pt>
                <c:pt idx="17">
                  <c:v>133</c:v>
                </c:pt>
                <c:pt idx="18">
                  <c:v>138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DC-42E0-B33A-437595A57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377752"/>
        <c:axId val="1"/>
      </c:scatterChart>
      <c:valAx>
        <c:axId val="514377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377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D5F1C6-14BA-A1B8-4BD2-C02DF354B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51</v>
      </c>
      <c r="F1" s="5" t="s">
        <v>48</v>
      </c>
      <c r="G1" s="6">
        <v>7.20357</v>
      </c>
      <c r="H1" s="7">
        <v>-6.2900999999999998</v>
      </c>
      <c r="I1" s="8">
        <v>30130.386999999999</v>
      </c>
      <c r="J1" s="9">
        <v>4.5485100000000003</v>
      </c>
      <c r="K1" s="10" t="s">
        <v>49</v>
      </c>
      <c r="L1" s="11"/>
      <c r="M1" s="12">
        <v>30130.386999999999</v>
      </c>
      <c r="N1" s="12">
        <v>4.5485100000000003</v>
      </c>
      <c r="O1" s="13" t="s">
        <v>49</v>
      </c>
    </row>
    <row r="2" spans="1:15" s="26" customFormat="1" ht="12.95" customHeight="1" x14ac:dyDescent="0.2">
      <c r="A2" s="26" t="s">
        <v>23</v>
      </c>
      <c r="B2" s="26" t="s">
        <v>49</v>
      </c>
      <c r="C2" s="27"/>
      <c r="D2" s="28"/>
    </row>
    <row r="3" spans="1:15" s="26" customFormat="1" ht="12.95" customHeight="1" thickBot="1" x14ac:dyDescent="0.25"/>
    <row r="4" spans="1:15" s="26" customFormat="1" ht="12.95" customHeight="1" thickTop="1" thickBot="1" x14ac:dyDescent="0.25">
      <c r="A4" s="29" t="s">
        <v>0</v>
      </c>
      <c r="C4" s="30">
        <v>30130.386999999999</v>
      </c>
      <c r="D4" s="31">
        <v>4.5485100000000003</v>
      </c>
    </row>
    <row r="5" spans="1:15" s="26" customFormat="1" ht="12.95" customHeight="1" thickTop="1" x14ac:dyDescent="0.2">
      <c r="A5" s="32" t="s">
        <v>28</v>
      </c>
      <c r="C5" s="33">
        <v>-9.5</v>
      </c>
      <c r="D5" s="26" t="s">
        <v>29</v>
      </c>
    </row>
    <row r="6" spans="1:15" s="26" customFormat="1" ht="12.95" customHeight="1" x14ac:dyDescent="0.2">
      <c r="A6" s="29" t="s">
        <v>1</v>
      </c>
    </row>
    <row r="7" spans="1:15" s="26" customFormat="1" ht="12.95" customHeight="1" x14ac:dyDescent="0.2">
      <c r="A7" s="26" t="s">
        <v>2</v>
      </c>
      <c r="C7" s="57">
        <v>30130.386999999999</v>
      </c>
      <c r="D7" s="35" t="s">
        <v>50</v>
      </c>
    </row>
    <row r="8" spans="1:15" s="26" customFormat="1" ht="12.95" customHeight="1" x14ac:dyDescent="0.2">
      <c r="A8" s="26" t="s">
        <v>3</v>
      </c>
      <c r="C8" s="57">
        <v>4.5485100000000003</v>
      </c>
      <c r="D8" s="35" t="s">
        <v>50</v>
      </c>
    </row>
    <row r="9" spans="1:15" s="26" customFormat="1" ht="12.95" customHeight="1" x14ac:dyDescent="0.2">
      <c r="A9" s="36" t="s">
        <v>32</v>
      </c>
      <c r="C9" s="37">
        <v>21</v>
      </c>
      <c r="D9" s="38" t="str">
        <f>"F"&amp;C9</f>
        <v>F21</v>
      </c>
      <c r="E9" s="39" t="str">
        <f>"G"&amp;C9</f>
        <v>G21</v>
      </c>
    </row>
    <row r="10" spans="1:15" s="26" customFormat="1" ht="12.95" customHeight="1" thickBot="1" x14ac:dyDescent="0.25">
      <c r="C10" s="40" t="s">
        <v>19</v>
      </c>
      <c r="D10" s="40" t="s">
        <v>20</v>
      </c>
    </row>
    <row r="11" spans="1:15" s="26" customFormat="1" ht="12.95" customHeight="1" x14ac:dyDescent="0.2">
      <c r="A11" s="26" t="s">
        <v>15</v>
      </c>
      <c r="C11" s="39">
        <f ca="1">INTERCEPT(INDIRECT($E$9):G992,INDIRECT($D$9):F992)</f>
        <v>7.0102014498698833E-3</v>
      </c>
      <c r="D11" s="28"/>
    </row>
    <row r="12" spans="1:15" s="26" customFormat="1" ht="12.95" customHeight="1" x14ac:dyDescent="0.2">
      <c r="A12" s="26" t="s">
        <v>16</v>
      </c>
      <c r="C12" s="39">
        <f ca="1">SLOPE(INDIRECT($E$9):G992,INDIRECT($D$9):F992)</f>
        <v>3.0611642782719581E-4</v>
      </c>
      <c r="D12" s="28"/>
    </row>
    <row r="13" spans="1:15" s="26" customFormat="1" ht="12.95" customHeight="1" x14ac:dyDescent="0.2">
      <c r="A13" s="26" t="s">
        <v>18</v>
      </c>
      <c r="C13" s="28" t="s">
        <v>13</v>
      </c>
    </row>
    <row r="14" spans="1:15" s="26" customFormat="1" ht="12.95" customHeight="1" x14ac:dyDescent="0.2"/>
    <row r="15" spans="1:15" s="26" customFormat="1" ht="12.95" customHeight="1" x14ac:dyDescent="0.2">
      <c r="A15" s="41" t="s">
        <v>17</v>
      </c>
      <c r="C15" s="42">
        <f ca="1">(C7+C11)+(C8+C12)*INT(MAX(F21:F3533))</f>
        <v>30758.130634268491</v>
      </c>
      <c r="E15" s="43" t="s">
        <v>34</v>
      </c>
      <c r="F15" s="44">
        <v>1</v>
      </c>
    </row>
    <row r="16" spans="1:15" s="26" customFormat="1" ht="12.95" customHeight="1" x14ac:dyDescent="0.2">
      <c r="A16" s="29" t="s">
        <v>4</v>
      </c>
      <c r="C16" s="45">
        <f ca="1">+C8+C12</f>
        <v>4.5488161164278278</v>
      </c>
      <c r="E16" s="43" t="s">
        <v>30</v>
      </c>
      <c r="F16" s="45">
        <f ca="1">NOW()+15018.5+$C$5/24</f>
        <v>60360.751962499999</v>
      </c>
    </row>
    <row r="17" spans="1:18" s="26" customFormat="1" ht="12.95" customHeight="1" thickBot="1" x14ac:dyDescent="0.25">
      <c r="A17" s="43" t="s">
        <v>27</v>
      </c>
      <c r="C17" s="26">
        <f>COUNT(C21:C2191)</f>
        <v>19</v>
      </c>
      <c r="E17" s="43" t="s">
        <v>35</v>
      </c>
      <c r="F17" s="46">
        <f ca="1">ROUND(2*(F16-$C$7)/$C$8,0)/2+F15</f>
        <v>6647</v>
      </c>
    </row>
    <row r="18" spans="1:18" s="26" customFormat="1" ht="12.95" customHeight="1" thickTop="1" thickBot="1" x14ac:dyDescent="0.25">
      <c r="A18" s="29" t="s">
        <v>5</v>
      </c>
      <c r="C18" s="47">
        <f ca="1">+C15</f>
        <v>30758.130634268491</v>
      </c>
      <c r="D18" s="48">
        <f ca="1">+C16</f>
        <v>4.5488161164278278</v>
      </c>
      <c r="E18" s="43" t="s">
        <v>36</v>
      </c>
      <c r="F18" s="39">
        <f ca="1">ROUND(2*(F16-$C$15)/$C$16,0)/2+F15</f>
        <v>6509</v>
      </c>
    </row>
    <row r="19" spans="1:18" s="26" customFormat="1" ht="12.95" customHeight="1" thickTop="1" x14ac:dyDescent="0.2">
      <c r="E19" s="43" t="s">
        <v>31</v>
      </c>
      <c r="F19" s="49">
        <f ca="1">+$C$15+$C$16*F18-15018.5-$C$5/24</f>
        <v>45348.270569430555</v>
      </c>
    </row>
    <row r="20" spans="1:18" s="26" customFormat="1" ht="12.95" customHeight="1" thickBot="1" x14ac:dyDescent="0.25">
      <c r="A20" s="40" t="s">
        <v>6</v>
      </c>
      <c r="B20" s="40" t="s">
        <v>7</v>
      </c>
      <c r="C20" s="40" t="s">
        <v>8</v>
      </c>
      <c r="D20" s="40" t="s">
        <v>12</v>
      </c>
      <c r="E20" s="40" t="s">
        <v>9</v>
      </c>
      <c r="F20" s="40" t="s">
        <v>10</v>
      </c>
      <c r="G20" s="40" t="s">
        <v>11</v>
      </c>
      <c r="H20" s="50" t="s">
        <v>37</v>
      </c>
      <c r="I20" s="50" t="s">
        <v>38</v>
      </c>
      <c r="J20" s="50" t="s">
        <v>39</v>
      </c>
      <c r="K20" s="50" t="s">
        <v>40</v>
      </c>
      <c r="L20" s="50" t="s">
        <v>24</v>
      </c>
      <c r="M20" s="50" t="s">
        <v>25</v>
      </c>
      <c r="N20" s="50" t="s">
        <v>26</v>
      </c>
      <c r="O20" s="50" t="s">
        <v>22</v>
      </c>
      <c r="P20" s="51" t="s">
        <v>21</v>
      </c>
      <c r="Q20" s="40" t="s">
        <v>14</v>
      </c>
      <c r="R20" s="52" t="s">
        <v>33</v>
      </c>
    </row>
    <row r="21" spans="1:18" s="26" customFormat="1" ht="12.95" customHeight="1" x14ac:dyDescent="0.2">
      <c r="A21" s="53" t="s">
        <v>57</v>
      </c>
      <c r="B21" s="54" t="s">
        <v>110</v>
      </c>
      <c r="C21" s="55">
        <v>29634.563999999998</v>
      </c>
      <c r="D21" s="34"/>
      <c r="E21" s="26">
        <f t="shared" ref="E21:E39" si="0">+(C21-C$7)/C$8</f>
        <v>-109.00778496694528</v>
      </c>
      <c r="F21" s="26">
        <f t="shared" ref="F21:F39" si="1">ROUND(2*E21,0)/2</f>
        <v>-109</v>
      </c>
      <c r="G21" s="26">
        <f t="shared" ref="G21:G39" si="2">+C21-(C$7+F21*C$8)</f>
        <v>-3.5410000000410946E-2</v>
      </c>
      <c r="H21" s="26">
        <f t="shared" ref="H21:H39" si="3">+G21</f>
        <v>-3.5410000000410946E-2</v>
      </c>
      <c r="O21" s="26">
        <f t="shared" ref="O21:O39" ca="1" si="4">+C$11+C$12*$F21</f>
        <v>-2.635648918329446E-2</v>
      </c>
      <c r="Q21" s="56">
        <f t="shared" ref="Q21:Q39" si="5">+C21-15018.5</f>
        <v>14616.063999999998</v>
      </c>
    </row>
    <row r="22" spans="1:18" s="26" customFormat="1" ht="12.95" customHeight="1" x14ac:dyDescent="0.2">
      <c r="A22" s="53" t="s">
        <v>62</v>
      </c>
      <c r="B22" s="54" t="s">
        <v>110</v>
      </c>
      <c r="C22" s="55">
        <v>29698.33</v>
      </c>
      <c r="D22" s="34"/>
      <c r="E22" s="26">
        <f t="shared" si="0"/>
        <v>-94.98868860352006</v>
      </c>
      <c r="F22" s="26">
        <f t="shared" si="1"/>
        <v>-95</v>
      </c>
      <c r="G22" s="26">
        <f t="shared" si="2"/>
        <v>5.145000000266009E-2</v>
      </c>
      <c r="H22" s="26">
        <f t="shared" si="3"/>
        <v>5.145000000266009E-2</v>
      </c>
      <c r="O22" s="26">
        <f t="shared" ca="1" si="4"/>
        <v>-2.2070859193713717E-2</v>
      </c>
      <c r="Q22" s="56">
        <f t="shared" si="5"/>
        <v>14679.830000000002</v>
      </c>
    </row>
    <row r="23" spans="1:18" s="26" customFormat="1" ht="12.95" customHeight="1" x14ac:dyDescent="0.2">
      <c r="A23" s="53" t="s">
        <v>62</v>
      </c>
      <c r="B23" s="54" t="s">
        <v>110</v>
      </c>
      <c r="C23" s="55">
        <v>29730.245999999999</v>
      </c>
      <c r="D23" s="34"/>
      <c r="E23" s="26">
        <f t="shared" si="0"/>
        <v>-87.971885298702119</v>
      </c>
      <c r="F23" s="26">
        <f t="shared" si="1"/>
        <v>-88</v>
      </c>
      <c r="G23" s="26">
        <f t="shared" si="2"/>
        <v>0.12788000000000466</v>
      </c>
      <c r="H23" s="26">
        <f t="shared" si="3"/>
        <v>0.12788000000000466</v>
      </c>
      <c r="O23" s="26">
        <f t="shared" ca="1" si="4"/>
        <v>-1.9928044198923349E-2</v>
      </c>
      <c r="Q23" s="56">
        <f t="shared" si="5"/>
        <v>14711.745999999999</v>
      </c>
    </row>
    <row r="24" spans="1:18" s="26" customFormat="1" ht="12.95" customHeight="1" x14ac:dyDescent="0.2">
      <c r="A24" s="53" t="s">
        <v>62</v>
      </c>
      <c r="B24" s="54" t="s">
        <v>110</v>
      </c>
      <c r="C24" s="55">
        <v>29957.397000000001</v>
      </c>
      <c r="D24" s="34"/>
      <c r="E24" s="26">
        <f t="shared" si="0"/>
        <v>-38.032234731812828</v>
      </c>
      <c r="F24" s="26">
        <f t="shared" si="1"/>
        <v>-38</v>
      </c>
      <c r="G24" s="26">
        <f t="shared" si="2"/>
        <v>-0.14661999999952968</v>
      </c>
      <c r="H24" s="26">
        <f t="shared" si="3"/>
        <v>-0.14661999999952968</v>
      </c>
      <c r="O24" s="26">
        <f t="shared" ca="1" si="4"/>
        <v>-4.6222228075635582E-3</v>
      </c>
      <c r="Q24" s="56">
        <f t="shared" si="5"/>
        <v>14938.897000000001</v>
      </c>
    </row>
    <row r="25" spans="1:18" s="26" customFormat="1" ht="12.95" customHeight="1" x14ac:dyDescent="0.2">
      <c r="A25" s="53" t="s">
        <v>62</v>
      </c>
      <c r="B25" s="54" t="s">
        <v>110</v>
      </c>
      <c r="C25" s="55">
        <v>30080.274000000001</v>
      </c>
      <c r="D25" s="34"/>
      <c r="E25" s="26">
        <f t="shared" si="0"/>
        <v>-11.017454067375372</v>
      </c>
      <c r="F25" s="26">
        <f t="shared" si="1"/>
        <v>-11</v>
      </c>
      <c r="G25" s="26">
        <f t="shared" si="2"/>
        <v>-7.9389999998966232E-2</v>
      </c>
      <c r="H25" s="26">
        <f t="shared" si="3"/>
        <v>-7.9389999998966232E-2</v>
      </c>
      <c r="O25" s="26">
        <f t="shared" ca="1" si="4"/>
        <v>3.6429207437707295E-3</v>
      </c>
      <c r="Q25" s="56">
        <f t="shared" si="5"/>
        <v>15061.774000000001</v>
      </c>
    </row>
    <row r="26" spans="1:18" s="26" customFormat="1" ht="12.95" customHeight="1" x14ac:dyDescent="0.2">
      <c r="A26" s="53" t="s">
        <v>62</v>
      </c>
      <c r="B26" s="54" t="s">
        <v>110</v>
      </c>
      <c r="C26" s="55">
        <v>30089.303</v>
      </c>
      <c r="D26" s="34"/>
      <c r="E26" s="26">
        <f t="shared" si="0"/>
        <v>-9.0324084150631574</v>
      </c>
      <c r="F26" s="26">
        <f t="shared" si="1"/>
        <v>-9</v>
      </c>
      <c r="G26" s="26">
        <f t="shared" si="2"/>
        <v>-0.1474099999977625</v>
      </c>
      <c r="H26" s="26">
        <f t="shared" si="3"/>
        <v>-0.1474099999977625</v>
      </c>
      <c r="O26" s="26">
        <f t="shared" ca="1" si="4"/>
        <v>4.2551535994251209E-3</v>
      </c>
      <c r="Q26" s="56">
        <f t="shared" si="5"/>
        <v>15070.803</v>
      </c>
    </row>
    <row r="27" spans="1:18" s="26" customFormat="1" ht="12.95" customHeight="1" x14ac:dyDescent="0.2">
      <c r="A27" s="53" t="s">
        <v>62</v>
      </c>
      <c r="B27" s="54" t="s">
        <v>110</v>
      </c>
      <c r="C27" s="55">
        <v>30103.241999999998</v>
      </c>
      <c r="D27" s="34"/>
      <c r="E27" s="26">
        <f t="shared" si="0"/>
        <v>-5.9678883854274112</v>
      </c>
      <c r="F27" s="26">
        <f t="shared" si="1"/>
        <v>-6</v>
      </c>
      <c r="G27" s="26">
        <f t="shared" si="2"/>
        <v>0.14605999999912456</v>
      </c>
      <c r="H27" s="26">
        <f t="shared" si="3"/>
        <v>0.14605999999912456</v>
      </c>
      <c r="O27" s="26">
        <f t="shared" ca="1" si="4"/>
        <v>5.1735028829067086E-3</v>
      </c>
      <c r="Q27" s="56">
        <f t="shared" si="5"/>
        <v>15084.741999999998</v>
      </c>
    </row>
    <row r="28" spans="1:18" s="26" customFormat="1" ht="12.95" customHeight="1" x14ac:dyDescent="0.2">
      <c r="A28" s="53" t="s">
        <v>62</v>
      </c>
      <c r="B28" s="54" t="s">
        <v>110</v>
      </c>
      <c r="C28" s="55">
        <v>30130.217000000001</v>
      </c>
      <c r="D28" s="34"/>
      <c r="E28" s="26">
        <f t="shared" si="0"/>
        <v>-3.7374876607560226E-2</v>
      </c>
      <c r="F28" s="26">
        <f t="shared" si="1"/>
        <v>0</v>
      </c>
      <c r="G28" s="26">
        <f t="shared" si="2"/>
        <v>-0.16999999999825377</v>
      </c>
      <c r="H28" s="26">
        <f t="shared" si="3"/>
        <v>-0.16999999999825377</v>
      </c>
      <c r="O28" s="26">
        <f t="shared" ca="1" si="4"/>
        <v>7.0102014498698833E-3</v>
      </c>
      <c r="Q28" s="56">
        <f t="shared" si="5"/>
        <v>15111.717000000001</v>
      </c>
    </row>
    <row r="29" spans="1:18" s="26" customFormat="1" ht="12.95" customHeight="1" x14ac:dyDescent="0.2">
      <c r="A29" s="26" t="s">
        <v>50</v>
      </c>
      <c r="C29" s="34">
        <v>30130.386999999999</v>
      </c>
      <c r="D29" s="34" t="s">
        <v>13</v>
      </c>
      <c r="E29" s="26">
        <f t="shared" si="0"/>
        <v>0</v>
      </c>
      <c r="F29" s="26">
        <f t="shared" si="1"/>
        <v>0</v>
      </c>
      <c r="G29" s="26">
        <f t="shared" si="2"/>
        <v>0</v>
      </c>
      <c r="H29" s="26">
        <f t="shared" si="3"/>
        <v>0</v>
      </c>
      <c r="O29" s="26">
        <f t="shared" ca="1" si="4"/>
        <v>7.0102014498698833E-3</v>
      </c>
      <c r="Q29" s="56">
        <f t="shared" si="5"/>
        <v>15111.886999999999</v>
      </c>
    </row>
    <row r="30" spans="1:18" s="26" customFormat="1" ht="12.95" customHeight="1" x14ac:dyDescent="0.2">
      <c r="A30" s="53" t="s">
        <v>62</v>
      </c>
      <c r="B30" s="54" t="s">
        <v>110</v>
      </c>
      <c r="C30" s="55">
        <v>30312.44</v>
      </c>
      <c r="D30" s="34"/>
      <c r="E30" s="26">
        <f t="shared" si="0"/>
        <v>40.024755359447354</v>
      </c>
      <c r="F30" s="26">
        <f t="shared" si="1"/>
        <v>40</v>
      </c>
      <c r="G30" s="26">
        <f t="shared" si="2"/>
        <v>0.11260000000038417</v>
      </c>
      <c r="H30" s="26">
        <f t="shared" si="3"/>
        <v>0.11260000000038417</v>
      </c>
      <c r="O30" s="26">
        <f t="shared" ca="1" si="4"/>
        <v>1.9254858562957715E-2</v>
      </c>
      <c r="Q30" s="56">
        <f t="shared" si="5"/>
        <v>15293.939999999999</v>
      </c>
    </row>
    <row r="31" spans="1:18" s="26" customFormat="1" ht="12.95" customHeight="1" x14ac:dyDescent="0.2">
      <c r="A31" s="53" t="s">
        <v>62</v>
      </c>
      <c r="B31" s="54" t="s">
        <v>110</v>
      </c>
      <c r="C31" s="55">
        <v>30344.355</v>
      </c>
      <c r="D31" s="34"/>
      <c r="E31" s="26">
        <f t="shared" si="0"/>
        <v>47.041338812050704</v>
      </c>
      <c r="F31" s="26">
        <f t="shared" si="1"/>
        <v>47</v>
      </c>
      <c r="G31" s="26">
        <f t="shared" si="2"/>
        <v>0.18803000000116299</v>
      </c>
      <c r="H31" s="26">
        <f t="shared" si="3"/>
        <v>0.18803000000116299</v>
      </c>
      <c r="O31" s="26">
        <f t="shared" ca="1" si="4"/>
        <v>2.1397673557748086E-2</v>
      </c>
      <c r="Q31" s="56">
        <f t="shared" si="5"/>
        <v>15325.855</v>
      </c>
    </row>
    <row r="32" spans="1:18" s="26" customFormat="1" ht="12.95" customHeight="1" x14ac:dyDescent="0.2">
      <c r="A32" s="53" t="s">
        <v>62</v>
      </c>
      <c r="B32" s="54" t="s">
        <v>110</v>
      </c>
      <c r="C32" s="55">
        <v>30380.542000000001</v>
      </c>
      <c r="D32" s="34"/>
      <c r="E32" s="26">
        <f t="shared" si="0"/>
        <v>54.997130928590344</v>
      </c>
      <c r="F32" s="26">
        <f t="shared" si="1"/>
        <v>55</v>
      </c>
      <c r="G32" s="26">
        <f t="shared" si="2"/>
        <v>-1.3049999997747364E-2</v>
      </c>
      <c r="H32" s="26">
        <f t="shared" si="3"/>
        <v>-1.3049999997747364E-2</v>
      </c>
      <c r="O32" s="26">
        <f t="shared" ca="1" si="4"/>
        <v>2.384660498036565E-2</v>
      </c>
      <c r="Q32" s="56">
        <f t="shared" si="5"/>
        <v>15362.042000000001</v>
      </c>
    </row>
    <row r="33" spans="1:17" s="26" customFormat="1" ht="12.95" customHeight="1" x14ac:dyDescent="0.2">
      <c r="A33" s="53" t="s">
        <v>62</v>
      </c>
      <c r="B33" s="54" t="s">
        <v>110</v>
      </c>
      <c r="C33" s="55">
        <v>30403.335999999999</v>
      </c>
      <c r="D33" s="34"/>
      <c r="E33" s="26">
        <f t="shared" si="0"/>
        <v>60.008442325069197</v>
      </c>
      <c r="F33" s="26">
        <f t="shared" si="1"/>
        <v>60</v>
      </c>
      <c r="G33" s="26">
        <f t="shared" si="2"/>
        <v>3.8400000001274748E-2</v>
      </c>
      <c r="H33" s="26">
        <f t="shared" si="3"/>
        <v>3.8400000001274748E-2</v>
      </c>
      <c r="O33" s="26">
        <f t="shared" ca="1" si="4"/>
        <v>2.5377187119501633E-2</v>
      </c>
      <c r="Q33" s="56">
        <f t="shared" si="5"/>
        <v>15384.835999999999</v>
      </c>
    </row>
    <row r="34" spans="1:17" s="26" customFormat="1" ht="12.95" customHeight="1" x14ac:dyDescent="0.2">
      <c r="A34" s="53" t="s">
        <v>62</v>
      </c>
      <c r="B34" s="54" t="s">
        <v>110</v>
      </c>
      <c r="C34" s="55">
        <v>30485.207999999999</v>
      </c>
      <c r="D34" s="34"/>
      <c r="E34" s="26">
        <f t="shared" si="0"/>
        <v>78.008182899454965</v>
      </c>
      <c r="F34" s="26">
        <f t="shared" si="1"/>
        <v>78</v>
      </c>
      <c r="G34" s="26">
        <f t="shared" si="2"/>
        <v>3.7219999998342246E-2</v>
      </c>
      <c r="H34" s="26">
        <f t="shared" si="3"/>
        <v>3.7219999998342246E-2</v>
      </c>
      <c r="O34" s="26">
        <f t="shared" ca="1" si="4"/>
        <v>3.088728282039116E-2</v>
      </c>
      <c r="Q34" s="56">
        <f t="shared" si="5"/>
        <v>15466.707999999999</v>
      </c>
    </row>
    <row r="35" spans="1:17" s="26" customFormat="1" ht="12.95" customHeight="1" x14ac:dyDescent="0.2">
      <c r="A35" s="53" t="s">
        <v>62</v>
      </c>
      <c r="B35" s="54" t="s">
        <v>110</v>
      </c>
      <c r="C35" s="55">
        <v>30494.210999999999</v>
      </c>
      <c r="D35" s="34"/>
      <c r="E35" s="26">
        <f t="shared" si="0"/>
        <v>79.987512394168746</v>
      </c>
      <c r="F35" s="26">
        <f t="shared" si="1"/>
        <v>80</v>
      </c>
      <c r="G35" s="26">
        <f t="shared" si="2"/>
        <v>-5.6799999998474959E-2</v>
      </c>
      <c r="H35" s="26">
        <f t="shared" si="3"/>
        <v>-5.6799999998474959E-2</v>
      </c>
      <c r="O35" s="26">
        <f t="shared" ca="1" si="4"/>
        <v>3.1499515676045552E-2</v>
      </c>
      <c r="Q35" s="56">
        <f t="shared" si="5"/>
        <v>15475.710999999999</v>
      </c>
    </row>
    <row r="36" spans="1:17" s="26" customFormat="1" ht="12.95" customHeight="1" x14ac:dyDescent="0.2">
      <c r="A36" s="53" t="s">
        <v>62</v>
      </c>
      <c r="B36" s="54" t="s">
        <v>110</v>
      </c>
      <c r="C36" s="55">
        <v>30703.455999999998</v>
      </c>
      <c r="D36" s="34"/>
      <c r="E36" s="26">
        <f t="shared" si="0"/>
        <v>125.99048919316424</v>
      </c>
      <c r="F36" s="26">
        <f t="shared" si="1"/>
        <v>126</v>
      </c>
      <c r="G36" s="26">
        <f t="shared" si="2"/>
        <v>-4.3260000002192101E-2</v>
      </c>
      <c r="H36" s="26">
        <f t="shared" si="3"/>
        <v>-4.3260000002192101E-2</v>
      </c>
      <c r="O36" s="26">
        <f t="shared" ca="1" si="4"/>
        <v>4.5580871356096557E-2</v>
      </c>
      <c r="Q36" s="56">
        <f t="shared" si="5"/>
        <v>15684.955999999998</v>
      </c>
    </row>
    <row r="37" spans="1:17" s="26" customFormat="1" ht="12.95" customHeight="1" x14ac:dyDescent="0.2">
      <c r="A37" s="53" t="s">
        <v>57</v>
      </c>
      <c r="B37" s="54" t="s">
        <v>110</v>
      </c>
      <c r="C37" s="55">
        <v>30735.383999999998</v>
      </c>
      <c r="D37" s="34"/>
      <c r="E37" s="26">
        <f t="shared" si="0"/>
        <v>133.0099307245668</v>
      </c>
      <c r="F37" s="26">
        <f t="shared" si="1"/>
        <v>133</v>
      </c>
      <c r="G37" s="26">
        <f t="shared" si="2"/>
        <v>4.5169999997597188E-2</v>
      </c>
      <c r="H37" s="26">
        <f t="shared" si="3"/>
        <v>4.5169999997597188E-2</v>
      </c>
      <c r="O37" s="26">
        <f t="shared" ca="1" si="4"/>
        <v>4.7723686350886925E-2</v>
      </c>
      <c r="Q37" s="56">
        <f t="shared" si="5"/>
        <v>15716.883999999998</v>
      </c>
    </row>
    <row r="38" spans="1:17" s="26" customFormat="1" ht="12.95" customHeight="1" x14ac:dyDescent="0.2">
      <c r="A38" s="53" t="s">
        <v>62</v>
      </c>
      <c r="B38" s="54" t="s">
        <v>110</v>
      </c>
      <c r="C38" s="55">
        <v>30735.391</v>
      </c>
      <c r="D38" s="34"/>
      <c r="E38" s="26">
        <f t="shared" si="0"/>
        <v>133.01146969007451</v>
      </c>
      <c r="F38" s="26">
        <f t="shared" si="1"/>
        <v>133</v>
      </c>
      <c r="G38" s="26">
        <f t="shared" si="2"/>
        <v>5.2169999999023275E-2</v>
      </c>
      <c r="H38" s="26">
        <f t="shared" si="3"/>
        <v>5.2169999999023275E-2</v>
      </c>
      <c r="O38" s="26">
        <f t="shared" ca="1" si="4"/>
        <v>4.7723686350886925E-2</v>
      </c>
      <c r="Q38" s="56">
        <f t="shared" si="5"/>
        <v>15716.891</v>
      </c>
    </row>
    <row r="39" spans="1:17" s="26" customFormat="1" ht="12.95" customHeight="1" x14ac:dyDescent="0.2">
      <c r="A39" s="53" t="s">
        <v>62</v>
      </c>
      <c r="B39" s="54" t="s">
        <v>110</v>
      </c>
      <c r="C39" s="55">
        <v>30758.271000000001</v>
      </c>
      <c r="D39" s="34"/>
      <c r="E39" s="26">
        <f t="shared" si="0"/>
        <v>138.04168837707331</v>
      </c>
      <c r="F39" s="26">
        <f t="shared" si="1"/>
        <v>138</v>
      </c>
      <c r="G39" s="26">
        <f t="shared" si="2"/>
        <v>0.18962000000101398</v>
      </c>
      <c r="H39" s="26">
        <f t="shared" si="3"/>
        <v>0.18962000000101398</v>
      </c>
      <c r="O39" s="26">
        <f t="shared" ca="1" si="4"/>
        <v>4.9254268490022908E-2</v>
      </c>
      <c r="Q39" s="56">
        <f t="shared" si="5"/>
        <v>15739.771000000001</v>
      </c>
    </row>
    <row r="40" spans="1:17" s="26" customFormat="1" ht="12.95" customHeight="1" x14ac:dyDescent="0.2">
      <c r="B40" s="28"/>
      <c r="C40" s="34"/>
      <c r="D40" s="34"/>
    </row>
    <row r="41" spans="1:17" s="26" customFormat="1" ht="12.95" customHeight="1" x14ac:dyDescent="0.2">
      <c r="B41" s="28"/>
      <c r="C41" s="34"/>
      <c r="D41" s="34"/>
    </row>
    <row r="42" spans="1:17" s="26" customFormat="1" ht="12.95" customHeight="1" x14ac:dyDescent="0.2">
      <c r="B42" s="28"/>
      <c r="C42" s="34"/>
      <c r="D42" s="34"/>
    </row>
    <row r="43" spans="1:17" s="26" customFormat="1" ht="12.95" customHeight="1" x14ac:dyDescent="0.2">
      <c r="C43" s="34"/>
      <c r="D43" s="34"/>
    </row>
    <row r="44" spans="1:17" s="26" customFormat="1" ht="12.95" customHeight="1" x14ac:dyDescent="0.2">
      <c r="C44" s="34"/>
      <c r="D44" s="34"/>
    </row>
    <row r="45" spans="1:17" s="26" customFormat="1" ht="12.95" customHeight="1" x14ac:dyDescent="0.2">
      <c r="C45" s="34"/>
      <c r="D45" s="34"/>
    </row>
    <row r="46" spans="1:17" s="26" customFormat="1" ht="12.95" customHeight="1" x14ac:dyDescent="0.2">
      <c r="C46" s="34"/>
      <c r="D46" s="34"/>
    </row>
    <row r="47" spans="1:17" s="26" customFormat="1" ht="12.95" customHeight="1" x14ac:dyDescent="0.2">
      <c r="C47" s="34"/>
      <c r="D47" s="34"/>
    </row>
    <row r="48" spans="1:17" s="26" customFormat="1" ht="12.95" customHeight="1" x14ac:dyDescent="0.2">
      <c r="C48" s="34"/>
      <c r="D48" s="34"/>
    </row>
    <row r="49" spans="3:4" s="26" customFormat="1" ht="12.95" customHeight="1" x14ac:dyDescent="0.2">
      <c r="C49" s="34"/>
      <c r="D49" s="34"/>
    </row>
    <row r="50" spans="3:4" s="26" customFormat="1" ht="12.95" customHeight="1" x14ac:dyDescent="0.2">
      <c r="C50" s="34"/>
      <c r="D50" s="34"/>
    </row>
    <row r="51" spans="3:4" s="26" customFormat="1" ht="12.95" customHeight="1" x14ac:dyDescent="0.2">
      <c r="C51" s="34"/>
      <c r="D51" s="34"/>
    </row>
    <row r="52" spans="3:4" s="26" customFormat="1" ht="12.95" customHeight="1" x14ac:dyDescent="0.2">
      <c r="C52" s="34"/>
      <c r="D52" s="34"/>
    </row>
    <row r="53" spans="3:4" s="26" customFormat="1" ht="12.95" customHeight="1" x14ac:dyDescent="0.2">
      <c r="C53" s="34"/>
      <c r="D53" s="34"/>
    </row>
    <row r="54" spans="3:4" s="26" customFormat="1" ht="12.95" customHeight="1" x14ac:dyDescent="0.2">
      <c r="C54" s="34"/>
      <c r="D54" s="34"/>
    </row>
    <row r="55" spans="3:4" s="26" customFormat="1" ht="12.95" customHeight="1" x14ac:dyDescent="0.2">
      <c r="C55" s="34"/>
      <c r="D55" s="34"/>
    </row>
    <row r="56" spans="3:4" s="26" customFormat="1" ht="12.95" customHeight="1" x14ac:dyDescent="0.2">
      <c r="C56" s="34"/>
      <c r="D56" s="34"/>
    </row>
    <row r="57" spans="3:4" s="26" customFormat="1" ht="12.95" customHeight="1" x14ac:dyDescent="0.2">
      <c r="C57" s="34"/>
      <c r="D57" s="34"/>
    </row>
    <row r="58" spans="3:4" s="26" customFormat="1" ht="12.95" customHeight="1" x14ac:dyDescent="0.2">
      <c r="C58" s="34"/>
      <c r="D58" s="34"/>
    </row>
    <row r="59" spans="3:4" s="26" customFormat="1" ht="12.95" customHeight="1" x14ac:dyDescent="0.2">
      <c r="C59" s="34"/>
      <c r="D59" s="34"/>
    </row>
    <row r="60" spans="3:4" s="26" customFormat="1" ht="12.95" customHeight="1" x14ac:dyDescent="0.2">
      <c r="C60" s="34"/>
      <c r="D60" s="34"/>
    </row>
    <row r="61" spans="3:4" s="26" customFormat="1" ht="12.95" customHeight="1" x14ac:dyDescent="0.2">
      <c r="C61" s="34"/>
      <c r="D61" s="34"/>
    </row>
    <row r="62" spans="3:4" s="26" customFormat="1" ht="12.95" customHeight="1" x14ac:dyDescent="0.2">
      <c r="C62" s="34"/>
      <c r="D62" s="34"/>
    </row>
    <row r="63" spans="3:4" s="26" customFormat="1" ht="12.95" customHeight="1" x14ac:dyDescent="0.2">
      <c r="C63" s="34"/>
      <c r="D63" s="34"/>
    </row>
    <row r="64" spans="3:4" s="26" customFormat="1" ht="12.95" customHeight="1" x14ac:dyDescent="0.2">
      <c r="C64" s="34"/>
      <c r="D64" s="34"/>
    </row>
    <row r="65" spans="3:4" s="26" customFormat="1" ht="12.95" customHeight="1" x14ac:dyDescent="0.2">
      <c r="C65" s="34"/>
      <c r="D65" s="34"/>
    </row>
    <row r="66" spans="3:4" s="26" customFormat="1" ht="12.95" customHeight="1" x14ac:dyDescent="0.2">
      <c r="C66" s="34"/>
      <c r="D66" s="34"/>
    </row>
    <row r="67" spans="3:4" s="26" customFormat="1" ht="12.95" customHeight="1" x14ac:dyDescent="0.2">
      <c r="C67" s="34"/>
      <c r="D67" s="34"/>
    </row>
    <row r="68" spans="3:4" s="26" customFormat="1" ht="12.95" customHeight="1" x14ac:dyDescent="0.2">
      <c r="C68" s="34"/>
      <c r="D68" s="34"/>
    </row>
    <row r="69" spans="3:4" s="26" customFormat="1" ht="12.95" customHeight="1" x14ac:dyDescent="0.2">
      <c r="C69" s="34"/>
      <c r="D69" s="34"/>
    </row>
    <row r="70" spans="3:4" s="26" customFormat="1" ht="12.95" customHeight="1" x14ac:dyDescent="0.2">
      <c r="C70" s="34"/>
      <c r="D70" s="34"/>
    </row>
    <row r="71" spans="3:4" s="26" customFormat="1" ht="12.95" customHeight="1" x14ac:dyDescent="0.2">
      <c r="C71" s="34"/>
      <c r="D71" s="34"/>
    </row>
    <row r="72" spans="3:4" s="26" customFormat="1" ht="12.95" customHeight="1" x14ac:dyDescent="0.2">
      <c r="C72" s="34"/>
      <c r="D72" s="34"/>
    </row>
    <row r="73" spans="3:4" s="26" customFormat="1" ht="12.95" customHeight="1" x14ac:dyDescent="0.2">
      <c r="C73" s="34"/>
      <c r="D73" s="34"/>
    </row>
    <row r="74" spans="3:4" s="26" customFormat="1" ht="12.95" customHeight="1" x14ac:dyDescent="0.2">
      <c r="C74" s="34"/>
      <c r="D74" s="34"/>
    </row>
    <row r="75" spans="3:4" s="26" customFormat="1" ht="12.95" customHeight="1" x14ac:dyDescent="0.2">
      <c r="C75" s="34"/>
      <c r="D75" s="34"/>
    </row>
    <row r="76" spans="3:4" s="26" customFormat="1" ht="12.95" customHeight="1" x14ac:dyDescent="0.2">
      <c r="C76" s="34"/>
      <c r="D76" s="34"/>
    </row>
    <row r="77" spans="3:4" s="26" customFormat="1" ht="12.95" customHeight="1" x14ac:dyDescent="0.2">
      <c r="C77" s="34"/>
      <c r="D77" s="34"/>
    </row>
    <row r="78" spans="3:4" s="26" customFormat="1" ht="12.95" customHeight="1" x14ac:dyDescent="0.2">
      <c r="C78" s="34"/>
      <c r="D78" s="34"/>
    </row>
    <row r="79" spans="3:4" s="26" customFormat="1" ht="12.95" customHeight="1" x14ac:dyDescent="0.2">
      <c r="C79" s="34"/>
      <c r="D79" s="34"/>
    </row>
    <row r="80" spans="3:4" s="26" customFormat="1" ht="12.95" customHeight="1" x14ac:dyDescent="0.2">
      <c r="C80" s="34"/>
      <c r="D80" s="34"/>
    </row>
    <row r="81" spans="3:4" s="26" customFormat="1" ht="12.95" customHeight="1" x14ac:dyDescent="0.2">
      <c r="C81" s="34"/>
      <c r="D81" s="34"/>
    </row>
    <row r="82" spans="3:4" s="26" customFormat="1" ht="12.95" customHeight="1" x14ac:dyDescent="0.2">
      <c r="C82" s="34"/>
      <c r="D82" s="34"/>
    </row>
    <row r="83" spans="3:4" s="26" customFormat="1" ht="12.95" customHeight="1" x14ac:dyDescent="0.2">
      <c r="C83" s="34"/>
      <c r="D83" s="34"/>
    </row>
    <row r="84" spans="3:4" s="26" customFormat="1" ht="12.95" customHeight="1" x14ac:dyDescent="0.2">
      <c r="C84" s="34"/>
      <c r="D84" s="34"/>
    </row>
    <row r="85" spans="3:4" s="26" customFormat="1" ht="12.95" customHeight="1" x14ac:dyDescent="0.2">
      <c r="C85" s="34"/>
      <c r="D85" s="34"/>
    </row>
    <row r="86" spans="3:4" s="26" customFormat="1" ht="12.95" customHeight="1" x14ac:dyDescent="0.2">
      <c r="C86" s="34"/>
      <c r="D86" s="34"/>
    </row>
    <row r="87" spans="3:4" s="26" customFormat="1" ht="12.95" customHeight="1" x14ac:dyDescent="0.2">
      <c r="C87" s="34"/>
      <c r="D87" s="34"/>
    </row>
    <row r="88" spans="3:4" s="26" customFormat="1" ht="12.95" customHeight="1" x14ac:dyDescent="0.2">
      <c r="C88" s="34"/>
      <c r="D88" s="34"/>
    </row>
    <row r="89" spans="3:4" s="26" customFormat="1" ht="12.95" customHeight="1" x14ac:dyDescent="0.2">
      <c r="C89" s="34"/>
      <c r="D89" s="34"/>
    </row>
    <row r="90" spans="3:4" s="26" customFormat="1" ht="12.95" customHeight="1" x14ac:dyDescent="0.2">
      <c r="C90" s="34"/>
      <c r="D90" s="34"/>
    </row>
    <row r="91" spans="3:4" s="26" customFormat="1" ht="12.95" customHeight="1" x14ac:dyDescent="0.2">
      <c r="C91" s="34"/>
      <c r="D91" s="34"/>
    </row>
    <row r="92" spans="3:4" s="26" customFormat="1" ht="12.95" customHeight="1" x14ac:dyDescent="0.2">
      <c r="C92" s="34"/>
      <c r="D92" s="34"/>
    </row>
    <row r="93" spans="3:4" s="26" customFormat="1" ht="12.95" customHeight="1" x14ac:dyDescent="0.2">
      <c r="C93" s="34"/>
      <c r="D93" s="34"/>
    </row>
    <row r="94" spans="3:4" s="26" customFormat="1" ht="12.95" customHeight="1" x14ac:dyDescent="0.2">
      <c r="C94" s="34"/>
      <c r="D94" s="34"/>
    </row>
    <row r="95" spans="3:4" s="26" customFormat="1" ht="12.95" customHeight="1" x14ac:dyDescent="0.2">
      <c r="C95" s="34"/>
      <c r="D95" s="34"/>
    </row>
    <row r="96" spans="3:4" s="26" customFormat="1" ht="12.95" customHeight="1" x14ac:dyDescent="0.2">
      <c r="C96" s="34"/>
      <c r="D96" s="34"/>
    </row>
    <row r="97" spans="3:4" s="26" customFormat="1" ht="12.95" customHeight="1" x14ac:dyDescent="0.2">
      <c r="C97" s="34"/>
      <c r="D97" s="34"/>
    </row>
    <row r="98" spans="3:4" s="26" customFormat="1" ht="12.95" customHeight="1" x14ac:dyDescent="0.2">
      <c r="C98" s="34"/>
      <c r="D98" s="34"/>
    </row>
    <row r="99" spans="3:4" s="26" customFormat="1" ht="12.95" customHeight="1" x14ac:dyDescent="0.2">
      <c r="C99" s="34"/>
      <c r="D99" s="34"/>
    </row>
    <row r="100" spans="3:4" s="26" customFormat="1" ht="12.95" customHeight="1" x14ac:dyDescent="0.2">
      <c r="C100" s="34"/>
      <c r="D100" s="34"/>
    </row>
    <row r="101" spans="3:4" s="26" customFormat="1" ht="12.95" customHeight="1" x14ac:dyDescent="0.2">
      <c r="C101" s="34"/>
      <c r="D101" s="34"/>
    </row>
    <row r="102" spans="3:4" s="26" customFormat="1" ht="12.95" customHeight="1" x14ac:dyDescent="0.2">
      <c r="C102" s="34"/>
      <c r="D102" s="34"/>
    </row>
    <row r="103" spans="3:4" s="26" customFormat="1" ht="12.95" customHeight="1" x14ac:dyDescent="0.2">
      <c r="C103" s="34"/>
      <c r="D103" s="34"/>
    </row>
    <row r="104" spans="3:4" s="26" customFormat="1" ht="12.95" customHeight="1" x14ac:dyDescent="0.2">
      <c r="C104" s="34"/>
      <c r="D104" s="34"/>
    </row>
    <row r="105" spans="3:4" s="26" customFormat="1" ht="12.95" customHeight="1" x14ac:dyDescent="0.2">
      <c r="C105" s="34"/>
      <c r="D105" s="34"/>
    </row>
    <row r="106" spans="3:4" s="26" customFormat="1" ht="12.95" customHeight="1" x14ac:dyDescent="0.2">
      <c r="C106" s="34"/>
      <c r="D106" s="34"/>
    </row>
    <row r="107" spans="3:4" s="26" customFormat="1" ht="12.95" customHeight="1" x14ac:dyDescent="0.2">
      <c r="C107" s="34"/>
      <c r="D107" s="34"/>
    </row>
    <row r="108" spans="3:4" s="26" customFormat="1" ht="12.95" customHeight="1" x14ac:dyDescent="0.2">
      <c r="C108" s="34"/>
      <c r="D108" s="34"/>
    </row>
    <row r="109" spans="3:4" s="26" customFormat="1" ht="12.95" customHeight="1" x14ac:dyDescent="0.2">
      <c r="C109" s="34"/>
      <c r="D109" s="34"/>
    </row>
    <row r="110" spans="3:4" s="26" customFormat="1" ht="12.95" customHeight="1" x14ac:dyDescent="0.2">
      <c r="C110" s="34"/>
      <c r="D110" s="34"/>
    </row>
    <row r="111" spans="3:4" s="26" customFormat="1" ht="12.95" customHeight="1" x14ac:dyDescent="0.2">
      <c r="C111" s="34"/>
      <c r="D111" s="34"/>
    </row>
    <row r="112" spans="3:4" s="26" customFormat="1" ht="12.95" customHeight="1" x14ac:dyDescent="0.2">
      <c r="C112" s="34"/>
      <c r="D112" s="34"/>
    </row>
    <row r="113" spans="3:4" s="26" customFormat="1" ht="12.95" customHeight="1" x14ac:dyDescent="0.2">
      <c r="C113" s="34"/>
      <c r="D113" s="34"/>
    </row>
    <row r="114" spans="3:4" s="26" customFormat="1" ht="12.95" customHeight="1" x14ac:dyDescent="0.2">
      <c r="C114" s="34"/>
      <c r="D114" s="34"/>
    </row>
    <row r="115" spans="3:4" s="26" customFormat="1" ht="12.95" customHeight="1" x14ac:dyDescent="0.2">
      <c r="C115" s="34"/>
      <c r="D115" s="34"/>
    </row>
    <row r="116" spans="3:4" s="26" customFormat="1" ht="12.95" customHeight="1" x14ac:dyDescent="0.2">
      <c r="C116" s="34"/>
      <c r="D116" s="34"/>
    </row>
    <row r="117" spans="3:4" s="26" customFormat="1" ht="12.95" customHeight="1" x14ac:dyDescent="0.2">
      <c r="C117" s="34"/>
      <c r="D117" s="34"/>
    </row>
    <row r="118" spans="3:4" s="26" customFormat="1" ht="12.95" customHeight="1" x14ac:dyDescent="0.2">
      <c r="C118" s="34"/>
      <c r="D118" s="34"/>
    </row>
    <row r="119" spans="3:4" s="26" customFormat="1" ht="12.95" customHeight="1" x14ac:dyDescent="0.2">
      <c r="C119" s="34"/>
      <c r="D119" s="34"/>
    </row>
    <row r="120" spans="3:4" s="26" customFormat="1" ht="12.95" customHeight="1" x14ac:dyDescent="0.2">
      <c r="C120" s="34"/>
      <c r="D120" s="34"/>
    </row>
    <row r="121" spans="3:4" s="26" customFormat="1" ht="12.95" customHeight="1" x14ac:dyDescent="0.2">
      <c r="C121" s="34"/>
      <c r="D121" s="34"/>
    </row>
    <row r="122" spans="3:4" s="26" customFormat="1" ht="12.95" customHeight="1" x14ac:dyDescent="0.2">
      <c r="C122" s="34"/>
      <c r="D122" s="34"/>
    </row>
    <row r="123" spans="3:4" s="26" customFormat="1" ht="12.95" customHeight="1" x14ac:dyDescent="0.2">
      <c r="C123" s="34"/>
      <c r="D123" s="34"/>
    </row>
    <row r="124" spans="3:4" s="26" customFormat="1" ht="12.95" customHeight="1" x14ac:dyDescent="0.2">
      <c r="C124" s="34"/>
      <c r="D124" s="34"/>
    </row>
    <row r="125" spans="3:4" s="26" customFormat="1" ht="12.95" customHeight="1" x14ac:dyDescent="0.2">
      <c r="C125" s="34"/>
      <c r="D125" s="34"/>
    </row>
    <row r="126" spans="3:4" s="26" customFormat="1" ht="12.95" customHeight="1" x14ac:dyDescent="0.2">
      <c r="C126" s="34"/>
      <c r="D126" s="34"/>
    </row>
    <row r="127" spans="3:4" s="26" customFormat="1" ht="12.95" customHeight="1" x14ac:dyDescent="0.2">
      <c r="C127" s="34"/>
      <c r="D127" s="34"/>
    </row>
    <row r="128" spans="3:4" s="26" customFormat="1" ht="12.95" customHeight="1" x14ac:dyDescent="0.2">
      <c r="C128" s="34"/>
      <c r="D128" s="34"/>
    </row>
    <row r="129" spans="3:4" s="26" customFormat="1" ht="12.95" customHeight="1" x14ac:dyDescent="0.2">
      <c r="C129" s="34"/>
      <c r="D129" s="34"/>
    </row>
    <row r="130" spans="3:4" s="26" customFormat="1" ht="12.95" customHeight="1" x14ac:dyDescent="0.2">
      <c r="C130" s="34"/>
      <c r="D130" s="34"/>
    </row>
    <row r="131" spans="3:4" s="26" customFormat="1" ht="12.95" customHeight="1" x14ac:dyDescent="0.2">
      <c r="C131" s="34"/>
      <c r="D131" s="34"/>
    </row>
    <row r="132" spans="3:4" s="26" customFormat="1" ht="12.95" customHeight="1" x14ac:dyDescent="0.2">
      <c r="C132" s="34"/>
      <c r="D132" s="34"/>
    </row>
    <row r="133" spans="3:4" s="26" customFormat="1" ht="12.95" customHeight="1" x14ac:dyDescent="0.2">
      <c r="C133" s="34"/>
      <c r="D133" s="34"/>
    </row>
    <row r="134" spans="3:4" s="26" customFormat="1" ht="12.95" customHeight="1" x14ac:dyDescent="0.2">
      <c r="C134" s="34"/>
      <c r="D134" s="34"/>
    </row>
    <row r="135" spans="3:4" s="26" customFormat="1" ht="12.95" customHeight="1" x14ac:dyDescent="0.2">
      <c r="C135" s="34"/>
      <c r="D135" s="34"/>
    </row>
    <row r="136" spans="3:4" s="26" customFormat="1" ht="12.95" customHeight="1" x14ac:dyDescent="0.2">
      <c r="C136" s="34"/>
      <c r="D136" s="34"/>
    </row>
    <row r="137" spans="3:4" s="26" customFormat="1" ht="12.95" customHeight="1" x14ac:dyDescent="0.2">
      <c r="C137" s="34"/>
      <c r="D137" s="34"/>
    </row>
    <row r="138" spans="3:4" s="26" customFormat="1" ht="12.95" customHeight="1" x14ac:dyDescent="0.2">
      <c r="C138" s="34"/>
      <c r="D138" s="34"/>
    </row>
    <row r="139" spans="3:4" s="26" customFormat="1" ht="12.95" customHeight="1" x14ac:dyDescent="0.2">
      <c r="C139" s="34"/>
      <c r="D139" s="34"/>
    </row>
    <row r="140" spans="3:4" s="26" customFormat="1" ht="12.95" customHeight="1" x14ac:dyDescent="0.2">
      <c r="C140" s="34"/>
      <c r="D140" s="34"/>
    </row>
    <row r="141" spans="3:4" s="26" customFormat="1" ht="12.95" customHeight="1" x14ac:dyDescent="0.2">
      <c r="C141" s="34"/>
      <c r="D141" s="34"/>
    </row>
    <row r="142" spans="3:4" s="26" customFormat="1" ht="12.95" customHeight="1" x14ac:dyDescent="0.2">
      <c r="C142" s="34"/>
      <c r="D142" s="34"/>
    </row>
    <row r="143" spans="3:4" s="26" customFormat="1" ht="12.95" customHeight="1" x14ac:dyDescent="0.2">
      <c r="C143" s="34"/>
      <c r="D143" s="34"/>
    </row>
    <row r="144" spans="3:4" s="26" customFormat="1" ht="12.95" customHeight="1" x14ac:dyDescent="0.2">
      <c r="C144" s="34"/>
      <c r="D144" s="34"/>
    </row>
    <row r="145" spans="3:4" s="26" customFormat="1" ht="12.95" customHeight="1" x14ac:dyDescent="0.2">
      <c r="C145" s="34"/>
      <c r="D145" s="34"/>
    </row>
    <row r="146" spans="3:4" s="26" customFormat="1" ht="12.95" customHeight="1" x14ac:dyDescent="0.2">
      <c r="C146" s="34"/>
      <c r="D146" s="34"/>
    </row>
    <row r="147" spans="3:4" s="26" customFormat="1" ht="12.95" customHeight="1" x14ac:dyDescent="0.2">
      <c r="C147" s="34"/>
      <c r="D147" s="34"/>
    </row>
    <row r="148" spans="3:4" s="26" customFormat="1" ht="12.95" customHeight="1" x14ac:dyDescent="0.2">
      <c r="C148" s="34"/>
      <c r="D148" s="34"/>
    </row>
    <row r="149" spans="3:4" s="26" customFormat="1" ht="12.95" customHeight="1" x14ac:dyDescent="0.2">
      <c r="C149" s="34"/>
      <c r="D149" s="34"/>
    </row>
    <row r="150" spans="3:4" s="26" customFormat="1" ht="12.95" customHeight="1" x14ac:dyDescent="0.2">
      <c r="C150" s="34"/>
      <c r="D150" s="34"/>
    </row>
    <row r="151" spans="3:4" s="26" customFormat="1" ht="12.95" customHeight="1" x14ac:dyDescent="0.2">
      <c r="C151" s="34"/>
      <c r="D151" s="34"/>
    </row>
    <row r="152" spans="3:4" s="26" customFormat="1" ht="12.95" customHeight="1" x14ac:dyDescent="0.2">
      <c r="C152" s="34"/>
      <c r="D152" s="34"/>
    </row>
    <row r="153" spans="3:4" s="26" customFormat="1" ht="12.95" customHeight="1" x14ac:dyDescent="0.2">
      <c r="C153" s="34"/>
      <c r="D153" s="34"/>
    </row>
    <row r="154" spans="3:4" s="26" customFormat="1" ht="12.95" customHeight="1" x14ac:dyDescent="0.2">
      <c r="C154" s="34"/>
      <c r="D154" s="34"/>
    </row>
    <row r="155" spans="3:4" s="26" customFormat="1" ht="12.95" customHeight="1" x14ac:dyDescent="0.2">
      <c r="C155" s="34"/>
      <c r="D155" s="34"/>
    </row>
    <row r="156" spans="3:4" s="26" customFormat="1" ht="12.95" customHeight="1" x14ac:dyDescent="0.2">
      <c r="C156" s="34"/>
      <c r="D156" s="34"/>
    </row>
    <row r="157" spans="3:4" s="26" customFormat="1" ht="12.95" customHeight="1" x14ac:dyDescent="0.2">
      <c r="C157" s="34"/>
      <c r="D157" s="34"/>
    </row>
    <row r="158" spans="3:4" s="26" customFormat="1" ht="12.95" customHeight="1" x14ac:dyDescent="0.2">
      <c r="C158" s="34"/>
      <c r="D158" s="34"/>
    </row>
    <row r="159" spans="3:4" s="26" customFormat="1" ht="12.95" customHeight="1" x14ac:dyDescent="0.2">
      <c r="C159" s="34"/>
      <c r="D159" s="34"/>
    </row>
    <row r="160" spans="3:4" s="26" customFormat="1" ht="12.95" customHeight="1" x14ac:dyDescent="0.2">
      <c r="C160" s="34"/>
      <c r="D160" s="34"/>
    </row>
    <row r="161" spans="3:4" s="26" customFormat="1" ht="12.95" customHeight="1" x14ac:dyDescent="0.2">
      <c r="C161" s="34"/>
      <c r="D161" s="34"/>
    </row>
    <row r="162" spans="3:4" s="26" customFormat="1" ht="12.95" customHeight="1" x14ac:dyDescent="0.2">
      <c r="C162" s="34"/>
      <c r="D162" s="34"/>
    </row>
    <row r="163" spans="3:4" s="26" customFormat="1" ht="12.95" customHeight="1" x14ac:dyDescent="0.2">
      <c r="C163" s="34"/>
      <c r="D163" s="34"/>
    </row>
    <row r="164" spans="3:4" s="26" customFormat="1" ht="12.95" customHeight="1" x14ac:dyDescent="0.2">
      <c r="C164" s="34"/>
      <c r="D164" s="34"/>
    </row>
    <row r="165" spans="3:4" s="26" customFormat="1" ht="12.95" customHeight="1" x14ac:dyDescent="0.2">
      <c r="C165" s="34"/>
      <c r="D165" s="34"/>
    </row>
    <row r="166" spans="3:4" s="26" customFormat="1" ht="12.95" customHeight="1" x14ac:dyDescent="0.2">
      <c r="C166" s="34"/>
      <c r="D166" s="34"/>
    </row>
    <row r="167" spans="3:4" s="26" customFormat="1" ht="12.95" customHeight="1" x14ac:dyDescent="0.2">
      <c r="C167" s="34"/>
      <c r="D167" s="34"/>
    </row>
    <row r="168" spans="3:4" s="26" customFormat="1" ht="12.95" customHeight="1" x14ac:dyDescent="0.2">
      <c r="C168" s="34"/>
      <c r="D168" s="34"/>
    </row>
    <row r="169" spans="3:4" s="26" customFormat="1" ht="12.95" customHeight="1" x14ac:dyDescent="0.2">
      <c r="C169" s="34"/>
      <c r="D169" s="34"/>
    </row>
    <row r="170" spans="3:4" s="26" customFormat="1" ht="12.95" customHeight="1" x14ac:dyDescent="0.2">
      <c r="C170" s="34"/>
      <c r="D170" s="34"/>
    </row>
    <row r="171" spans="3:4" s="26" customFormat="1" ht="12.95" customHeight="1" x14ac:dyDescent="0.2">
      <c r="C171" s="34"/>
      <c r="D171" s="34"/>
    </row>
    <row r="172" spans="3:4" s="26" customFormat="1" ht="12.95" customHeight="1" x14ac:dyDescent="0.2">
      <c r="C172" s="34"/>
      <c r="D172" s="34"/>
    </row>
    <row r="173" spans="3:4" s="26" customFormat="1" ht="12.95" customHeight="1" x14ac:dyDescent="0.2">
      <c r="C173" s="34"/>
      <c r="D173" s="34"/>
    </row>
    <row r="174" spans="3:4" s="26" customFormat="1" ht="12.95" customHeight="1" x14ac:dyDescent="0.2">
      <c r="C174" s="34"/>
      <c r="D174" s="34"/>
    </row>
    <row r="175" spans="3:4" s="26" customFormat="1" ht="12.95" customHeight="1" x14ac:dyDescent="0.2">
      <c r="C175" s="34"/>
      <c r="D175" s="34"/>
    </row>
    <row r="176" spans="3:4" s="26" customFormat="1" ht="12.95" customHeight="1" x14ac:dyDescent="0.2">
      <c r="C176" s="34"/>
      <c r="D176" s="34"/>
    </row>
    <row r="177" spans="3:4" s="26" customFormat="1" ht="12.95" customHeight="1" x14ac:dyDescent="0.2">
      <c r="C177" s="34"/>
      <c r="D177" s="34"/>
    </row>
    <row r="178" spans="3:4" s="26" customFormat="1" ht="12.95" customHeight="1" x14ac:dyDescent="0.2">
      <c r="C178" s="34"/>
      <c r="D178" s="34"/>
    </row>
    <row r="179" spans="3:4" s="26" customFormat="1" ht="12.95" customHeight="1" x14ac:dyDescent="0.2">
      <c r="C179" s="34"/>
      <c r="D179" s="34"/>
    </row>
    <row r="180" spans="3:4" s="26" customFormat="1" ht="12.95" customHeight="1" x14ac:dyDescent="0.2">
      <c r="C180" s="34"/>
      <c r="D180" s="34"/>
    </row>
    <row r="181" spans="3:4" s="26" customFormat="1" ht="12.95" customHeight="1" x14ac:dyDescent="0.2">
      <c r="C181" s="34"/>
      <c r="D181" s="34"/>
    </row>
    <row r="182" spans="3:4" s="26" customFormat="1" ht="12.95" customHeight="1" x14ac:dyDescent="0.2">
      <c r="C182" s="34"/>
      <c r="D182" s="34"/>
    </row>
    <row r="183" spans="3:4" s="26" customFormat="1" ht="12.95" customHeight="1" x14ac:dyDescent="0.2">
      <c r="C183" s="34"/>
      <c r="D183" s="34"/>
    </row>
    <row r="184" spans="3:4" s="26" customFormat="1" ht="12.95" customHeight="1" x14ac:dyDescent="0.2">
      <c r="C184" s="34"/>
      <c r="D184" s="34"/>
    </row>
    <row r="185" spans="3:4" s="26" customFormat="1" ht="12.95" customHeight="1" x14ac:dyDescent="0.2">
      <c r="C185" s="34"/>
      <c r="D185" s="34"/>
    </row>
    <row r="186" spans="3:4" s="26" customFormat="1" ht="12.95" customHeight="1" x14ac:dyDescent="0.2">
      <c r="C186" s="34"/>
      <c r="D186" s="34"/>
    </row>
    <row r="187" spans="3:4" s="26" customFormat="1" ht="12.95" customHeight="1" x14ac:dyDescent="0.2">
      <c r="C187" s="34"/>
      <c r="D187" s="34"/>
    </row>
    <row r="188" spans="3:4" s="26" customFormat="1" ht="12.95" customHeight="1" x14ac:dyDescent="0.2">
      <c r="C188" s="34"/>
      <c r="D188" s="34"/>
    </row>
    <row r="189" spans="3:4" s="26" customFormat="1" ht="12.95" customHeight="1" x14ac:dyDescent="0.2">
      <c r="C189" s="34"/>
      <c r="D189" s="34"/>
    </row>
    <row r="190" spans="3:4" s="26" customFormat="1" ht="12.95" customHeight="1" x14ac:dyDescent="0.2">
      <c r="C190" s="34"/>
      <c r="D190" s="34"/>
    </row>
    <row r="191" spans="3:4" s="26" customFormat="1" ht="12.95" customHeight="1" x14ac:dyDescent="0.2">
      <c r="C191" s="34"/>
      <c r="D191" s="34"/>
    </row>
    <row r="192" spans="3:4" s="26" customFormat="1" ht="12.95" customHeight="1" x14ac:dyDescent="0.2">
      <c r="C192" s="34"/>
      <c r="D192" s="34"/>
    </row>
    <row r="193" spans="3:4" s="26" customFormat="1" ht="12.95" customHeight="1" x14ac:dyDescent="0.2">
      <c r="C193" s="34"/>
      <c r="D193" s="34"/>
    </row>
    <row r="194" spans="3:4" s="26" customFormat="1" ht="12.95" customHeight="1" x14ac:dyDescent="0.2">
      <c r="C194" s="34"/>
      <c r="D194" s="34"/>
    </row>
    <row r="195" spans="3:4" s="26" customFormat="1" ht="12.95" customHeight="1" x14ac:dyDescent="0.2">
      <c r="C195" s="34"/>
      <c r="D195" s="34"/>
    </row>
    <row r="196" spans="3:4" s="26" customFormat="1" ht="12.95" customHeight="1" x14ac:dyDescent="0.2">
      <c r="C196" s="34"/>
      <c r="D196" s="34"/>
    </row>
    <row r="197" spans="3:4" s="26" customFormat="1" ht="12.95" customHeight="1" x14ac:dyDescent="0.2">
      <c r="C197" s="34"/>
      <c r="D197" s="34"/>
    </row>
    <row r="198" spans="3:4" s="26" customFormat="1" ht="12.95" customHeight="1" x14ac:dyDescent="0.2">
      <c r="C198" s="34"/>
      <c r="D198" s="34"/>
    </row>
    <row r="199" spans="3:4" s="26" customFormat="1" ht="12.95" customHeight="1" x14ac:dyDescent="0.2">
      <c r="C199" s="34"/>
      <c r="D199" s="34"/>
    </row>
    <row r="200" spans="3:4" s="26" customFormat="1" ht="12.95" customHeight="1" x14ac:dyDescent="0.2">
      <c r="C200" s="34"/>
      <c r="D200" s="34"/>
    </row>
    <row r="201" spans="3:4" s="26" customFormat="1" ht="12.95" customHeight="1" x14ac:dyDescent="0.2">
      <c r="C201" s="34"/>
      <c r="D201" s="34"/>
    </row>
    <row r="202" spans="3:4" s="26" customFormat="1" ht="12.95" customHeight="1" x14ac:dyDescent="0.2">
      <c r="C202" s="34"/>
      <c r="D202" s="34"/>
    </row>
    <row r="203" spans="3:4" s="26" customFormat="1" ht="12.95" customHeight="1" x14ac:dyDescent="0.2">
      <c r="C203" s="34"/>
      <c r="D203" s="34"/>
    </row>
    <row r="204" spans="3:4" s="26" customFormat="1" ht="12.95" customHeight="1" x14ac:dyDescent="0.2">
      <c r="C204" s="34"/>
      <c r="D204" s="34"/>
    </row>
    <row r="205" spans="3:4" s="26" customFormat="1" ht="12.95" customHeight="1" x14ac:dyDescent="0.2">
      <c r="C205" s="34"/>
      <c r="D205" s="34"/>
    </row>
    <row r="206" spans="3:4" s="26" customFormat="1" ht="12.95" customHeight="1" x14ac:dyDescent="0.2">
      <c r="C206" s="34"/>
      <c r="D206" s="34"/>
    </row>
    <row r="207" spans="3:4" s="26" customFormat="1" ht="12.95" customHeight="1" x14ac:dyDescent="0.2">
      <c r="C207" s="34"/>
      <c r="D207" s="34"/>
    </row>
    <row r="208" spans="3:4" s="26" customFormat="1" ht="12.95" customHeight="1" x14ac:dyDescent="0.2">
      <c r="C208" s="34"/>
      <c r="D208" s="34"/>
    </row>
    <row r="209" spans="3:4" s="26" customFormat="1" ht="12.95" customHeight="1" x14ac:dyDescent="0.2">
      <c r="C209" s="34"/>
      <c r="D209" s="34"/>
    </row>
    <row r="210" spans="3:4" s="26" customFormat="1" ht="12.95" customHeight="1" x14ac:dyDescent="0.2">
      <c r="C210" s="34"/>
      <c r="D210" s="34"/>
    </row>
    <row r="211" spans="3:4" s="26" customFormat="1" ht="12.95" customHeight="1" x14ac:dyDescent="0.2">
      <c r="C211" s="34"/>
      <c r="D211" s="34"/>
    </row>
    <row r="212" spans="3:4" s="26" customFormat="1" ht="12.95" customHeight="1" x14ac:dyDescent="0.2">
      <c r="C212" s="34"/>
      <c r="D212" s="34"/>
    </row>
    <row r="213" spans="3:4" s="26" customFormat="1" ht="12.95" customHeight="1" x14ac:dyDescent="0.2">
      <c r="C213" s="34"/>
      <c r="D213" s="34"/>
    </row>
    <row r="214" spans="3:4" s="26" customFormat="1" ht="12.95" customHeight="1" x14ac:dyDescent="0.2">
      <c r="C214" s="34"/>
      <c r="D214" s="34"/>
    </row>
    <row r="215" spans="3:4" s="26" customFormat="1" ht="12.95" customHeight="1" x14ac:dyDescent="0.2">
      <c r="C215" s="34"/>
      <c r="D215" s="34"/>
    </row>
    <row r="216" spans="3:4" s="26" customFormat="1" ht="12.95" customHeight="1" x14ac:dyDescent="0.2">
      <c r="C216" s="34"/>
      <c r="D216" s="34"/>
    </row>
    <row r="217" spans="3:4" s="26" customFormat="1" ht="12.95" customHeight="1" x14ac:dyDescent="0.2">
      <c r="C217" s="34"/>
      <c r="D217" s="34"/>
    </row>
    <row r="218" spans="3:4" s="26" customFormat="1" ht="12.95" customHeight="1" x14ac:dyDescent="0.2">
      <c r="C218" s="34"/>
      <c r="D218" s="34"/>
    </row>
    <row r="219" spans="3:4" s="26" customFormat="1" ht="12.95" customHeight="1" x14ac:dyDescent="0.2">
      <c r="C219" s="34"/>
      <c r="D219" s="34"/>
    </row>
    <row r="220" spans="3:4" s="26" customFormat="1" ht="12.95" customHeight="1" x14ac:dyDescent="0.2">
      <c r="C220" s="34"/>
      <c r="D220" s="34"/>
    </row>
    <row r="221" spans="3:4" s="26" customFormat="1" ht="12.95" customHeight="1" x14ac:dyDescent="0.2">
      <c r="C221" s="34"/>
      <c r="D221" s="34"/>
    </row>
    <row r="222" spans="3:4" s="26" customFormat="1" ht="12.95" customHeight="1" x14ac:dyDescent="0.2">
      <c r="C222" s="34"/>
      <c r="D222" s="34"/>
    </row>
    <row r="223" spans="3:4" s="26" customFormat="1" ht="12.95" customHeight="1" x14ac:dyDescent="0.2">
      <c r="C223" s="34"/>
      <c r="D223" s="34"/>
    </row>
    <row r="224" spans="3:4" s="26" customFormat="1" ht="12.95" customHeight="1" x14ac:dyDescent="0.2">
      <c r="C224" s="34"/>
      <c r="D224" s="34"/>
    </row>
    <row r="225" spans="3:4" s="26" customFormat="1" ht="12.95" customHeight="1" x14ac:dyDescent="0.2">
      <c r="C225" s="34"/>
      <c r="D225" s="34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6"/>
  <sheetViews>
    <sheetView topLeftCell="A4" workbookViewId="0">
      <selection activeCell="A11" sqref="A11:C28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4" t="s">
        <v>41</v>
      </c>
      <c r="I1" s="15" t="s">
        <v>42</v>
      </c>
      <c r="J1" s="16" t="s">
        <v>40</v>
      </c>
    </row>
    <row r="2" spans="1:16" x14ac:dyDescent="0.2">
      <c r="I2" s="17" t="s">
        <v>43</v>
      </c>
      <c r="J2" s="18" t="s">
        <v>39</v>
      </c>
    </row>
    <row r="3" spans="1:16" x14ac:dyDescent="0.2">
      <c r="A3" s="19" t="s">
        <v>44</v>
      </c>
      <c r="I3" s="17" t="s">
        <v>45</v>
      </c>
      <c r="J3" s="18" t="s">
        <v>37</v>
      </c>
    </row>
    <row r="4" spans="1:16" x14ac:dyDescent="0.2">
      <c r="I4" s="17" t="s">
        <v>46</v>
      </c>
      <c r="J4" s="18" t="s">
        <v>37</v>
      </c>
    </row>
    <row r="5" spans="1:16" ht="13.5" thickBot="1" x14ac:dyDescent="0.25">
      <c r="I5" s="20" t="s">
        <v>47</v>
      </c>
      <c r="J5" s="21" t="s">
        <v>38</v>
      </c>
    </row>
    <row r="10" spans="1:16" ht="13.5" thickBot="1" x14ac:dyDescent="0.25"/>
    <row r="11" spans="1:16" ht="12.75" customHeight="1" thickBot="1" x14ac:dyDescent="0.25">
      <c r="A11" s="3" t="str">
        <f t="shared" ref="A11:A28" si="0">P11</f>
        <v> VSS 4.274 </v>
      </c>
      <c r="B11" s="2" t="str">
        <f t="shared" ref="B11:B28" si="1">IF(H11=INT(H11),"I","II")</f>
        <v>I</v>
      </c>
      <c r="C11" s="3">
        <f t="shared" ref="C11:C28" si="2">1*G11</f>
        <v>29634.563999999998</v>
      </c>
      <c r="D11" s="4" t="str">
        <f t="shared" ref="D11:D28" si="3">VLOOKUP(F11,I$1:J$5,2,FALSE)</f>
        <v>vis</v>
      </c>
      <c r="E11" s="22">
        <f>VLOOKUP(C11,Active!C$21:E$973,3,FALSE)</f>
        <v>-109.00778496694528</v>
      </c>
      <c r="F11" s="2" t="s">
        <v>47</v>
      </c>
      <c r="G11" s="4" t="str">
        <f t="shared" ref="G11:G28" si="4">MID(I11,3,LEN(I11)-3)</f>
        <v>29634.564</v>
      </c>
      <c r="H11" s="3">
        <f t="shared" ref="H11:H28" si="5">1*K11</f>
        <v>-109</v>
      </c>
      <c r="I11" s="23" t="s">
        <v>52</v>
      </c>
      <c r="J11" s="24" t="s">
        <v>53</v>
      </c>
      <c r="K11" s="23">
        <v>-109</v>
      </c>
      <c r="L11" s="23" t="s">
        <v>54</v>
      </c>
      <c r="M11" s="24" t="s">
        <v>55</v>
      </c>
      <c r="N11" s="24"/>
      <c r="O11" s="25" t="s">
        <v>56</v>
      </c>
      <c r="P11" s="25" t="s">
        <v>57</v>
      </c>
    </row>
    <row r="12" spans="1:16" ht="12.75" customHeight="1" thickBot="1" x14ac:dyDescent="0.25">
      <c r="A12" s="3" t="str">
        <f t="shared" si="0"/>
        <v> AOLD 20.362 </v>
      </c>
      <c r="B12" s="2" t="str">
        <f t="shared" si="1"/>
        <v>I</v>
      </c>
      <c r="C12" s="3">
        <f t="shared" si="2"/>
        <v>29698.33</v>
      </c>
      <c r="D12" s="4" t="str">
        <f t="shared" si="3"/>
        <v>vis</v>
      </c>
      <c r="E12" s="22">
        <f>VLOOKUP(C12,Active!C$21:E$973,3,FALSE)</f>
        <v>-94.98868860352006</v>
      </c>
      <c r="F12" s="2" t="s">
        <v>47</v>
      </c>
      <c r="G12" s="4" t="str">
        <f t="shared" si="4"/>
        <v>29698.330</v>
      </c>
      <c r="H12" s="3">
        <f t="shared" si="5"/>
        <v>-95</v>
      </c>
      <c r="I12" s="23" t="s">
        <v>58</v>
      </c>
      <c r="J12" s="24" t="s">
        <v>59</v>
      </c>
      <c r="K12" s="23">
        <v>-95</v>
      </c>
      <c r="L12" s="23" t="s">
        <v>60</v>
      </c>
      <c r="M12" s="24" t="s">
        <v>55</v>
      </c>
      <c r="N12" s="24"/>
      <c r="O12" s="25" t="s">
        <v>61</v>
      </c>
      <c r="P12" s="25" t="s">
        <v>62</v>
      </c>
    </row>
    <row r="13" spans="1:16" ht="12.75" customHeight="1" thickBot="1" x14ac:dyDescent="0.25">
      <c r="A13" s="3" t="str">
        <f t="shared" si="0"/>
        <v> AOLD 20.362 </v>
      </c>
      <c r="B13" s="2" t="str">
        <f t="shared" si="1"/>
        <v>I</v>
      </c>
      <c r="C13" s="3">
        <f t="shared" si="2"/>
        <v>29730.245999999999</v>
      </c>
      <c r="D13" s="4" t="str">
        <f t="shared" si="3"/>
        <v>vis</v>
      </c>
      <c r="E13" s="22">
        <f>VLOOKUP(C13,Active!C$21:E$973,3,FALSE)</f>
        <v>-87.971885298702119</v>
      </c>
      <c r="F13" s="2" t="s">
        <v>47</v>
      </c>
      <c r="G13" s="4" t="str">
        <f t="shared" si="4"/>
        <v>29730.246</v>
      </c>
      <c r="H13" s="3">
        <f t="shared" si="5"/>
        <v>-88</v>
      </c>
      <c r="I13" s="23" t="s">
        <v>63</v>
      </c>
      <c r="J13" s="24" t="s">
        <v>64</v>
      </c>
      <c r="K13" s="23">
        <v>-88</v>
      </c>
      <c r="L13" s="23" t="s">
        <v>65</v>
      </c>
      <c r="M13" s="24" t="s">
        <v>55</v>
      </c>
      <c r="N13" s="24"/>
      <c r="O13" s="25" t="s">
        <v>61</v>
      </c>
      <c r="P13" s="25" t="s">
        <v>62</v>
      </c>
    </row>
    <row r="14" spans="1:16" ht="12.75" customHeight="1" thickBot="1" x14ac:dyDescent="0.25">
      <c r="A14" s="3" t="str">
        <f t="shared" si="0"/>
        <v> AOLD 20.362 </v>
      </c>
      <c r="B14" s="2" t="str">
        <f t="shared" si="1"/>
        <v>I</v>
      </c>
      <c r="C14" s="3">
        <f t="shared" si="2"/>
        <v>29957.397000000001</v>
      </c>
      <c r="D14" s="4" t="str">
        <f t="shared" si="3"/>
        <v>vis</v>
      </c>
      <c r="E14" s="22">
        <f>VLOOKUP(C14,Active!C$21:E$973,3,FALSE)</f>
        <v>-38.032234731812828</v>
      </c>
      <c r="F14" s="2" t="s">
        <v>47</v>
      </c>
      <c r="G14" s="4" t="str">
        <f t="shared" si="4"/>
        <v>29957.397</v>
      </c>
      <c r="H14" s="3">
        <f t="shared" si="5"/>
        <v>-38</v>
      </c>
      <c r="I14" s="23" t="s">
        <v>66</v>
      </c>
      <c r="J14" s="24" t="s">
        <v>67</v>
      </c>
      <c r="K14" s="23">
        <v>-38</v>
      </c>
      <c r="L14" s="23" t="s">
        <v>68</v>
      </c>
      <c r="M14" s="24" t="s">
        <v>55</v>
      </c>
      <c r="N14" s="24"/>
      <c r="O14" s="25" t="s">
        <v>61</v>
      </c>
      <c r="P14" s="25" t="s">
        <v>62</v>
      </c>
    </row>
    <row r="15" spans="1:16" ht="12.75" customHeight="1" thickBot="1" x14ac:dyDescent="0.25">
      <c r="A15" s="3" t="str">
        <f t="shared" si="0"/>
        <v> AOLD 20.362 </v>
      </c>
      <c r="B15" s="2" t="str">
        <f t="shared" si="1"/>
        <v>I</v>
      </c>
      <c r="C15" s="3">
        <f t="shared" si="2"/>
        <v>30080.274000000001</v>
      </c>
      <c r="D15" s="4" t="str">
        <f t="shared" si="3"/>
        <v>vis</v>
      </c>
      <c r="E15" s="22">
        <f>VLOOKUP(C15,Active!C$21:E$973,3,FALSE)</f>
        <v>-11.017454067375372</v>
      </c>
      <c r="F15" s="2" t="s">
        <v>47</v>
      </c>
      <c r="G15" s="4" t="str">
        <f t="shared" si="4"/>
        <v>30080.274</v>
      </c>
      <c r="H15" s="3">
        <f t="shared" si="5"/>
        <v>-11</v>
      </c>
      <c r="I15" s="23" t="s">
        <v>69</v>
      </c>
      <c r="J15" s="24" t="s">
        <v>70</v>
      </c>
      <c r="K15" s="23">
        <v>-11</v>
      </c>
      <c r="L15" s="23" t="s">
        <v>71</v>
      </c>
      <c r="M15" s="24" t="s">
        <v>55</v>
      </c>
      <c r="N15" s="24"/>
      <c r="O15" s="25" t="s">
        <v>61</v>
      </c>
      <c r="P15" s="25" t="s">
        <v>62</v>
      </c>
    </row>
    <row r="16" spans="1:16" ht="12.75" customHeight="1" thickBot="1" x14ac:dyDescent="0.25">
      <c r="A16" s="3" t="str">
        <f t="shared" si="0"/>
        <v> AOLD 20.362 </v>
      </c>
      <c r="B16" s="2" t="str">
        <f t="shared" si="1"/>
        <v>I</v>
      </c>
      <c r="C16" s="3">
        <f t="shared" si="2"/>
        <v>30089.303</v>
      </c>
      <c r="D16" s="4" t="str">
        <f t="shared" si="3"/>
        <v>vis</v>
      </c>
      <c r="E16" s="22">
        <f>VLOOKUP(C16,Active!C$21:E$973,3,FALSE)</f>
        <v>-9.0324084150631574</v>
      </c>
      <c r="F16" s="2" t="s">
        <v>47</v>
      </c>
      <c r="G16" s="4" t="str">
        <f t="shared" si="4"/>
        <v>30089.303</v>
      </c>
      <c r="H16" s="3">
        <f t="shared" si="5"/>
        <v>-9</v>
      </c>
      <c r="I16" s="23" t="s">
        <v>72</v>
      </c>
      <c r="J16" s="24" t="s">
        <v>73</v>
      </c>
      <c r="K16" s="23">
        <v>-9</v>
      </c>
      <c r="L16" s="23" t="s">
        <v>68</v>
      </c>
      <c r="M16" s="24" t="s">
        <v>55</v>
      </c>
      <c r="N16" s="24"/>
      <c r="O16" s="25" t="s">
        <v>61</v>
      </c>
      <c r="P16" s="25" t="s">
        <v>62</v>
      </c>
    </row>
    <row r="17" spans="1:16" ht="12.75" customHeight="1" thickBot="1" x14ac:dyDescent="0.25">
      <c r="A17" s="3" t="str">
        <f t="shared" si="0"/>
        <v> AOLD 20.362 </v>
      </c>
      <c r="B17" s="2" t="str">
        <f t="shared" si="1"/>
        <v>I</v>
      </c>
      <c r="C17" s="3">
        <f t="shared" si="2"/>
        <v>30103.241999999998</v>
      </c>
      <c r="D17" s="4" t="str">
        <f t="shared" si="3"/>
        <v>vis</v>
      </c>
      <c r="E17" s="22">
        <f>VLOOKUP(C17,Active!C$21:E$973,3,FALSE)</f>
        <v>-5.9678883854274112</v>
      </c>
      <c r="F17" s="2" t="s">
        <v>47</v>
      </c>
      <c r="G17" s="4" t="str">
        <f t="shared" si="4"/>
        <v>30103.242</v>
      </c>
      <c r="H17" s="3">
        <f t="shared" si="5"/>
        <v>-6</v>
      </c>
      <c r="I17" s="23" t="s">
        <v>74</v>
      </c>
      <c r="J17" s="24" t="s">
        <v>75</v>
      </c>
      <c r="K17" s="23">
        <v>-6</v>
      </c>
      <c r="L17" s="23" t="s">
        <v>76</v>
      </c>
      <c r="M17" s="24" t="s">
        <v>55</v>
      </c>
      <c r="N17" s="24"/>
      <c r="O17" s="25" t="s">
        <v>61</v>
      </c>
      <c r="P17" s="25" t="s">
        <v>62</v>
      </c>
    </row>
    <row r="18" spans="1:16" ht="12.75" customHeight="1" thickBot="1" x14ac:dyDescent="0.25">
      <c r="A18" s="3" t="str">
        <f t="shared" si="0"/>
        <v> AOLD 20.362 </v>
      </c>
      <c r="B18" s="2" t="str">
        <f t="shared" si="1"/>
        <v>I</v>
      </c>
      <c r="C18" s="3">
        <f t="shared" si="2"/>
        <v>30130.217000000001</v>
      </c>
      <c r="D18" s="4" t="str">
        <f t="shared" si="3"/>
        <v>vis</v>
      </c>
      <c r="E18" s="22">
        <f>VLOOKUP(C18,Active!C$21:E$973,3,FALSE)</f>
        <v>-3.7374876607560226E-2</v>
      </c>
      <c r="F18" s="2" t="s">
        <v>47</v>
      </c>
      <c r="G18" s="4" t="str">
        <f t="shared" si="4"/>
        <v>30130.217</v>
      </c>
      <c r="H18" s="3">
        <f t="shared" si="5"/>
        <v>0</v>
      </c>
      <c r="I18" s="23" t="s">
        <v>77</v>
      </c>
      <c r="J18" s="24" t="s">
        <v>78</v>
      </c>
      <c r="K18" s="23">
        <v>0</v>
      </c>
      <c r="L18" s="23" t="s">
        <v>79</v>
      </c>
      <c r="M18" s="24" t="s">
        <v>55</v>
      </c>
      <c r="N18" s="24"/>
      <c r="O18" s="25" t="s">
        <v>61</v>
      </c>
      <c r="P18" s="25" t="s">
        <v>62</v>
      </c>
    </row>
    <row r="19" spans="1:16" ht="12.75" customHeight="1" thickBot="1" x14ac:dyDescent="0.25">
      <c r="A19" s="3" t="str">
        <f t="shared" si="0"/>
        <v> AOLD 20.362 </v>
      </c>
      <c r="B19" s="2" t="str">
        <f t="shared" si="1"/>
        <v>I</v>
      </c>
      <c r="C19" s="3">
        <f t="shared" si="2"/>
        <v>30312.44</v>
      </c>
      <c r="D19" s="4" t="str">
        <f t="shared" si="3"/>
        <v>vis</v>
      </c>
      <c r="E19" s="22">
        <f>VLOOKUP(C19,Active!C$21:E$973,3,FALSE)</f>
        <v>40.024755359447354</v>
      </c>
      <c r="F19" s="2" t="s">
        <v>47</v>
      </c>
      <c r="G19" s="4" t="str">
        <f t="shared" si="4"/>
        <v>30312.440</v>
      </c>
      <c r="H19" s="3">
        <f t="shared" si="5"/>
        <v>40</v>
      </c>
      <c r="I19" s="23" t="s">
        <v>80</v>
      </c>
      <c r="J19" s="24" t="s">
        <v>81</v>
      </c>
      <c r="K19" s="23">
        <v>40</v>
      </c>
      <c r="L19" s="23" t="s">
        <v>82</v>
      </c>
      <c r="M19" s="24" t="s">
        <v>55</v>
      </c>
      <c r="N19" s="24"/>
      <c r="O19" s="25" t="s">
        <v>61</v>
      </c>
      <c r="P19" s="25" t="s">
        <v>62</v>
      </c>
    </row>
    <row r="20" spans="1:16" ht="12.75" customHeight="1" thickBot="1" x14ac:dyDescent="0.25">
      <c r="A20" s="3" t="str">
        <f t="shared" si="0"/>
        <v> AOLD 20.362 </v>
      </c>
      <c r="B20" s="2" t="str">
        <f t="shared" si="1"/>
        <v>I</v>
      </c>
      <c r="C20" s="3">
        <f t="shared" si="2"/>
        <v>30344.355</v>
      </c>
      <c r="D20" s="4" t="str">
        <f t="shared" si="3"/>
        <v>vis</v>
      </c>
      <c r="E20" s="22">
        <f>VLOOKUP(C20,Active!C$21:E$973,3,FALSE)</f>
        <v>47.041338812050704</v>
      </c>
      <c r="F20" s="2" t="s">
        <v>47</v>
      </c>
      <c r="G20" s="4" t="str">
        <f t="shared" si="4"/>
        <v>30344.355</v>
      </c>
      <c r="H20" s="3">
        <f t="shared" si="5"/>
        <v>47</v>
      </c>
      <c r="I20" s="23" t="s">
        <v>83</v>
      </c>
      <c r="J20" s="24" t="s">
        <v>84</v>
      </c>
      <c r="K20" s="23">
        <v>47</v>
      </c>
      <c r="L20" s="23" t="s">
        <v>85</v>
      </c>
      <c r="M20" s="24" t="s">
        <v>55</v>
      </c>
      <c r="N20" s="24"/>
      <c r="O20" s="25" t="s">
        <v>61</v>
      </c>
      <c r="P20" s="25" t="s">
        <v>62</v>
      </c>
    </row>
    <row r="21" spans="1:16" ht="12.75" customHeight="1" thickBot="1" x14ac:dyDescent="0.25">
      <c r="A21" s="3" t="str">
        <f t="shared" si="0"/>
        <v> AOLD 20.362 </v>
      </c>
      <c r="B21" s="2" t="str">
        <f t="shared" si="1"/>
        <v>I</v>
      </c>
      <c r="C21" s="3">
        <f t="shared" si="2"/>
        <v>30380.542000000001</v>
      </c>
      <c r="D21" s="4" t="str">
        <f t="shared" si="3"/>
        <v>vis</v>
      </c>
      <c r="E21" s="22">
        <f>VLOOKUP(C21,Active!C$21:E$973,3,FALSE)</f>
        <v>54.997130928590344</v>
      </c>
      <c r="F21" s="2" t="s">
        <v>47</v>
      </c>
      <c r="G21" s="4" t="str">
        <f t="shared" si="4"/>
        <v>30380.542</v>
      </c>
      <c r="H21" s="3">
        <f t="shared" si="5"/>
        <v>55</v>
      </c>
      <c r="I21" s="23" t="s">
        <v>86</v>
      </c>
      <c r="J21" s="24" t="s">
        <v>87</v>
      </c>
      <c r="K21" s="23">
        <v>55</v>
      </c>
      <c r="L21" s="23" t="s">
        <v>88</v>
      </c>
      <c r="M21" s="24" t="s">
        <v>55</v>
      </c>
      <c r="N21" s="24"/>
      <c r="O21" s="25" t="s">
        <v>61</v>
      </c>
      <c r="P21" s="25" t="s">
        <v>62</v>
      </c>
    </row>
    <row r="22" spans="1:16" ht="12.75" customHeight="1" thickBot="1" x14ac:dyDescent="0.25">
      <c r="A22" s="3" t="str">
        <f t="shared" si="0"/>
        <v> AOLD 20.362 </v>
      </c>
      <c r="B22" s="2" t="str">
        <f t="shared" si="1"/>
        <v>I</v>
      </c>
      <c r="C22" s="3">
        <f t="shared" si="2"/>
        <v>30403.335999999999</v>
      </c>
      <c r="D22" s="4" t="str">
        <f t="shared" si="3"/>
        <v>vis</v>
      </c>
      <c r="E22" s="22">
        <f>VLOOKUP(C22,Active!C$21:E$973,3,FALSE)</f>
        <v>60.008442325069197</v>
      </c>
      <c r="F22" s="2" t="s">
        <v>47</v>
      </c>
      <c r="G22" s="4" t="str">
        <f t="shared" si="4"/>
        <v>30403.336</v>
      </c>
      <c r="H22" s="3">
        <f t="shared" si="5"/>
        <v>60</v>
      </c>
      <c r="I22" s="23" t="s">
        <v>89</v>
      </c>
      <c r="J22" s="24" t="s">
        <v>90</v>
      </c>
      <c r="K22" s="23">
        <v>60</v>
      </c>
      <c r="L22" s="23" t="s">
        <v>91</v>
      </c>
      <c r="M22" s="24" t="s">
        <v>55</v>
      </c>
      <c r="N22" s="24"/>
      <c r="O22" s="25" t="s">
        <v>61</v>
      </c>
      <c r="P22" s="25" t="s">
        <v>62</v>
      </c>
    </row>
    <row r="23" spans="1:16" ht="12.75" customHeight="1" thickBot="1" x14ac:dyDescent="0.25">
      <c r="A23" s="3" t="str">
        <f t="shared" si="0"/>
        <v> AOLD 20.362 </v>
      </c>
      <c r="B23" s="2" t="str">
        <f t="shared" si="1"/>
        <v>I</v>
      </c>
      <c r="C23" s="3">
        <f t="shared" si="2"/>
        <v>30485.207999999999</v>
      </c>
      <c r="D23" s="4" t="str">
        <f t="shared" si="3"/>
        <v>vis</v>
      </c>
      <c r="E23" s="22">
        <f>VLOOKUP(C23,Active!C$21:E$973,3,FALSE)</f>
        <v>78.008182899454965</v>
      </c>
      <c r="F23" s="2" t="s">
        <v>47</v>
      </c>
      <c r="G23" s="4" t="str">
        <f t="shared" si="4"/>
        <v>30485.208</v>
      </c>
      <c r="H23" s="3">
        <f t="shared" si="5"/>
        <v>78</v>
      </c>
      <c r="I23" s="23" t="s">
        <v>92</v>
      </c>
      <c r="J23" s="24" t="s">
        <v>93</v>
      </c>
      <c r="K23" s="23">
        <v>78</v>
      </c>
      <c r="L23" s="23" t="s">
        <v>94</v>
      </c>
      <c r="M23" s="24" t="s">
        <v>55</v>
      </c>
      <c r="N23" s="24"/>
      <c r="O23" s="25" t="s">
        <v>61</v>
      </c>
      <c r="P23" s="25" t="s">
        <v>62</v>
      </c>
    </row>
    <row r="24" spans="1:16" ht="12.75" customHeight="1" thickBot="1" x14ac:dyDescent="0.25">
      <c r="A24" s="3" t="str">
        <f t="shared" si="0"/>
        <v> AOLD 20.362 </v>
      </c>
      <c r="B24" s="2" t="str">
        <f t="shared" si="1"/>
        <v>I</v>
      </c>
      <c r="C24" s="3">
        <f t="shared" si="2"/>
        <v>30494.210999999999</v>
      </c>
      <c r="D24" s="4" t="str">
        <f t="shared" si="3"/>
        <v>vis</v>
      </c>
      <c r="E24" s="22">
        <f>VLOOKUP(C24,Active!C$21:E$973,3,FALSE)</f>
        <v>79.987512394168746</v>
      </c>
      <c r="F24" s="2" t="s">
        <v>47</v>
      </c>
      <c r="G24" s="4" t="str">
        <f t="shared" si="4"/>
        <v>30494.211</v>
      </c>
      <c r="H24" s="3">
        <f t="shared" si="5"/>
        <v>80</v>
      </c>
      <c r="I24" s="23" t="s">
        <v>95</v>
      </c>
      <c r="J24" s="24" t="s">
        <v>96</v>
      </c>
      <c r="K24" s="23">
        <v>80</v>
      </c>
      <c r="L24" s="23" t="s">
        <v>97</v>
      </c>
      <c r="M24" s="24" t="s">
        <v>55</v>
      </c>
      <c r="N24" s="24"/>
      <c r="O24" s="25" t="s">
        <v>61</v>
      </c>
      <c r="P24" s="25" t="s">
        <v>62</v>
      </c>
    </row>
    <row r="25" spans="1:16" ht="12.75" customHeight="1" thickBot="1" x14ac:dyDescent="0.25">
      <c r="A25" s="3" t="str">
        <f t="shared" si="0"/>
        <v> AOLD 20.362 </v>
      </c>
      <c r="B25" s="2" t="str">
        <f t="shared" si="1"/>
        <v>I</v>
      </c>
      <c r="C25" s="3">
        <f t="shared" si="2"/>
        <v>30703.455999999998</v>
      </c>
      <c r="D25" s="4" t="str">
        <f t="shared" si="3"/>
        <v>vis</v>
      </c>
      <c r="E25" s="22">
        <f>VLOOKUP(C25,Active!C$21:E$973,3,FALSE)</f>
        <v>125.99048919316424</v>
      </c>
      <c r="F25" s="2" t="s">
        <v>47</v>
      </c>
      <c r="G25" s="4" t="str">
        <f t="shared" si="4"/>
        <v>30703.456</v>
      </c>
      <c r="H25" s="3">
        <f t="shared" si="5"/>
        <v>126</v>
      </c>
      <c r="I25" s="23" t="s">
        <v>98</v>
      </c>
      <c r="J25" s="24" t="s">
        <v>99</v>
      </c>
      <c r="K25" s="23">
        <v>126</v>
      </c>
      <c r="L25" s="23" t="s">
        <v>100</v>
      </c>
      <c r="M25" s="24" t="s">
        <v>55</v>
      </c>
      <c r="N25" s="24"/>
      <c r="O25" s="25" t="s">
        <v>61</v>
      </c>
      <c r="P25" s="25" t="s">
        <v>62</v>
      </c>
    </row>
    <row r="26" spans="1:16" ht="12.75" customHeight="1" thickBot="1" x14ac:dyDescent="0.25">
      <c r="A26" s="3" t="str">
        <f t="shared" si="0"/>
        <v> VSS 4.274 </v>
      </c>
      <c r="B26" s="2" t="str">
        <f t="shared" si="1"/>
        <v>I</v>
      </c>
      <c r="C26" s="3">
        <f t="shared" si="2"/>
        <v>30735.383999999998</v>
      </c>
      <c r="D26" s="4" t="str">
        <f t="shared" si="3"/>
        <v>vis</v>
      </c>
      <c r="E26" s="22">
        <f>VLOOKUP(C26,Active!C$21:E$973,3,FALSE)</f>
        <v>133.0099307245668</v>
      </c>
      <c r="F26" s="2" t="s">
        <v>47</v>
      </c>
      <c r="G26" s="4" t="str">
        <f t="shared" si="4"/>
        <v>30735.384</v>
      </c>
      <c r="H26" s="3">
        <f t="shared" si="5"/>
        <v>133</v>
      </c>
      <c r="I26" s="23" t="s">
        <v>101</v>
      </c>
      <c r="J26" s="24" t="s">
        <v>102</v>
      </c>
      <c r="K26" s="23">
        <v>133</v>
      </c>
      <c r="L26" s="23" t="s">
        <v>103</v>
      </c>
      <c r="M26" s="24" t="s">
        <v>55</v>
      </c>
      <c r="N26" s="24"/>
      <c r="O26" s="25" t="s">
        <v>56</v>
      </c>
      <c r="P26" s="25" t="s">
        <v>57</v>
      </c>
    </row>
    <row r="27" spans="1:16" ht="12.75" customHeight="1" thickBot="1" x14ac:dyDescent="0.25">
      <c r="A27" s="3" t="str">
        <f t="shared" si="0"/>
        <v> AOLD 20.362 </v>
      </c>
      <c r="B27" s="2" t="str">
        <f t="shared" si="1"/>
        <v>I</v>
      </c>
      <c r="C27" s="3">
        <f t="shared" si="2"/>
        <v>30735.391</v>
      </c>
      <c r="D27" s="4" t="str">
        <f t="shared" si="3"/>
        <v>vis</v>
      </c>
      <c r="E27" s="22">
        <f>VLOOKUP(C27,Active!C$21:E$973,3,FALSE)</f>
        <v>133.01146969007451</v>
      </c>
      <c r="F27" s="2" t="s">
        <v>47</v>
      </c>
      <c r="G27" s="4" t="str">
        <f t="shared" si="4"/>
        <v>30735.391</v>
      </c>
      <c r="H27" s="3">
        <f t="shared" si="5"/>
        <v>133</v>
      </c>
      <c r="I27" s="23" t="s">
        <v>104</v>
      </c>
      <c r="J27" s="24" t="s">
        <v>105</v>
      </c>
      <c r="K27" s="23">
        <v>133</v>
      </c>
      <c r="L27" s="23" t="s">
        <v>106</v>
      </c>
      <c r="M27" s="24" t="s">
        <v>55</v>
      </c>
      <c r="N27" s="24"/>
      <c r="O27" s="25" t="s">
        <v>61</v>
      </c>
      <c r="P27" s="25" t="s">
        <v>62</v>
      </c>
    </row>
    <row r="28" spans="1:16" ht="12.75" customHeight="1" thickBot="1" x14ac:dyDescent="0.25">
      <c r="A28" s="3" t="str">
        <f t="shared" si="0"/>
        <v> AOLD 20.362 </v>
      </c>
      <c r="B28" s="2" t="str">
        <f t="shared" si="1"/>
        <v>I</v>
      </c>
      <c r="C28" s="3">
        <f t="shared" si="2"/>
        <v>30758.271000000001</v>
      </c>
      <c r="D28" s="4" t="str">
        <f t="shared" si="3"/>
        <v>vis</v>
      </c>
      <c r="E28" s="22">
        <f>VLOOKUP(C28,Active!C$21:E$973,3,FALSE)</f>
        <v>138.04168837707331</v>
      </c>
      <c r="F28" s="2" t="s">
        <v>47</v>
      </c>
      <c r="G28" s="4" t="str">
        <f t="shared" si="4"/>
        <v>30758.271</v>
      </c>
      <c r="H28" s="3">
        <f t="shared" si="5"/>
        <v>138</v>
      </c>
      <c r="I28" s="23" t="s">
        <v>107</v>
      </c>
      <c r="J28" s="24" t="s">
        <v>108</v>
      </c>
      <c r="K28" s="23">
        <v>138</v>
      </c>
      <c r="L28" s="23" t="s">
        <v>109</v>
      </c>
      <c r="M28" s="24" t="s">
        <v>55</v>
      </c>
      <c r="N28" s="24"/>
      <c r="O28" s="25" t="s">
        <v>61</v>
      </c>
      <c r="P28" s="25" t="s">
        <v>62</v>
      </c>
    </row>
    <row r="29" spans="1:16" x14ac:dyDescent="0.2">
      <c r="B29" s="2"/>
      <c r="E29" s="22"/>
      <c r="F29" s="2"/>
    </row>
    <row r="30" spans="1:16" x14ac:dyDescent="0.2">
      <c r="B30" s="2"/>
      <c r="E30" s="22"/>
      <c r="F30" s="2"/>
    </row>
    <row r="31" spans="1:16" x14ac:dyDescent="0.2">
      <c r="B31" s="2"/>
      <c r="E31" s="22"/>
      <c r="F31" s="2"/>
    </row>
    <row r="32" spans="1:16" x14ac:dyDescent="0.2">
      <c r="B32" s="2"/>
      <c r="E32" s="22"/>
      <c r="F32" s="2"/>
    </row>
    <row r="33" spans="2:6" x14ac:dyDescent="0.2">
      <c r="B33" s="2"/>
      <c r="E33" s="22"/>
      <c r="F33" s="2"/>
    </row>
    <row r="34" spans="2:6" x14ac:dyDescent="0.2">
      <c r="B34" s="2"/>
      <c r="E34" s="22"/>
      <c r="F34" s="2"/>
    </row>
    <row r="35" spans="2:6" x14ac:dyDescent="0.2">
      <c r="B35" s="2"/>
      <c r="E35" s="22"/>
      <c r="F35" s="2"/>
    </row>
    <row r="36" spans="2:6" x14ac:dyDescent="0.2">
      <c r="B36" s="2"/>
      <c r="E36" s="22"/>
      <c r="F36" s="2"/>
    </row>
    <row r="37" spans="2:6" x14ac:dyDescent="0.2">
      <c r="B37" s="2"/>
      <c r="E37" s="22"/>
      <c r="F37" s="2"/>
    </row>
    <row r="38" spans="2:6" x14ac:dyDescent="0.2">
      <c r="B38" s="2"/>
      <c r="E38" s="22"/>
      <c r="F38" s="2"/>
    </row>
    <row r="39" spans="2:6" x14ac:dyDescent="0.2">
      <c r="B39" s="2"/>
      <c r="E39" s="22"/>
      <c r="F39" s="2"/>
    </row>
    <row r="40" spans="2:6" x14ac:dyDescent="0.2">
      <c r="B40" s="2"/>
      <c r="E40" s="22"/>
      <c r="F40" s="2"/>
    </row>
    <row r="41" spans="2:6" x14ac:dyDescent="0.2">
      <c r="B41" s="2"/>
      <c r="E41" s="22"/>
      <c r="F41" s="2"/>
    </row>
    <row r="42" spans="2:6" x14ac:dyDescent="0.2">
      <c r="B42" s="2"/>
      <c r="E42" s="22"/>
      <c r="F42" s="2"/>
    </row>
    <row r="43" spans="2:6" x14ac:dyDescent="0.2">
      <c r="B43" s="2"/>
      <c r="E43" s="22"/>
      <c r="F43" s="2"/>
    </row>
    <row r="44" spans="2:6" x14ac:dyDescent="0.2">
      <c r="B44" s="2"/>
      <c r="E44" s="22"/>
      <c r="F44" s="2"/>
    </row>
    <row r="45" spans="2:6" x14ac:dyDescent="0.2">
      <c r="B45" s="2"/>
      <c r="E45" s="22"/>
      <c r="F45" s="2"/>
    </row>
    <row r="46" spans="2:6" x14ac:dyDescent="0.2">
      <c r="B46" s="2"/>
      <c r="E46" s="22"/>
      <c r="F46" s="2"/>
    </row>
    <row r="47" spans="2:6" x14ac:dyDescent="0.2">
      <c r="B47" s="2"/>
      <c r="E47" s="22"/>
      <c r="F47" s="2"/>
    </row>
    <row r="48" spans="2:6" x14ac:dyDescent="0.2">
      <c r="B48" s="2"/>
      <c r="E48" s="22"/>
      <c r="F48" s="2"/>
    </row>
    <row r="49" spans="2:6" x14ac:dyDescent="0.2">
      <c r="B49" s="2"/>
      <c r="E49" s="22"/>
      <c r="F49" s="2"/>
    </row>
    <row r="50" spans="2:6" x14ac:dyDescent="0.2">
      <c r="B50" s="2"/>
      <c r="E50" s="22"/>
      <c r="F50" s="2"/>
    </row>
    <row r="51" spans="2:6" x14ac:dyDescent="0.2">
      <c r="B51" s="2"/>
      <c r="E51" s="22"/>
      <c r="F51" s="2"/>
    </row>
    <row r="52" spans="2:6" x14ac:dyDescent="0.2">
      <c r="B52" s="2"/>
      <c r="E52" s="22"/>
      <c r="F52" s="2"/>
    </row>
    <row r="53" spans="2:6" x14ac:dyDescent="0.2">
      <c r="B53" s="2"/>
      <c r="E53" s="22"/>
      <c r="F53" s="2"/>
    </row>
    <row r="54" spans="2:6" x14ac:dyDescent="0.2">
      <c r="B54" s="2"/>
      <c r="E54" s="22"/>
      <c r="F54" s="2"/>
    </row>
    <row r="55" spans="2:6" x14ac:dyDescent="0.2">
      <c r="B55" s="2"/>
      <c r="E55" s="22"/>
      <c r="F55" s="2"/>
    </row>
    <row r="56" spans="2:6" x14ac:dyDescent="0.2">
      <c r="B56" s="2"/>
      <c r="E56" s="22"/>
      <c r="F56" s="2"/>
    </row>
    <row r="57" spans="2:6" x14ac:dyDescent="0.2">
      <c r="B57" s="2"/>
      <c r="E57" s="22"/>
      <c r="F57" s="2"/>
    </row>
    <row r="58" spans="2:6" x14ac:dyDescent="0.2">
      <c r="B58" s="2"/>
      <c r="E58" s="2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2024-02-20T05:02:49Z</dcterms:modified>
</cp:coreProperties>
</file>