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725BC16-E4BA-4389-94A1-98C98697A3A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77" i="1" l="1"/>
  <c r="C57" i="1"/>
  <c r="D9" i="1"/>
  <c r="C9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12" i="2"/>
  <c r="C12" i="2"/>
  <c r="G67" i="2"/>
  <c r="C67" i="2"/>
  <c r="G11" i="2"/>
  <c r="C11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E18" i="2"/>
  <c r="G17" i="2"/>
  <c r="C17" i="2"/>
  <c r="G16" i="2"/>
  <c r="C16" i="2"/>
  <c r="G15" i="2"/>
  <c r="C15" i="2"/>
  <c r="G14" i="2"/>
  <c r="C14" i="2"/>
  <c r="G13" i="2"/>
  <c r="C13" i="2"/>
  <c r="H12" i="2"/>
  <c r="B12" i="2"/>
  <c r="D12" i="2"/>
  <c r="A12" i="2"/>
  <c r="H67" i="2"/>
  <c r="B67" i="2"/>
  <c r="D67" i="2"/>
  <c r="A67" i="2"/>
  <c r="H11" i="2"/>
  <c r="B11" i="2"/>
  <c r="D11" i="2"/>
  <c r="A11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Q78" i="1"/>
  <c r="F16" i="1"/>
  <c r="F17" i="1" s="1"/>
  <c r="C17" i="1"/>
  <c r="Q76" i="1"/>
  <c r="C7" i="1"/>
  <c r="E26" i="1"/>
  <c r="F26" i="1"/>
  <c r="C8" i="1"/>
  <c r="Q57" i="1"/>
  <c r="E20" i="2"/>
  <c r="E34" i="2"/>
  <c r="E66" i="2"/>
  <c r="E15" i="2"/>
  <c r="E48" i="2"/>
  <c r="E22" i="2"/>
  <c r="E17" i="2"/>
  <c r="E37" i="2"/>
  <c r="E31" i="2"/>
  <c r="E50" i="2"/>
  <c r="E19" i="2"/>
  <c r="E51" i="2"/>
  <c r="E57" i="2"/>
  <c r="E57" i="1"/>
  <c r="F57" i="1"/>
  <c r="G57" i="1"/>
  <c r="K57" i="1"/>
  <c r="G74" i="1"/>
  <c r="K74" i="1"/>
  <c r="E72" i="1"/>
  <c r="F72" i="1"/>
  <c r="E64" i="1"/>
  <c r="F64" i="1"/>
  <c r="G64" i="1"/>
  <c r="K64" i="1"/>
  <c r="G58" i="1"/>
  <c r="K58" i="1"/>
  <c r="E55" i="1"/>
  <c r="F55" i="1"/>
  <c r="E47" i="1"/>
  <c r="F47" i="1"/>
  <c r="G47" i="1"/>
  <c r="K47" i="1"/>
  <c r="G41" i="1"/>
  <c r="K41" i="1"/>
  <c r="E39" i="1"/>
  <c r="F39" i="1"/>
  <c r="G33" i="1"/>
  <c r="K33" i="1"/>
  <c r="E31" i="1"/>
  <c r="F31" i="1"/>
  <c r="G31" i="1"/>
  <c r="K31" i="1"/>
  <c r="G25" i="1"/>
  <c r="K25" i="1"/>
  <c r="E23" i="1"/>
  <c r="F23" i="1"/>
  <c r="E69" i="1"/>
  <c r="F69" i="1"/>
  <c r="G69" i="1"/>
  <c r="K69" i="1"/>
  <c r="G63" i="1"/>
  <c r="K63" i="1"/>
  <c r="E61" i="1"/>
  <c r="F61" i="1"/>
  <c r="E52" i="1"/>
  <c r="F52" i="1"/>
  <c r="G46" i="1"/>
  <c r="K46" i="1"/>
  <c r="E44" i="1"/>
  <c r="F44" i="1"/>
  <c r="E36" i="1"/>
  <c r="F36" i="1"/>
  <c r="G36" i="1"/>
  <c r="K36" i="1"/>
  <c r="G30" i="1"/>
  <c r="K30" i="1"/>
  <c r="E28" i="1"/>
  <c r="F28" i="1"/>
  <c r="E78" i="1"/>
  <c r="F78" i="1"/>
  <c r="G78" i="1"/>
  <c r="J78" i="1"/>
  <c r="G77" i="1"/>
  <c r="K77" i="1"/>
  <c r="E74" i="1"/>
  <c r="F74" i="1"/>
  <c r="E66" i="1"/>
  <c r="F66" i="1"/>
  <c r="G66" i="1"/>
  <c r="K66" i="1"/>
  <c r="G60" i="1"/>
  <c r="K60" i="1"/>
  <c r="E58" i="1"/>
  <c r="F58" i="1"/>
  <c r="E49" i="1"/>
  <c r="F49" i="1"/>
  <c r="G49" i="1"/>
  <c r="K49" i="1"/>
  <c r="G43" i="1"/>
  <c r="K43" i="1"/>
  <c r="E41" i="1"/>
  <c r="F41" i="1"/>
  <c r="E33" i="1"/>
  <c r="F33" i="1"/>
  <c r="G27" i="1"/>
  <c r="K27" i="1"/>
  <c r="E25" i="1"/>
  <c r="F25" i="1"/>
  <c r="G73" i="1"/>
  <c r="K73" i="1"/>
  <c r="E71" i="1"/>
  <c r="F71" i="1"/>
  <c r="G71" i="1"/>
  <c r="K71" i="1"/>
  <c r="E63" i="1"/>
  <c r="F63" i="1"/>
  <c r="G56" i="1"/>
  <c r="K56" i="1"/>
  <c r="E54" i="1"/>
  <c r="F54" i="1"/>
  <c r="G54" i="1"/>
  <c r="K54" i="1"/>
  <c r="E46" i="1"/>
  <c r="F46" i="1"/>
  <c r="G40" i="1"/>
  <c r="K40" i="1"/>
  <c r="E38" i="1"/>
  <c r="F38" i="1"/>
  <c r="G38" i="1"/>
  <c r="K38" i="1"/>
  <c r="E30" i="1"/>
  <c r="F30" i="1"/>
  <c r="G24" i="1"/>
  <c r="K24" i="1"/>
  <c r="E22" i="1"/>
  <c r="F22" i="1"/>
  <c r="G22" i="1"/>
  <c r="K22" i="1"/>
  <c r="E77" i="1"/>
  <c r="F77" i="1"/>
  <c r="E68" i="1"/>
  <c r="F68" i="1"/>
  <c r="G68" i="1"/>
  <c r="K68" i="1"/>
  <c r="E60" i="1"/>
  <c r="F60" i="1"/>
  <c r="E51" i="1"/>
  <c r="F51" i="1"/>
  <c r="G51" i="1"/>
  <c r="K51" i="1"/>
  <c r="E43" i="1"/>
  <c r="F43" i="1"/>
  <c r="E35" i="1"/>
  <c r="F35" i="1"/>
  <c r="G35" i="1"/>
  <c r="K35" i="1"/>
  <c r="E27" i="1"/>
  <c r="F27" i="1"/>
  <c r="E76" i="1"/>
  <c r="F76" i="1"/>
  <c r="G76" i="1"/>
  <c r="J76" i="1"/>
  <c r="E73" i="1"/>
  <c r="F73" i="1"/>
  <c r="G67" i="1"/>
  <c r="K67" i="1"/>
  <c r="E65" i="1"/>
  <c r="F65" i="1"/>
  <c r="G65" i="1"/>
  <c r="K65" i="1"/>
  <c r="E56" i="1"/>
  <c r="F56" i="1"/>
  <c r="E48" i="1"/>
  <c r="F48" i="1"/>
  <c r="G48" i="1"/>
  <c r="K48" i="1"/>
  <c r="E40" i="1"/>
  <c r="F40" i="1"/>
  <c r="G34" i="1"/>
  <c r="K34" i="1"/>
  <c r="E32" i="1"/>
  <c r="F32" i="1"/>
  <c r="G32" i="1"/>
  <c r="K32" i="1"/>
  <c r="G26" i="1"/>
  <c r="K26" i="1"/>
  <c r="E24" i="1"/>
  <c r="F24" i="1"/>
  <c r="G72" i="1"/>
  <c r="E70" i="1"/>
  <c r="F70" i="1"/>
  <c r="G70" i="1"/>
  <c r="K70" i="1"/>
  <c r="E62" i="1"/>
  <c r="F62" i="1"/>
  <c r="G62" i="1"/>
  <c r="K62" i="1"/>
  <c r="G55" i="1"/>
  <c r="K55" i="1"/>
  <c r="E53" i="1"/>
  <c r="F53" i="1"/>
  <c r="G53" i="1"/>
  <c r="K53" i="1"/>
  <c r="E45" i="1"/>
  <c r="F45" i="1"/>
  <c r="G45" i="1"/>
  <c r="K45" i="1"/>
  <c r="G39" i="1"/>
  <c r="K39" i="1"/>
  <c r="E37" i="1"/>
  <c r="F37" i="1"/>
  <c r="G37" i="1"/>
  <c r="K37" i="1"/>
  <c r="E29" i="1"/>
  <c r="F29" i="1"/>
  <c r="G29" i="1"/>
  <c r="K29" i="1"/>
  <c r="G23" i="1"/>
  <c r="K23" i="1"/>
  <c r="E21" i="1"/>
  <c r="F21" i="1"/>
  <c r="G21" i="1"/>
  <c r="K21" i="1"/>
  <c r="E75" i="1"/>
  <c r="F75" i="1"/>
  <c r="G75" i="1"/>
  <c r="K75" i="1"/>
  <c r="E67" i="1"/>
  <c r="F67" i="1"/>
  <c r="G61" i="1"/>
  <c r="K61" i="1"/>
  <c r="E59" i="1"/>
  <c r="F59" i="1"/>
  <c r="G59" i="1"/>
  <c r="K59" i="1"/>
  <c r="G52" i="1"/>
  <c r="K52" i="1"/>
  <c r="E50" i="1"/>
  <c r="F50" i="1"/>
  <c r="G50" i="1"/>
  <c r="K50" i="1"/>
  <c r="G44" i="1"/>
  <c r="K44" i="1"/>
  <c r="E42" i="1"/>
  <c r="F42" i="1"/>
  <c r="G42" i="1"/>
  <c r="K42" i="1"/>
  <c r="E34" i="1"/>
  <c r="F34" i="1"/>
  <c r="G28" i="1"/>
  <c r="K28" i="1"/>
  <c r="E45" i="2"/>
  <c r="E44" i="2"/>
  <c r="E42" i="2"/>
  <c r="E28" i="2"/>
  <c r="E58" i="2"/>
  <c r="E25" i="2"/>
  <c r="E38" i="2"/>
  <c r="E41" i="2"/>
  <c r="E36" i="2"/>
  <c r="E11" i="2"/>
  <c r="E65" i="2"/>
  <c r="E52" i="2"/>
  <c r="E35" i="2"/>
  <c r="E30" i="2"/>
  <c r="E59" i="2"/>
  <c r="E46" i="2"/>
  <c r="E13" i="2"/>
  <c r="E23" i="2"/>
  <c r="E60" i="2"/>
  <c r="E53" i="2"/>
  <c r="E39" i="2"/>
  <c r="K72" i="1"/>
  <c r="E12" i="2"/>
  <c r="E67" i="2"/>
  <c r="E16" i="2"/>
  <c r="E54" i="2"/>
  <c r="E33" i="2"/>
  <c r="E32" i="2"/>
  <c r="E24" i="2"/>
  <c r="E63" i="2"/>
  <c r="E49" i="2"/>
  <c r="E62" i="2"/>
  <c r="E61" i="2"/>
  <c r="E47" i="2"/>
  <c r="E27" i="2"/>
  <c r="E26" i="2"/>
  <c r="E56" i="2"/>
  <c r="E43" i="2"/>
  <c r="E55" i="2"/>
  <c r="E29" i="2"/>
  <c r="E40" i="2"/>
  <c r="E21" i="2"/>
  <c r="E64" i="2"/>
  <c r="E14" i="2"/>
  <c r="C11" i="1"/>
  <c r="C12" i="1"/>
  <c r="C16" i="1" l="1"/>
  <c r="D18" i="1" s="1"/>
  <c r="O68" i="1"/>
  <c r="O73" i="1"/>
  <c r="O65" i="1"/>
  <c r="O75" i="1"/>
  <c r="O77" i="1"/>
  <c r="O72" i="1"/>
  <c r="O78" i="1"/>
  <c r="C15" i="1"/>
  <c r="O69" i="1"/>
  <c r="O74" i="1"/>
  <c r="O66" i="1"/>
  <c r="O76" i="1"/>
  <c r="O70" i="1"/>
  <c r="O71" i="1"/>
  <c r="O67" i="1"/>
  <c r="C18" i="1" l="1"/>
  <c r="F18" i="1"/>
  <c r="F19" i="1" s="1"/>
</calcChain>
</file>

<file path=xl/sharedStrings.xml><?xml version="1.0" encoding="utf-8"?>
<sst xmlns="http://schemas.openxmlformats.org/spreadsheetml/2006/main" count="580" uniqueCount="259">
  <si>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</si>
  <si>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</si>
  <si>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</si>
  <si>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</si>
  <si>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</si>
  <si>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</si>
  <si>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</si>
  <si>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</si>
  <si>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</si>
  <si>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</si>
  <si>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</si>
  <si>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</si>
  <si>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</si>
  <si>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</si>
  <si>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</si>
  <si>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</si>
  <si>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</si>
  <si>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</si>
  <si>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</si>
  <si>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</si>
  <si>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</si>
  <si>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</si>
  <si>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</si>
  <si>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</si>
  <si>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</si>
  <si>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</si>
  <si>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</si>
  <si>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</si>
  <si>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</si>
  <si>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</si>
  <si>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</si>
  <si>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</si>
  <si>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</si>
  <si>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</si>
  <si>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</si>
  <si>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UX Mon / GSC 5412-0305</t>
  </si>
  <si>
    <t>EA+DSCT:</t>
  </si>
  <si>
    <t>OEJV 0028</t>
  </si>
  <si>
    <t>OEJV</t>
  </si>
  <si>
    <t>Add cycle</t>
  </si>
  <si>
    <t>Old Cycle</t>
  </si>
  <si>
    <t>IBVS 6010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</si>
  <si>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</si>
  <si>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</si>
  <si>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</si>
  <si>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</si>
  <si>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</si>
  <si>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</si>
  <si>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</si>
  <si>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</si>
  <si>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</si>
  <si>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</si>
  <si>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</si>
  <si>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</si>
  <si>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</si>
  <si>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</si>
  <si>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2418602.84 </t>
  </si>
  <si>
    <t> 23.10.1909 08:09 </t>
  </si>
  <si>
    <t> -0.06 </t>
  </si>
  <si>
    <t>P </t>
  </si>
  <si>
    <t> Woods &amp; Shapley </t>
  </si>
  <si>
    <t> HB 854 </t>
  </si>
  <si>
    <t>2425900.939 </t>
  </si>
  <si>
    <t> 16.10.1929 10:32 </t>
  </si>
  <si>
    <t> 0.010 </t>
  </si>
  <si>
    <t>V </t>
  </si>
  <si>
    <t> F.Lause </t>
  </si>
  <si>
    <t> AN 260.291 </t>
  </si>
  <si>
    <t>2427489.222 </t>
  </si>
  <si>
    <t> 20.02.1934 17:19 </t>
  </si>
  <si>
    <t> -0.031 </t>
  </si>
  <si>
    <t>2427506.943 </t>
  </si>
  <si>
    <t> 10.03.1934 10:37 </t>
  </si>
  <si>
    <t> -0.024 </t>
  </si>
  <si>
    <t>2427536.506 </t>
  </si>
  <si>
    <t> 09.04.1934 00:08 </t>
  </si>
  <si>
    <t> 0.017 </t>
  </si>
  <si>
    <t> S.Gaposchkin </t>
  </si>
  <si>
    <t> HA 113.69 </t>
  </si>
  <si>
    <t>2427873.049 </t>
  </si>
  <si>
    <t> 11.03.1935 13:10 </t>
  </si>
  <si>
    <t> 0.000 </t>
  </si>
  <si>
    <t>2427890.748 </t>
  </si>
  <si>
    <t> 29.03.1935 05:57 </t>
  </si>
  <si>
    <t> -0.014 </t>
  </si>
  <si>
    <t>2427926.206 </t>
  </si>
  <si>
    <t> 03.05.1935 16:56 </t>
  </si>
  <si>
    <t> 0.016 </t>
  </si>
  <si>
    <t>2428209.594 </t>
  </si>
  <si>
    <t> 11.02.1936 02:15 </t>
  </si>
  <si>
    <t>2428256.873 </t>
  </si>
  <si>
    <t> 29.03.1936 08:57 </t>
  </si>
  <si>
    <t> 0.029 </t>
  </si>
  <si>
    <t>2428498.959 </t>
  </si>
  <si>
    <t> 26.11.1936 11:00 </t>
  </si>
  <si>
    <t> 0.028 </t>
  </si>
  <si>
    <t> AN 267.324 </t>
  </si>
  <si>
    <t>2428546.157 </t>
  </si>
  <si>
    <t> 12.01.1937 15:46 </t>
  </si>
  <si>
    <t> -0.010 </t>
  </si>
  <si>
    <t>2428569.809 </t>
  </si>
  <si>
    <t> 05.02.1937 07:24 </t>
  </si>
  <si>
    <t> 0.023 </t>
  </si>
  <si>
    <t>2428634.757 </t>
  </si>
  <si>
    <t> 11.04.1937 06:10 </t>
  </si>
  <si>
    <t> 0.021 </t>
  </si>
  <si>
    <t>2428882.738 </t>
  </si>
  <si>
    <t> 15.12.1937 05:42 </t>
  </si>
  <si>
    <t> 0.011 </t>
  </si>
  <si>
    <t>2428924.032 </t>
  </si>
  <si>
    <t> 25.01.1938 12:46 </t>
  </si>
  <si>
    <t> -0.027 </t>
  </si>
  <si>
    <t>2428947.749 </t>
  </si>
  <si>
    <t> 18.02.1938 05:58 </t>
  </si>
  <si>
    <t> 0.072 </t>
  </si>
  <si>
    <t>2428953.612 </t>
  </si>
  <si>
    <t> 24.02.1938 02:41 </t>
  </si>
  <si>
    <t> 0.031 </t>
  </si>
  <si>
    <t>2428977.226 </t>
  </si>
  <si>
    <t> 19.03.1938 17:25 </t>
  </si>
  <si>
    <t> 0.026 </t>
  </si>
  <si>
    <t>2428983.162 </t>
  </si>
  <si>
    <t> 25.03.1938 15:53 </t>
  </si>
  <si>
    <t> 0.058 </t>
  </si>
  <si>
    <t>2428989.059 </t>
  </si>
  <si>
    <t> 31.03.1938 13:24 </t>
  </si>
  <si>
    <t> 0.050 </t>
  </si>
  <si>
    <t>2429231.361 </t>
  </si>
  <si>
    <t> 28.11.1938 20:39 </t>
  </si>
  <si>
    <t> 0.266 </t>
  </si>
  <si>
    <t> A.Soloviev </t>
  </si>
  <si>
    <t> AC 19.3 </t>
  </si>
  <si>
    <t>2429302.155 </t>
  </si>
  <si>
    <t> 07.02.1939 15:43 </t>
  </si>
  <si>
    <t> 0.205 </t>
  </si>
  <si>
    <t>2429638.722 </t>
  </si>
  <si>
    <t> 10.01.1940 05:19 </t>
  </si>
  <si>
    <t> 0.213 </t>
  </si>
  <si>
    <t>2431876.354 </t>
  </si>
  <si>
    <t> 24.02.1946 20:29 </t>
  </si>
  <si>
    <t> 0.020 </t>
  </si>
  <si>
    <t> B.S.Whitney </t>
  </si>
  <si>
    <t> PASP 68.253 </t>
  </si>
  <si>
    <t>2432207.001 </t>
  </si>
  <si>
    <t> 21.01.1947 12:01 </t>
  </si>
  <si>
    <t> 0.012 </t>
  </si>
  <si>
    <t>2432266.039 </t>
  </si>
  <si>
    <t> 21.03.1947 12:56 </t>
  </si>
  <si>
    <t> 0.005 </t>
  </si>
  <si>
    <t>2432271.929 </t>
  </si>
  <si>
    <t> 27.03.1947 10:17 </t>
  </si>
  <si>
    <t>2432614.462 </t>
  </si>
  <si>
    <t> 03.03.1948 23:05 </t>
  </si>
  <si>
    <t> 0.059 </t>
  </si>
  <si>
    <t> R.Szafraniec </t>
  </si>
  <si>
    <t> AAC 5.8 </t>
  </si>
  <si>
    <t>2432643.922 </t>
  </si>
  <si>
    <t> 02.04.1948 10:07 </t>
  </si>
  <si>
    <t>2432673.431 </t>
  </si>
  <si>
    <t> 01.05.1948 22:20 </t>
  </si>
  <si>
    <t> -0.017 </t>
  </si>
  <si>
    <t>2433021.820 </t>
  </si>
  <si>
    <t> 15.04.1949 07:40 </t>
  </si>
  <si>
    <t> 0.003 </t>
  </si>
  <si>
    <t>2433246.1720 </t>
  </si>
  <si>
    <t> 25.11.1949 16:07 </t>
  </si>
  <si>
    <t> -0.0176 </t>
  </si>
  <si>
    <t> D.Sudar et al. </t>
  </si>
  <si>
    <t> arXiv 1103.1766 </t>
  </si>
  <si>
    <t>2433299.3269 </t>
  </si>
  <si>
    <t> 17.01.1950 19:50 </t>
  </si>
  <si>
    <t> -0.0036 </t>
  </si>
  <si>
    <t>E </t>
  </si>
  <si>
    <t>?</t>
  </si>
  <si>
    <t>2433322.98 </t>
  </si>
  <si>
    <t> 10.02.1950 11:31 </t>
  </si>
  <si>
    <t> 0.03 </t>
  </si>
  <si>
    <t> S.Kaho </t>
  </si>
  <si>
    <t> BTOK 30 </t>
  </si>
  <si>
    <t>2433328.844 </t>
  </si>
  <si>
    <t> 16.02.1950 08:15 </t>
  </si>
  <si>
    <t> -0.009 </t>
  </si>
  <si>
    <t>2433346.566 </t>
  </si>
  <si>
    <t> 06.03.1950 01:35 </t>
  </si>
  <si>
    <t> -0.001 </t>
  </si>
  <si>
    <t> Hiltner &amp; Struve </t>
  </si>
  <si>
    <t> APJ 112.504 </t>
  </si>
  <si>
    <t>2433358.364 </t>
  </si>
  <si>
    <t> 17.03.1950 20:44 </t>
  </si>
  <si>
    <t> -0.012 </t>
  </si>
  <si>
    <t>2433382.002 </t>
  </si>
  <si>
    <t> 10.04.1950 12:02 </t>
  </si>
  <si>
    <t> 0.008 </t>
  </si>
  <si>
    <t>2433653.585 </t>
  </si>
  <si>
    <t> 07.01.1951 02:02 </t>
  </si>
  <si>
    <t> -0.019 </t>
  </si>
  <si>
    <t>2434834.485 </t>
  </si>
  <si>
    <t> 01.04.1954 23:38 </t>
  </si>
  <si>
    <t> -0.029 </t>
  </si>
  <si>
    <t>2435088.3882 </t>
  </si>
  <si>
    <t> 11.12.1954 21:19 </t>
  </si>
  <si>
    <t> -0.0211 </t>
  </si>
  <si>
    <t>2435129.722 </t>
  </si>
  <si>
    <t> 22.01.1955 05:19 </t>
  </si>
  <si>
    <t> C.R.Lynds </t>
  </si>
  <si>
    <t> PASP 68.339 </t>
  </si>
  <si>
    <t>2435188.783 </t>
  </si>
  <si>
    <t> 22.03.1955 06:47 </t>
  </si>
  <si>
    <t> -0.004 </t>
  </si>
  <si>
    <t>2436227.992 </t>
  </si>
  <si>
    <t> 24.01.1958 11:48 </t>
  </si>
  <si>
    <t> 0.004 </t>
  </si>
  <si>
    <t> AJ 64.261 </t>
  </si>
  <si>
    <t>2436629.511 </t>
  </si>
  <si>
    <t> 02.03.1959 00:15 </t>
  </si>
  <si>
    <t> 0.014 </t>
  </si>
  <si>
    <t> AA 10.69 </t>
  </si>
  <si>
    <t>2436635.383 </t>
  </si>
  <si>
    <t> 07.03.1959 21:11 </t>
  </si>
  <si>
    <t>2441630.6478 </t>
  </si>
  <si>
    <t> 09.11.1972 03:32 </t>
  </si>
  <si>
    <t> -0.0035 </t>
  </si>
  <si>
    <t>2441719.203 </t>
  </si>
  <si>
    <t> 05.02.1973 16:52 </t>
  </si>
  <si>
    <t> F.Scaltriti </t>
  </si>
  <si>
    <t>IBVS 1154 </t>
  </si>
  <si>
    <t>2441742.816 </t>
  </si>
  <si>
    <t> 01.03.1973 07:35 </t>
  </si>
  <si>
    <t> -0.022 </t>
  </si>
  <si>
    <t> MSAI 44.387 </t>
  </si>
  <si>
    <t>2447180.8866 </t>
  </si>
  <si>
    <t> 20.01.1988 09:16 </t>
  </si>
  <si>
    <t> -0.0422 </t>
  </si>
  <si>
    <t>2451869.0342 </t>
  </si>
  <si>
    <t> 20.11.2000 12:49 </t>
  </si>
  <si>
    <t> -0.1077 </t>
  </si>
  <si>
    <t>2451910.357 </t>
  </si>
  <si>
    <t> 31.12.2000 20:34 </t>
  </si>
  <si>
    <t> -0.117 </t>
  </si>
  <si>
    <t> R.Meyer </t>
  </si>
  <si>
    <t>BAVM 154 </t>
  </si>
  <si>
    <t>2452772.4039 </t>
  </si>
  <si>
    <t> 12.05.2003 21:41 </t>
  </si>
  <si>
    <t> -0.1342 </t>
  </si>
  <si>
    <t>2453475.023 </t>
  </si>
  <si>
    <t> 14.04.2005 12:33 </t>
  </si>
  <si>
    <t> -0.157 </t>
  </si>
  <si>
    <t>OEJV 0028 </t>
  </si>
  <si>
    <t>2453746.6472 </t>
  </si>
  <si>
    <t> 11.01.2006 03:31 </t>
  </si>
  <si>
    <t> -0.1417 </t>
  </si>
  <si>
    <t>2455618.3556 </t>
  </si>
  <si>
    <t> 25.02.2011 20:32 </t>
  </si>
  <si>
    <t> -0.1758 </t>
  </si>
  <si>
    <t>C </t>
  </si>
  <si>
    <t>-I</t>
  </si>
  <si>
    <t> P.Frank </t>
  </si>
  <si>
    <t>BAVM 220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</si>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</sst>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NumberFormat="1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Mon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36">
                    <c:v>0</c:v>
                  </c:pt>
                  <c:pt idx="55">
                    <c:v>7.0000000000000001E-3</c:v>
                  </c:pt>
                  <c:pt idx="57">
                    <c:v>2.3999999999999998E-3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36">
                    <c:v>0</c:v>
                  </c:pt>
                  <c:pt idx="55">
                    <c:v>7.0000000000000001E-3</c:v>
                  </c:pt>
                  <c:pt idx="5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-2494</c:v>
                </c:pt>
                <c:pt idx="1">
                  <c:v>-1258</c:v>
                </c:pt>
                <c:pt idx="2">
                  <c:v>-989</c:v>
                </c:pt>
                <c:pt idx="3">
                  <c:v>-986</c:v>
                </c:pt>
                <c:pt idx="4">
                  <c:v>-981</c:v>
                </c:pt>
                <c:pt idx="5">
                  <c:v>-924</c:v>
                </c:pt>
                <c:pt idx="6">
                  <c:v>-921</c:v>
                </c:pt>
                <c:pt idx="7">
                  <c:v>-915</c:v>
                </c:pt>
                <c:pt idx="8">
                  <c:v>-867</c:v>
                </c:pt>
                <c:pt idx="9">
                  <c:v>-859</c:v>
                </c:pt>
                <c:pt idx="10">
                  <c:v>-818</c:v>
                </c:pt>
                <c:pt idx="11">
                  <c:v>-810</c:v>
                </c:pt>
                <c:pt idx="12">
                  <c:v>-806</c:v>
                </c:pt>
                <c:pt idx="13">
                  <c:v>-795</c:v>
                </c:pt>
                <c:pt idx="14">
                  <c:v>-753</c:v>
                </c:pt>
                <c:pt idx="15">
                  <c:v>-746</c:v>
                </c:pt>
                <c:pt idx="16">
                  <c:v>-742</c:v>
                </c:pt>
                <c:pt idx="17">
                  <c:v>-741</c:v>
                </c:pt>
                <c:pt idx="18">
                  <c:v>-737</c:v>
                </c:pt>
                <c:pt idx="19">
                  <c:v>-736</c:v>
                </c:pt>
                <c:pt idx="20">
                  <c:v>-735</c:v>
                </c:pt>
                <c:pt idx="21">
                  <c:v>-694</c:v>
                </c:pt>
                <c:pt idx="22">
                  <c:v>-682</c:v>
                </c:pt>
                <c:pt idx="23">
                  <c:v>-625</c:v>
                </c:pt>
                <c:pt idx="24">
                  <c:v>-246</c:v>
                </c:pt>
                <c:pt idx="25">
                  <c:v>-190</c:v>
                </c:pt>
                <c:pt idx="26">
                  <c:v>-180</c:v>
                </c:pt>
                <c:pt idx="27">
                  <c:v>-179</c:v>
                </c:pt>
                <c:pt idx="28">
                  <c:v>-121</c:v>
                </c:pt>
                <c:pt idx="29">
                  <c:v>-116</c:v>
                </c:pt>
                <c:pt idx="30">
                  <c:v>-111</c:v>
                </c:pt>
                <c:pt idx="31">
                  <c:v>-52</c:v>
                </c:pt>
                <c:pt idx="32">
                  <c:v>-14</c:v>
                </c:pt>
                <c:pt idx="33">
                  <c:v>-5</c:v>
                </c:pt>
                <c:pt idx="34">
                  <c:v>-1</c:v>
                </c:pt>
                <c:pt idx="35">
                  <c:v>0</c:v>
                </c:pt>
                <c:pt idx="36">
                  <c:v>-736</c:v>
                </c:pt>
                <c:pt idx="37">
                  <c:v>3</c:v>
                </c:pt>
                <c:pt idx="38">
                  <c:v>5</c:v>
                </c:pt>
                <c:pt idx="39">
                  <c:v>9</c:v>
                </c:pt>
                <c:pt idx="40">
                  <c:v>55</c:v>
                </c:pt>
                <c:pt idx="41">
                  <c:v>255</c:v>
                </c:pt>
                <c:pt idx="42">
                  <c:v>298</c:v>
                </c:pt>
                <c:pt idx="43">
                  <c:v>305</c:v>
                </c:pt>
                <c:pt idx="44">
                  <c:v>315</c:v>
                </c:pt>
                <c:pt idx="45">
                  <c:v>491</c:v>
                </c:pt>
                <c:pt idx="46">
                  <c:v>559</c:v>
                </c:pt>
                <c:pt idx="47">
                  <c:v>560</c:v>
                </c:pt>
                <c:pt idx="48">
                  <c:v>1406</c:v>
                </c:pt>
                <c:pt idx="49">
                  <c:v>1421</c:v>
                </c:pt>
                <c:pt idx="50">
                  <c:v>1425</c:v>
                </c:pt>
                <c:pt idx="51">
                  <c:v>2346</c:v>
                </c:pt>
                <c:pt idx="52">
                  <c:v>3140</c:v>
                </c:pt>
                <c:pt idx="53">
                  <c:v>3147</c:v>
                </c:pt>
                <c:pt idx="54">
                  <c:v>3293</c:v>
                </c:pt>
                <c:pt idx="55">
                  <c:v>3412</c:v>
                </c:pt>
                <c:pt idx="56">
                  <c:v>3458</c:v>
                </c:pt>
                <c:pt idx="57">
                  <c:v>3775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E6-44C6-88B9-ECD50609D7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6">
                    <c:v>0</c:v>
                  </c:pt>
                  <c:pt idx="55">
                    <c:v>7.0000000000000001E-3</c:v>
                  </c:pt>
                  <c:pt idx="57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6">
                    <c:v>0</c:v>
                  </c:pt>
                  <c:pt idx="55">
                    <c:v>7.0000000000000001E-3</c:v>
                  </c:pt>
                  <c:pt idx="5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-2494</c:v>
                </c:pt>
                <c:pt idx="1">
                  <c:v>-1258</c:v>
                </c:pt>
                <c:pt idx="2">
                  <c:v>-989</c:v>
                </c:pt>
                <c:pt idx="3">
                  <c:v>-986</c:v>
                </c:pt>
                <c:pt idx="4">
                  <c:v>-981</c:v>
                </c:pt>
                <c:pt idx="5">
                  <c:v>-924</c:v>
                </c:pt>
                <c:pt idx="6">
                  <c:v>-921</c:v>
                </c:pt>
                <c:pt idx="7">
                  <c:v>-915</c:v>
                </c:pt>
                <c:pt idx="8">
                  <c:v>-867</c:v>
                </c:pt>
                <c:pt idx="9">
                  <c:v>-859</c:v>
                </c:pt>
                <c:pt idx="10">
                  <c:v>-818</c:v>
                </c:pt>
                <c:pt idx="11">
                  <c:v>-810</c:v>
                </c:pt>
                <c:pt idx="12">
                  <c:v>-806</c:v>
                </c:pt>
                <c:pt idx="13">
                  <c:v>-795</c:v>
                </c:pt>
                <c:pt idx="14">
                  <c:v>-753</c:v>
                </c:pt>
                <c:pt idx="15">
                  <c:v>-746</c:v>
                </c:pt>
                <c:pt idx="16">
                  <c:v>-742</c:v>
                </c:pt>
                <c:pt idx="17">
                  <c:v>-741</c:v>
                </c:pt>
                <c:pt idx="18">
                  <c:v>-737</c:v>
                </c:pt>
                <c:pt idx="19">
                  <c:v>-736</c:v>
                </c:pt>
                <c:pt idx="20">
                  <c:v>-735</c:v>
                </c:pt>
                <c:pt idx="21">
                  <c:v>-694</c:v>
                </c:pt>
                <c:pt idx="22">
                  <c:v>-682</c:v>
                </c:pt>
                <c:pt idx="23">
                  <c:v>-625</c:v>
                </c:pt>
                <c:pt idx="24">
                  <c:v>-246</c:v>
                </c:pt>
                <c:pt idx="25">
                  <c:v>-190</c:v>
                </c:pt>
                <c:pt idx="26">
                  <c:v>-180</c:v>
                </c:pt>
                <c:pt idx="27">
                  <c:v>-179</c:v>
                </c:pt>
                <c:pt idx="28">
                  <c:v>-121</c:v>
                </c:pt>
                <c:pt idx="29">
                  <c:v>-116</c:v>
                </c:pt>
                <c:pt idx="30">
                  <c:v>-111</c:v>
                </c:pt>
                <c:pt idx="31">
                  <c:v>-52</c:v>
                </c:pt>
                <c:pt idx="32">
                  <c:v>-14</c:v>
                </c:pt>
                <c:pt idx="33">
                  <c:v>-5</c:v>
                </c:pt>
                <c:pt idx="34">
                  <c:v>-1</c:v>
                </c:pt>
                <c:pt idx="35">
                  <c:v>0</c:v>
                </c:pt>
                <c:pt idx="36">
                  <c:v>-736</c:v>
                </c:pt>
                <c:pt idx="37">
                  <c:v>3</c:v>
                </c:pt>
                <c:pt idx="38">
                  <c:v>5</c:v>
                </c:pt>
                <c:pt idx="39">
                  <c:v>9</c:v>
                </c:pt>
                <c:pt idx="40">
                  <c:v>55</c:v>
                </c:pt>
                <c:pt idx="41">
                  <c:v>255</c:v>
                </c:pt>
                <c:pt idx="42">
                  <c:v>298</c:v>
                </c:pt>
                <c:pt idx="43">
                  <c:v>305</c:v>
                </c:pt>
                <c:pt idx="44">
                  <c:v>315</c:v>
                </c:pt>
                <c:pt idx="45">
                  <c:v>491</c:v>
                </c:pt>
                <c:pt idx="46">
                  <c:v>559</c:v>
                </c:pt>
                <c:pt idx="47">
                  <c:v>560</c:v>
                </c:pt>
                <c:pt idx="48">
                  <c:v>1406</c:v>
                </c:pt>
                <c:pt idx="49">
                  <c:v>1421</c:v>
                </c:pt>
                <c:pt idx="50">
                  <c:v>1425</c:v>
                </c:pt>
                <c:pt idx="51">
                  <c:v>2346</c:v>
                </c:pt>
                <c:pt idx="52">
                  <c:v>3140</c:v>
                </c:pt>
                <c:pt idx="53">
                  <c:v>3147</c:v>
                </c:pt>
                <c:pt idx="54">
                  <c:v>3293</c:v>
                </c:pt>
                <c:pt idx="55">
                  <c:v>3412</c:v>
                </c:pt>
                <c:pt idx="56">
                  <c:v>3458</c:v>
                </c:pt>
                <c:pt idx="57">
                  <c:v>3775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E6-44C6-88B9-ECD50609D7B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6">
                    <c:v>0</c:v>
                  </c:pt>
                  <c:pt idx="55">
                    <c:v>7.0000000000000001E-3</c:v>
                  </c:pt>
                  <c:pt idx="57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6">
                    <c:v>0</c:v>
                  </c:pt>
                  <c:pt idx="55">
                    <c:v>7.0000000000000001E-3</c:v>
                  </c:pt>
                  <c:pt idx="5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-2494</c:v>
                </c:pt>
                <c:pt idx="1">
                  <c:v>-1258</c:v>
                </c:pt>
                <c:pt idx="2">
                  <c:v>-989</c:v>
                </c:pt>
                <c:pt idx="3">
                  <c:v>-986</c:v>
                </c:pt>
                <c:pt idx="4">
                  <c:v>-981</c:v>
                </c:pt>
                <c:pt idx="5">
                  <c:v>-924</c:v>
                </c:pt>
                <c:pt idx="6">
                  <c:v>-921</c:v>
                </c:pt>
                <c:pt idx="7">
                  <c:v>-915</c:v>
                </c:pt>
                <c:pt idx="8">
                  <c:v>-867</c:v>
                </c:pt>
                <c:pt idx="9">
                  <c:v>-859</c:v>
                </c:pt>
                <c:pt idx="10">
                  <c:v>-818</c:v>
                </c:pt>
                <c:pt idx="11">
                  <c:v>-810</c:v>
                </c:pt>
                <c:pt idx="12">
                  <c:v>-806</c:v>
                </c:pt>
                <c:pt idx="13">
                  <c:v>-795</c:v>
                </c:pt>
                <c:pt idx="14">
                  <c:v>-753</c:v>
                </c:pt>
                <c:pt idx="15">
                  <c:v>-746</c:v>
                </c:pt>
                <c:pt idx="16">
                  <c:v>-742</c:v>
                </c:pt>
                <c:pt idx="17">
                  <c:v>-741</c:v>
                </c:pt>
                <c:pt idx="18">
                  <c:v>-737</c:v>
                </c:pt>
                <c:pt idx="19">
                  <c:v>-736</c:v>
                </c:pt>
                <c:pt idx="20">
                  <c:v>-735</c:v>
                </c:pt>
                <c:pt idx="21">
                  <c:v>-694</c:v>
                </c:pt>
                <c:pt idx="22">
                  <c:v>-682</c:v>
                </c:pt>
                <c:pt idx="23">
                  <c:v>-625</c:v>
                </c:pt>
                <c:pt idx="24">
                  <c:v>-246</c:v>
                </c:pt>
                <c:pt idx="25">
                  <c:v>-190</c:v>
                </c:pt>
                <c:pt idx="26">
                  <c:v>-180</c:v>
                </c:pt>
                <c:pt idx="27">
                  <c:v>-179</c:v>
                </c:pt>
                <c:pt idx="28">
                  <c:v>-121</c:v>
                </c:pt>
                <c:pt idx="29">
                  <c:v>-116</c:v>
                </c:pt>
                <c:pt idx="30">
                  <c:v>-111</c:v>
                </c:pt>
                <c:pt idx="31">
                  <c:v>-52</c:v>
                </c:pt>
                <c:pt idx="32">
                  <c:v>-14</c:v>
                </c:pt>
                <c:pt idx="33">
                  <c:v>-5</c:v>
                </c:pt>
                <c:pt idx="34">
                  <c:v>-1</c:v>
                </c:pt>
                <c:pt idx="35">
                  <c:v>0</c:v>
                </c:pt>
                <c:pt idx="36">
                  <c:v>-736</c:v>
                </c:pt>
                <c:pt idx="37">
                  <c:v>3</c:v>
                </c:pt>
                <c:pt idx="38">
                  <c:v>5</c:v>
                </c:pt>
                <c:pt idx="39">
                  <c:v>9</c:v>
                </c:pt>
                <c:pt idx="40">
                  <c:v>55</c:v>
                </c:pt>
                <c:pt idx="41">
                  <c:v>255</c:v>
                </c:pt>
                <c:pt idx="42">
                  <c:v>298</c:v>
                </c:pt>
                <c:pt idx="43">
                  <c:v>305</c:v>
                </c:pt>
                <c:pt idx="44">
                  <c:v>315</c:v>
                </c:pt>
                <c:pt idx="45">
                  <c:v>491</c:v>
                </c:pt>
                <c:pt idx="46">
                  <c:v>559</c:v>
                </c:pt>
                <c:pt idx="47">
                  <c:v>560</c:v>
                </c:pt>
                <c:pt idx="48">
                  <c:v>1406</c:v>
                </c:pt>
                <c:pt idx="49">
                  <c:v>1421</c:v>
                </c:pt>
                <c:pt idx="50">
                  <c:v>1425</c:v>
                </c:pt>
                <c:pt idx="51">
                  <c:v>2346</c:v>
                </c:pt>
                <c:pt idx="52">
                  <c:v>3140</c:v>
                </c:pt>
                <c:pt idx="53">
                  <c:v>3147</c:v>
                </c:pt>
                <c:pt idx="54">
                  <c:v>3293</c:v>
                </c:pt>
                <c:pt idx="55">
                  <c:v>3412</c:v>
                </c:pt>
                <c:pt idx="56">
                  <c:v>3458</c:v>
                </c:pt>
                <c:pt idx="57">
                  <c:v>3775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5">
                  <c:v>-0.15660600000410341</c:v>
                </c:pt>
                <c:pt idx="57">
                  <c:v>-0.17583749999903375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E6-44C6-88B9-ECD50609D7B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6">
                    <c:v>0</c:v>
                  </c:pt>
                  <c:pt idx="55">
                    <c:v>7.0000000000000001E-3</c:v>
                  </c:pt>
                  <c:pt idx="57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6">
                    <c:v>0</c:v>
                  </c:pt>
                  <c:pt idx="55">
                    <c:v>7.0000000000000001E-3</c:v>
                  </c:pt>
                  <c:pt idx="5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-2494</c:v>
                </c:pt>
                <c:pt idx="1">
                  <c:v>-1258</c:v>
                </c:pt>
                <c:pt idx="2">
                  <c:v>-989</c:v>
                </c:pt>
                <c:pt idx="3">
                  <c:v>-986</c:v>
                </c:pt>
                <c:pt idx="4">
                  <c:v>-981</c:v>
                </c:pt>
                <c:pt idx="5">
                  <c:v>-924</c:v>
                </c:pt>
                <c:pt idx="6">
                  <c:v>-921</c:v>
                </c:pt>
                <c:pt idx="7">
                  <c:v>-915</c:v>
                </c:pt>
                <c:pt idx="8">
                  <c:v>-867</c:v>
                </c:pt>
                <c:pt idx="9">
                  <c:v>-859</c:v>
                </c:pt>
                <c:pt idx="10">
                  <c:v>-818</c:v>
                </c:pt>
                <c:pt idx="11">
                  <c:v>-810</c:v>
                </c:pt>
                <c:pt idx="12">
                  <c:v>-806</c:v>
                </c:pt>
                <c:pt idx="13">
                  <c:v>-795</c:v>
                </c:pt>
                <c:pt idx="14">
                  <c:v>-753</c:v>
                </c:pt>
                <c:pt idx="15">
                  <c:v>-746</c:v>
                </c:pt>
                <c:pt idx="16">
                  <c:v>-742</c:v>
                </c:pt>
                <c:pt idx="17">
                  <c:v>-741</c:v>
                </c:pt>
                <c:pt idx="18">
                  <c:v>-737</c:v>
                </c:pt>
                <c:pt idx="19">
                  <c:v>-736</c:v>
                </c:pt>
                <c:pt idx="20">
                  <c:v>-735</c:v>
                </c:pt>
                <c:pt idx="21">
                  <c:v>-694</c:v>
                </c:pt>
                <c:pt idx="22">
                  <c:v>-682</c:v>
                </c:pt>
                <c:pt idx="23">
                  <c:v>-625</c:v>
                </c:pt>
                <c:pt idx="24">
                  <c:v>-246</c:v>
                </c:pt>
                <c:pt idx="25">
                  <c:v>-190</c:v>
                </c:pt>
                <c:pt idx="26">
                  <c:v>-180</c:v>
                </c:pt>
                <c:pt idx="27">
                  <c:v>-179</c:v>
                </c:pt>
                <c:pt idx="28">
                  <c:v>-121</c:v>
                </c:pt>
                <c:pt idx="29">
                  <c:v>-116</c:v>
                </c:pt>
                <c:pt idx="30">
                  <c:v>-111</c:v>
                </c:pt>
                <c:pt idx="31">
                  <c:v>-52</c:v>
                </c:pt>
                <c:pt idx="32">
                  <c:v>-14</c:v>
                </c:pt>
                <c:pt idx="33">
                  <c:v>-5</c:v>
                </c:pt>
                <c:pt idx="34">
                  <c:v>-1</c:v>
                </c:pt>
                <c:pt idx="35">
                  <c:v>0</c:v>
                </c:pt>
                <c:pt idx="36">
                  <c:v>-736</c:v>
                </c:pt>
                <c:pt idx="37">
                  <c:v>3</c:v>
                </c:pt>
                <c:pt idx="38">
                  <c:v>5</c:v>
                </c:pt>
                <c:pt idx="39">
                  <c:v>9</c:v>
                </c:pt>
                <c:pt idx="40">
                  <c:v>55</c:v>
                </c:pt>
                <c:pt idx="41">
                  <c:v>255</c:v>
                </c:pt>
                <c:pt idx="42">
                  <c:v>298</c:v>
                </c:pt>
                <c:pt idx="43">
                  <c:v>305</c:v>
                </c:pt>
                <c:pt idx="44">
                  <c:v>315</c:v>
                </c:pt>
                <c:pt idx="45">
                  <c:v>491</c:v>
                </c:pt>
                <c:pt idx="46">
                  <c:v>559</c:v>
                </c:pt>
                <c:pt idx="47">
                  <c:v>560</c:v>
                </c:pt>
                <c:pt idx="48">
                  <c:v>1406</c:v>
                </c:pt>
                <c:pt idx="49">
                  <c:v>1421</c:v>
                </c:pt>
                <c:pt idx="50">
                  <c:v>1425</c:v>
                </c:pt>
                <c:pt idx="51">
                  <c:v>2346</c:v>
                </c:pt>
                <c:pt idx="52">
                  <c:v>3140</c:v>
                </c:pt>
                <c:pt idx="53">
                  <c:v>3147</c:v>
                </c:pt>
                <c:pt idx="54">
                  <c:v>3293</c:v>
                </c:pt>
                <c:pt idx="55">
                  <c:v>3412</c:v>
                </c:pt>
                <c:pt idx="56">
                  <c:v>3458</c:v>
                </c:pt>
                <c:pt idx="57">
                  <c:v>3775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-6.4353000001574401E-2</c:v>
                </c:pt>
                <c:pt idx="1">
                  <c:v>1.0228999995888444E-2</c:v>
                </c:pt>
                <c:pt idx="2">
                  <c:v>-3.085550000105286E-2</c:v>
                </c:pt>
                <c:pt idx="3">
                  <c:v>-2.3507000005338341E-2</c:v>
                </c:pt>
                <c:pt idx="4">
                  <c:v>1.674049999928684E-2</c:v>
                </c:pt>
                <c:pt idx="5">
                  <c:v>3.6199999885866418E-4</c:v>
                </c:pt>
                <c:pt idx="6">
                  <c:v>-1.4289500002632849E-2</c:v>
                </c:pt>
                <c:pt idx="7">
                  <c:v>1.6407499995693797E-2</c:v>
                </c:pt>
                <c:pt idx="8">
                  <c:v>-1.4016500001162058E-2</c:v>
                </c:pt>
                <c:pt idx="9">
                  <c:v>2.8579499998159008E-2</c:v>
                </c:pt>
                <c:pt idx="10">
                  <c:v>2.8008999997837236E-2</c:v>
                </c:pt>
                <c:pt idx="11">
                  <c:v>-1.0395000004791655E-2</c:v>
                </c:pt>
                <c:pt idx="12">
                  <c:v>2.3402999999234453E-2</c:v>
                </c:pt>
                <c:pt idx="13">
                  <c:v>2.1347499998228159E-2</c:v>
                </c:pt>
                <c:pt idx="14">
                  <c:v>1.122649999888381E-2</c:v>
                </c:pt>
                <c:pt idx="15">
                  <c:v>-2.6627000002918066E-2</c:v>
                </c:pt>
                <c:pt idx="16">
                  <c:v>7.217099999616039E-2</c:v>
                </c:pt>
                <c:pt idx="17">
                  <c:v>3.0620499997894512E-2</c:v>
                </c:pt>
                <c:pt idx="18">
                  <c:v>2.6418499994179001E-2</c:v>
                </c:pt>
                <c:pt idx="19">
                  <c:v>5.7867999999871245E-2</c:v>
                </c:pt>
                <c:pt idx="20">
                  <c:v>5.0317499997618143E-2</c:v>
                </c:pt>
                <c:pt idx="21">
                  <c:v>0.26574699999764562</c:v>
                </c:pt>
                <c:pt idx="22">
                  <c:v>0.20514099999491009</c:v>
                </c:pt>
                <c:pt idx="23">
                  <c:v>0.21276249999937136</c:v>
                </c:pt>
                <c:pt idx="24">
                  <c:v>2.012299999842071E-2</c:v>
                </c:pt>
                <c:pt idx="25">
                  <c:v>1.2294999996811384E-2</c:v>
                </c:pt>
                <c:pt idx="26">
                  <c:v>4.7899999990477227E-3</c:v>
                </c:pt>
                <c:pt idx="27">
                  <c:v>-9.7605000009934884E-3</c:v>
                </c:pt>
                <c:pt idx="28">
                  <c:v>5.9310499997081934E-2</c:v>
                </c:pt>
                <c:pt idx="29">
                  <c:v>-3.4420000047248323E-3</c:v>
                </c:pt>
                <c:pt idx="30">
                  <c:v>-1.7194500000186963E-2</c:v>
                </c:pt>
                <c:pt idx="31">
                  <c:v>3.3259999981964938E-3</c:v>
                </c:pt>
                <c:pt idx="32">
                  <c:v>-1.7593000004126225E-2</c:v>
                </c:pt>
                <c:pt idx="33">
                  <c:v>-3.6475000015343539E-3</c:v>
                </c:pt>
                <c:pt idx="34">
                  <c:v>3.1250500003807247E-2</c:v>
                </c:pt>
                <c:pt idx="35">
                  <c:v>-9.3000000051688403E-3</c:v>
                </c:pt>
                <c:pt idx="36">
                  <c:v>5.7867999999871245E-2</c:v>
                </c:pt>
                <c:pt idx="37">
                  <c:v>-9.515000056126155E-4</c:v>
                </c:pt>
                <c:pt idx="38">
                  <c:v>-1.2052500002027955E-2</c:v>
                </c:pt>
                <c:pt idx="39">
                  <c:v>7.7454999991459772E-3</c:v>
                </c:pt>
                <c:pt idx="40">
                  <c:v>-1.8577500006358605E-2</c:v>
                </c:pt>
                <c:pt idx="41">
                  <c:v>-2.8677499998593703E-2</c:v>
                </c:pt>
                <c:pt idx="42">
                  <c:v>-2.1149000000150409E-2</c:v>
                </c:pt>
                <c:pt idx="43">
                  <c:v>-1.9202499999664724E-2</c:v>
                </c:pt>
                <c:pt idx="44">
                  <c:v>-3.7075000000186265E-3</c:v>
                </c:pt>
                <c:pt idx="45">
                  <c:v>4.404499995871447E-3</c:v>
                </c:pt>
                <c:pt idx="46">
                  <c:v>1.3970499996503349E-2</c:v>
                </c:pt>
                <c:pt idx="47">
                  <c:v>-1.8580000003566965E-2</c:v>
                </c:pt>
                <c:pt idx="48">
                  <c:v>-3.5030000071856193E-3</c:v>
                </c:pt>
                <c:pt idx="49">
                  <c:v>-1.6560500000196043E-2</c:v>
                </c:pt>
                <c:pt idx="50">
                  <c:v>-2.1762500000477303E-2</c:v>
                </c:pt>
                <c:pt idx="51">
                  <c:v>-4.2173000008915551E-2</c:v>
                </c:pt>
                <c:pt idx="52">
                  <c:v>-0.10767000000487315</c:v>
                </c:pt>
                <c:pt idx="53">
                  <c:v>-0.11672350000299048</c:v>
                </c:pt>
                <c:pt idx="54">
                  <c:v>-0.13419650001014816</c:v>
                </c:pt>
                <c:pt idx="56">
                  <c:v>-0.14172900000266964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E6-44C6-88B9-ECD50609D7B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6">
                    <c:v>0</c:v>
                  </c:pt>
                  <c:pt idx="55">
                    <c:v>7.0000000000000001E-3</c:v>
                  </c:pt>
                  <c:pt idx="57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6">
                    <c:v>0</c:v>
                  </c:pt>
                  <c:pt idx="55">
                    <c:v>7.0000000000000001E-3</c:v>
                  </c:pt>
                  <c:pt idx="5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-2494</c:v>
                </c:pt>
                <c:pt idx="1">
                  <c:v>-1258</c:v>
                </c:pt>
                <c:pt idx="2">
                  <c:v>-989</c:v>
                </c:pt>
                <c:pt idx="3">
                  <c:v>-986</c:v>
                </c:pt>
                <c:pt idx="4">
                  <c:v>-981</c:v>
                </c:pt>
                <c:pt idx="5">
                  <c:v>-924</c:v>
                </c:pt>
                <c:pt idx="6">
                  <c:v>-921</c:v>
                </c:pt>
                <c:pt idx="7">
                  <c:v>-915</c:v>
                </c:pt>
                <c:pt idx="8">
                  <c:v>-867</c:v>
                </c:pt>
                <c:pt idx="9">
                  <c:v>-859</c:v>
                </c:pt>
                <c:pt idx="10">
                  <c:v>-818</c:v>
                </c:pt>
                <c:pt idx="11">
                  <c:v>-810</c:v>
                </c:pt>
                <c:pt idx="12">
                  <c:v>-806</c:v>
                </c:pt>
                <c:pt idx="13">
                  <c:v>-795</c:v>
                </c:pt>
                <c:pt idx="14">
                  <c:v>-753</c:v>
                </c:pt>
                <c:pt idx="15">
                  <c:v>-746</c:v>
                </c:pt>
                <c:pt idx="16">
                  <c:v>-742</c:v>
                </c:pt>
                <c:pt idx="17">
                  <c:v>-741</c:v>
                </c:pt>
                <c:pt idx="18">
                  <c:v>-737</c:v>
                </c:pt>
                <c:pt idx="19">
                  <c:v>-736</c:v>
                </c:pt>
                <c:pt idx="20">
                  <c:v>-735</c:v>
                </c:pt>
                <c:pt idx="21">
                  <c:v>-694</c:v>
                </c:pt>
                <c:pt idx="22">
                  <c:v>-682</c:v>
                </c:pt>
                <c:pt idx="23">
                  <c:v>-625</c:v>
                </c:pt>
                <c:pt idx="24">
                  <c:v>-246</c:v>
                </c:pt>
                <c:pt idx="25">
                  <c:v>-190</c:v>
                </c:pt>
                <c:pt idx="26">
                  <c:v>-180</c:v>
                </c:pt>
                <c:pt idx="27">
                  <c:v>-179</c:v>
                </c:pt>
                <c:pt idx="28">
                  <c:v>-121</c:v>
                </c:pt>
                <c:pt idx="29">
                  <c:v>-116</c:v>
                </c:pt>
                <c:pt idx="30">
                  <c:v>-111</c:v>
                </c:pt>
                <c:pt idx="31">
                  <c:v>-52</c:v>
                </c:pt>
                <c:pt idx="32">
                  <c:v>-14</c:v>
                </c:pt>
                <c:pt idx="33">
                  <c:v>-5</c:v>
                </c:pt>
                <c:pt idx="34">
                  <c:v>-1</c:v>
                </c:pt>
                <c:pt idx="35">
                  <c:v>0</c:v>
                </c:pt>
                <c:pt idx="36">
                  <c:v>-736</c:v>
                </c:pt>
                <c:pt idx="37">
                  <c:v>3</c:v>
                </c:pt>
                <c:pt idx="38">
                  <c:v>5</c:v>
                </c:pt>
                <c:pt idx="39">
                  <c:v>9</c:v>
                </c:pt>
                <c:pt idx="40">
                  <c:v>55</c:v>
                </c:pt>
                <c:pt idx="41">
                  <c:v>255</c:v>
                </c:pt>
                <c:pt idx="42">
                  <c:v>298</c:v>
                </c:pt>
                <c:pt idx="43">
                  <c:v>305</c:v>
                </c:pt>
                <c:pt idx="44">
                  <c:v>315</c:v>
                </c:pt>
                <c:pt idx="45">
                  <c:v>491</c:v>
                </c:pt>
                <c:pt idx="46">
                  <c:v>559</c:v>
                </c:pt>
                <c:pt idx="47">
                  <c:v>560</c:v>
                </c:pt>
                <c:pt idx="48">
                  <c:v>1406</c:v>
                </c:pt>
                <c:pt idx="49">
                  <c:v>1421</c:v>
                </c:pt>
                <c:pt idx="50">
                  <c:v>1425</c:v>
                </c:pt>
                <c:pt idx="51">
                  <c:v>2346</c:v>
                </c:pt>
                <c:pt idx="52">
                  <c:v>3140</c:v>
                </c:pt>
                <c:pt idx="53">
                  <c:v>3147</c:v>
                </c:pt>
                <c:pt idx="54">
                  <c:v>3293</c:v>
                </c:pt>
                <c:pt idx="55">
                  <c:v>3412</c:v>
                </c:pt>
                <c:pt idx="56">
                  <c:v>3458</c:v>
                </c:pt>
                <c:pt idx="57">
                  <c:v>3775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E6-44C6-88B9-ECD50609D7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6">
                    <c:v>0</c:v>
                  </c:pt>
                  <c:pt idx="55">
                    <c:v>7.0000000000000001E-3</c:v>
                  </c:pt>
                  <c:pt idx="57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6">
                    <c:v>0</c:v>
                  </c:pt>
                  <c:pt idx="55">
                    <c:v>7.0000000000000001E-3</c:v>
                  </c:pt>
                  <c:pt idx="5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-2494</c:v>
                </c:pt>
                <c:pt idx="1">
                  <c:v>-1258</c:v>
                </c:pt>
                <c:pt idx="2">
                  <c:v>-989</c:v>
                </c:pt>
                <c:pt idx="3">
                  <c:v>-986</c:v>
                </c:pt>
                <c:pt idx="4">
                  <c:v>-981</c:v>
                </c:pt>
                <c:pt idx="5">
                  <c:v>-924</c:v>
                </c:pt>
                <c:pt idx="6">
                  <c:v>-921</c:v>
                </c:pt>
                <c:pt idx="7">
                  <c:v>-915</c:v>
                </c:pt>
                <c:pt idx="8">
                  <c:v>-867</c:v>
                </c:pt>
                <c:pt idx="9">
                  <c:v>-859</c:v>
                </c:pt>
                <c:pt idx="10">
                  <c:v>-818</c:v>
                </c:pt>
                <c:pt idx="11">
                  <c:v>-810</c:v>
                </c:pt>
                <c:pt idx="12">
                  <c:v>-806</c:v>
                </c:pt>
                <c:pt idx="13">
                  <c:v>-795</c:v>
                </c:pt>
                <c:pt idx="14">
                  <c:v>-753</c:v>
                </c:pt>
                <c:pt idx="15">
                  <c:v>-746</c:v>
                </c:pt>
                <c:pt idx="16">
                  <c:v>-742</c:v>
                </c:pt>
                <c:pt idx="17">
                  <c:v>-741</c:v>
                </c:pt>
                <c:pt idx="18">
                  <c:v>-737</c:v>
                </c:pt>
                <c:pt idx="19">
                  <c:v>-736</c:v>
                </c:pt>
                <c:pt idx="20">
                  <c:v>-735</c:v>
                </c:pt>
                <c:pt idx="21">
                  <c:v>-694</c:v>
                </c:pt>
                <c:pt idx="22">
                  <c:v>-682</c:v>
                </c:pt>
                <c:pt idx="23">
                  <c:v>-625</c:v>
                </c:pt>
                <c:pt idx="24">
                  <c:v>-246</c:v>
                </c:pt>
                <c:pt idx="25">
                  <c:v>-190</c:v>
                </c:pt>
                <c:pt idx="26">
                  <c:v>-180</c:v>
                </c:pt>
                <c:pt idx="27">
                  <c:v>-179</c:v>
                </c:pt>
                <c:pt idx="28">
                  <c:v>-121</c:v>
                </c:pt>
                <c:pt idx="29">
                  <c:v>-116</c:v>
                </c:pt>
                <c:pt idx="30">
                  <c:v>-111</c:v>
                </c:pt>
                <c:pt idx="31">
                  <c:v>-52</c:v>
                </c:pt>
                <c:pt idx="32">
                  <c:v>-14</c:v>
                </c:pt>
                <c:pt idx="33">
                  <c:v>-5</c:v>
                </c:pt>
                <c:pt idx="34">
                  <c:v>-1</c:v>
                </c:pt>
                <c:pt idx="35">
                  <c:v>0</c:v>
                </c:pt>
                <c:pt idx="36">
                  <c:v>-736</c:v>
                </c:pt>
                <c:pt idx="37">
                  <c:v>3</c:v>
                </c:pt>
                <c:pt idx="38">
                  <c:v>5</c:v>
                </c:pt>
                <c:pt idx="39">
                  <c:v>9</c:v>
                </c:pt>
                <c:pt idx="40">
                  <c:v>55</c:v>
                </c:pt>
                <c:pt idx="41">
                  <c:v>255</c:v>
                </c:pt>
                <c:pt idx="42">
                  <c:v>298</c:v>
                </c:pt>
                <c:pt idx="43">
                  <c:v>305</c:v>
                </c:pt>
                <c:pt idx="44">
                  <c:v>315</c:v>
                </c:pt>
                <c:pt idx="45">
                  <c:v>491</c:v>
                </c:pt>
                <c:pt idx="46">
                  <c:v>559</c:v>
                </c:pt>
                <c:pt idx="47">
                  <c:v>560</c:v>
                </c:pt>
                <c:pt idx="48">
                  <c:v>1406</c:v>
                </c:pt>
                <c:pt idx="49">
                  <c:v>1421</c:v>
                </c:pt>
                <c:pt idx="50">
                  <c:v>1425</c:v>
                </c:pt>
                <c:pt idx="51">
                  <c:v>2346</c:v>
                </c:pt>
                <c:pt idx="52">
                  <c:v>3140</c:v>
                </c:pt>
                <c:pt idx="53">
                  <c:v>3147</c:v>
                </c:pt>
                <c:pt idx="54">
                  <c:v>3293</c:v>
                </c:pt>
                <c:pt idx="55">
                  <c:v>3412</c:v>
                </c:pt>
                <c:pt idx="56">
                  <c:v>3458</c:v>
                </c:pt>
                <c:pt idx="57">
                  <c:v>3775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E6-44C6-88B9-ECD50609D7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6">
                    <c:v>0</c:v>
                  </c:pt>
                  <c:pt idx="55">
                    <c:v>7.0000000000000001E-3</c:v>
                  </c:pt>
                  <c:pt idx="57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6">
                    <c:v>0</c:v>
                  </c:pt>
                  <c:pt idx="55">
                    <c:v>7.0000000000000001E-3</c:v>
                  </c:pt>
                  <c:pt idx="5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-2494</c:v>
                </c:pt>
                <c:pt idx="1">
                  <c:v>-1258</c:v>
                </c:pt>
                <c:pt idx="2">
                  <c:v>-989</c:v>
                </c:pt>
                <c:pt idx="3">
                  <c:v>-986</c:v>
                </c:pt>
                <c:pt idx="4">
                  <c:v>-981</c:v>
                </c:pt>
                <c:pt idx="5">
                  <c:v>-924</c:v>
                </c:pt>
                <c:pt idx="6">
                  <c:v>-921</c:v>
                </c:pt>
                <c:pt idx="7">
                  <c:v>-915</c:v>
                </c:pt>
                <c:pt idx="8">
                  <c:v>-867</c:v>
                </c:pt>
                <c:pt idx="9">
                  <c:v>-859</c:v>
                </c:pt>
                <c:pt idx="10">
                  <c:v>-818</c:v>
                </c:pt>
                <c:pt idx="11">
                  <c:v>-810</c:v>
                </c:pt>
                <c:pt idx="12">
                  <c:v>-806</c:v>
                </c:pt>
                <c:pt idx="13">
                  <c:v>-795</c:v>
                </c:pt>
                <c:pt idx="14">
                  <c:v>-753</c:v>
                </c:pt>
                <c:pt idx="15">
                  <c:v>-746</c:v>
                </c:pt>
                <c:pt idx="16">
                  <c:v>-742</c:v>
                </c:pt>
                <c:pt idx="17">
                  <c:v>-741</c:v>
                </c:pt>
                <c:pt idx="18">
                  <c:v>-737</c:v>
                </c:pt>
                <c:pt idx="19">
                  <c:v>-736</c:v>
                </c:pt>
                <c:pt idx="20">
                  <c:v>-735</c:v>
                </c:pt>
                <c:pt idx="21">
                  <c:v>-694</c:v>
                </c:pt>
                <c:pt idx="22">
                  <c:v>-682</c:v>
                </c:pt>
                <c:pt idx="23">
                  <c:v>-625</c:v>
                </c:pt>
                <c:pt idx="24">
                  <c:v>-246</c:v>
                </c:pt>
                <c:pt idx="25">
                  <c:v>-190</c:v>
                </c:pt>
                <c:pt idx="26">
                  <c:v>-180</c:v>
                </c:pt>
                <c:pt idx="27">
                  <c:v>-179</c:v>
                </c:pt>
                <c:pt idx="28">
                  <c:v>-121</c:v>
                </c:pt>
                <c:pt idx="29">
                  <c:v>-116</c:v>
                </c:pt>
                <c:pt idx="30">
                  <c:v>-111</c:v>
                </c:pt>
                <c:pt idx="31">
                  <c:v>-52</c:v>
                </c:pt>
                <c:pt idx="32">
                  <c:v>-14</c:v>
                </c:pt>
                <c:pt idx="33">
                  <c:v>-5</c:v>
                </c:pt>
                <c:pt idx="34">
                  <c:v>-1</c:v>
                </c:pt>
                <c:pt idx="35">
                  <c:v>0</c:v>
                </c:pt>
                <c:pt idx="36">
                  <c:v>-736</c:v>
                </c:pt>
                <c:pt idx="37">
                  <c:v>3</c:v>
                </c:pt>
                <c:pt idx="38">
                  <c:v>5</c:v>
                </c:pt>
                <c:pt idx="39">
                  <c:v>9</c:v>
                </c:pt>
                <c:pt idx="40">
                  <c:v>55</c:v>
                </c:pt>
                <c:pt idx="41">
                  <c:v>255</c:v>
                </c:pt>
                <c:pt idx="42">
                  <c:v>298</c:v>
                </c:pt>
                <c:pt idx="43">
                  <c:v>305</c:v>
                </c:pt>
                <c:pt idx="44">
                  <c:v>315</c:v>
                </c:pt>
                <c:pt idx="45">
                  <c:v>491</c:v>
                </c:pt>
                <c:pt idx="46">
                  <c:v>559</c:v>
                </c:pt>
                <c:pt idx="47">
                  <c:v>560</c:v>
                </c:pt>
                <c:pt idx="48">
                  <c:v>1406</c:v>
                </c:pt>
                <c:pt idx="49">
                  <c:v>1421</c:v>
                </c:pt>
                <c:pt idx="50">
                  <c:v>1425</c:v>
                </c:pt>
                <c:pt idx="51">
                  <c:v>2346</c:v>
                </c:pt>
                <c:pt idx="52">
                  <c:v>3140</c:v>
                </c:pt>
                <c:pt idx="53">
                  <c:v>3147</c:v>
                </c:pt>
                <c:pt idx="54">
                  <c:v>3293</c:v>
                </c:pt>
                <c:pt idx="55">
                  <c:v>3412</c:v>
                </c:pt>
                <c:pt idx="56">
                  <c:v>3458</c:v>
                </c:pt>
                <c:pt idx="57">
                  <c:v>3775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E6-44C6-88B9-ECD50609D7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-2494</c:v>
                </c:pt>
                <c:pt idx="1">
                  <c:v>-1258</c:v>
                </c:pt>
                <c:pt idx="2">
                  <c:v>-989</c:v>
                </c:pt>
                <c:pt idx="3">
                  <c:v>-986</c:v>
                </c:pt>
                <c:pt idx="4">
                  <c:v>-981</c:v>
                </c:pt>
                <c:pt idx="5">
                  <c:v>-924</c:v>
                </c:pt>
                <c:pt idx="6">
                  <c:v>-921</c:v>
                </c:pt>
                <c:pt idx="7">
                  <c:v>-915</c:v>
                </c:pt>
                <c:pt idx="8">
                  <c:v>-867</c:v>
                </c:pt>
                <c:pt idx="9">
                  <c:v>-859</c:v>
                </c:pt>
                <c:pt idx="10">
                  <c:v>-818</c:v>
                </c:pt>
                <c:pt idx="11">
                  <c:v>-810</c:v>
                </c:pt>
                <c:pt idx="12">
                  <c:v>-806</c:v>
                </c:pt>
                <c:pt idx="13">
                  <c:v>-795</c:v>
                </c:pt>
                <c:pt idx="14">
                  <c:v>-753</c:v>
                </c:pt>
                <c:pt idx="15">
                  <c:v>-746</c:v>
                </c:pt>
                <c:pt idx="16">
                  <c:v>-742</c:v>
                </c:pt>
                <c:pt idx="17">
                  <c:v>-741</c:v>
                </c:pt>
                <c:pt idx="18">
                  <c:v>-737</c:v>
                </c:pt>
                <c:pt idx="19">
                  <c:v>-736</c:v>
                </c:pt>
                <c:pt idx="20">
                  <c:v>-735</c:v>
                </c:pt>
                <c:pt idx="21">
                  <c:v>-694</c:v>
                </c:pt>
                <c:pt idx="22">
                  <c:v>-682</c:v>
                </c:pt>
                <c:pt idx="23">
                  <c:v>-625</c:v>
                </c:pt>
                <c:pt idx="24">
                  <c:v>-246</c:v>
                </c:pt>
                <c:pt idx="25">
                  <c:v>-190</c:v>
                </c:pt>
                <c:pt idx="26">
                  <c:v>-180</c:v>
                </c:pt>
                <c:pt idx="27">
                  <c:v>-179</c:v>
                </c:pt>
                <c:pt idx="28">
                  <c:v>-121</c:v>
                </c:pt>
                <c:pt idx="29">
                  <c:v>-116</c:v>
                </c:pt>
                <c:pt idx="30">
                  <c:v>-111</c:v>
                </c:pt>
                <c:pt idx="31">
                  <c:v>-52</c:v>
                </c:pt>
                <c:pt idx="32">
                  <c:v>-14</c:v>
                </c:pt>
                <c:pt idx="33">
                  <c:v>-5</c:v>
                </c:pt>
                <c:pt idx="34">
                  <c:v>-1</c:v>
                </c:pt>
                <c:pt idx="35">
                  <c:v>0</c:v>
                </c:pt>
                <c:pt idx="36">
                  <c:v>-736</c:v>
                </c:pt>
                <c:pt idx="37">
                  <c:v>3</c:v>
                </c:pt>
                <c:pt idx="38">
                  <c:v>5</c:v>
                </c:pt>
                <c:pt idx="39">
                  <c:v>9</c:v>
                </c:pt>
                <c:pt idx="40">
                  <c:v>55</c:v>
                </c:pt>
                <c:pt idx="41">
                  <c:v>255</c:v>
                </c:pt>
                <c:pt idx="42">
                  <c:v>298</c:v>
                </c:pt>
                <c:pt idx="43">
                  <c:v>305</c:v>
                </c:pt>
                <c:pt idx="44">
                  <c:v>315</c:v>
                </c:pt>
                <c:pt idx="45">
                  <c:v>491</c:v>
                </c:pt>
                <c:pt idx="46">
                  <c:v>559</c:v>
                </c:pt>
                <c:pt idx="47">
                  <c:v>560</c:v>
                </c:pt>
                <c:pt idx="48">
                  <c:v>1406</c:v>
                </c:pt>
                <c:pt idx="49">
                  <c:v>1421</c:v>
                </c:pt>
                <c:pt idx="50">
                  <c:v>1425</c:v>
                </c:pt>
                <c:pt idx="51">
                  <c:v>2346</c:v>
                </c:pt>
                <c:pt idx="52">
                  <c:v>3140</c:v>
                </c:pt>
                <c:pt idx="53">
                  <c:v>3147</c:v>
                </c:pt>
                <c:pt idx="54">
                  <c:v>3293</c:v>
                </c:pt>
                <c:pt idx="55">
                  <c:v>3412</c:v>
                </c:pt>
                <c:pt idx="56">
                  <c:v>3458</c:v>
                </c:pt>
                <c:pt idx="57">
                  <c:v>3775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44">
                  <c:v>0.15385672131950803</c:v>
                </c:pt>
                <c:pt idx="45">
                  <c:v>0.13698840507324489</c:v>
                </c:pt>
                <c:pt idx="46">
                  <c:v>0.13047110106900686</c:v>
                </c:pt>
                <c:pt idx="47">
                  <c:v>0.13037525836306219</c:v>
                </c:pt>
                <c:pt idx="48">
                  <c:v>4.9292329133865498E-2</c:v>
                </c:pt>
                <c:pt idx="49">
                  <c:v>4.7854688544695351E-2</c:v>
                </c:pt>
                <c:pt idx="50">
                  <c:v>4.7471317720916645E-2</c:v>
                </c:pt>
                <c:pt idx="51">
                  <c:v>-4.0799814454130806E-2</c:v>
                </c:pt>
                <c:pt idx="52">
                  <c:v>-0.11689892297420426</c:v>
                </c:pt>
                <c:pt idx="53">
                  <c:v>-0.11756982191581702</c:v>
                </c:pt>
                <c:pt idx="54">
                  <c:v>-0.13156285698373985</c:v>
                </c:pt>
                <c:pt idx="55">
                  <c:v>-0.14296813899115637</c:v>
                </c:pt>
                <c:pt idx="56">
                  <c:v>-0.14737690346461155</c:v>
                </c:pt>
                <c:pt idx="57">
                  <c:v>-0.17775904124907413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E6-44C6-88B9-ECD50609D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404496"/>
        <c:axId val="1"/>
      </c:scatterChart>
      <c:valAx>
        <c:axId val="402404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2404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6947368421052632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CB0236B-9A5B-BDFF-6DF6-140BB2702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028.pdf" TargetMode="External"/><Relationship Id="rId2" Type="http://schemas.openxmlformats.org/officeDocument/2006/relationships/hyperlink" Target="http://www.bav-astro.de/sfs/BAVM_link.php?BAVMnr=154" TargetMode="External"/><Relationship Id="rId1" Type="http://schemas.openxmlformats.org/officeDocument/2006/relationships/hyperlink" Target="http://www.konkoly.hu/cgi-bin/IBVS?1154" TargetMode="External"/><Relationship Id="rId4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62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</row>
    <row r="2" spans="1:6" s="20" customFormat="1" ht="12.95" customHeight="1" x14ac:dyDescent="0.2">
      <c r="A2" s="20" t="s">
        <v>24</v>
      </c>
      <c r="B2" s="21" t="s">
        <v>36</v>
      </c>
      <c r="C2" s="22"/>
      <c r="D2" s="22"/>
    </row>
    <row r="3" spans="1:6" s="20" customFormat="1" ht="12.95" customHeight="1" thickBot="1" x14ac:dyDescent="0.25"/>
    <row r="4" spans="1:6" s="20" customFormat="1" ht="12.95" customHeight="1" thickTop="1" thickBot="1" x14ac:dyDescent="0.25">
      <c r="A4" s="23" t="s">
        <v>0</v>
      </c>
      <c r="C4" s="24">
        <v>33328.853300000002</v>
      </c>
      <c r="D4" s="25">
        <v>5.9045505</v>
      </c>
    </row>
    <row r="5" spans="1:6" s="20" customFormat="1" ht="12.95" customHeight="1" thickTop="1" x14ac:dyDescent="0.2">
      <c r="A5" s="26" t="s">
        <v>29</v>
      </c>
      <c r="C5" s="27">
        <v>-9.5</v>
      </c>
      <c r="D5" s="20" t="s">
        <v>30</v>
      </c>
    </row>
    <row r="6" spans="1:6" s="20" customFormat="1" ht="12.95" customHeight="1" x14ac:dyDescent="0.2">
      <c r="A6" s="23" t="s">
        <v>1</v>
      </c>
    </row>
    <row r="7" spans="1:6" s="20" customFormat="1" ht="12.95" customHeight="1" x14ac:dyDescent="0.2">
      <c r="A7" s="20" t="s">
        <v>2</v>
      </c>
      <c r="C7" s="20">
        <f>+C4</f>
        <v>33328.853300000002</v>
      </c>
    </row>
    <row r="8" spans="1:6" s="20" customFormat="1" ht="12.95" customHeight="1" x14ac:dyDescent="0.2">
      <c r="A8" s="20" t="s">
        <v>3</v>
      </c>
      <c r="C8" s="20">
        <f>+D4</f>
        <v>5.9045505</v>
      </c>
    </row>
    <row r="9" spans="1:6" s="20" customFormat="1" ht="12.95" customHeight="1" x14ac:dyDescent="0.2">
      <c r="A9" s="28" t="s">
        <v>34</v>
      </c>
      <c r="B9" s="29">
        <v>72</v>
      </c>
      <c r="C9" s="30" t="str">
        <f>"F"&amp;B9</f>
        <v>F72</v>
      </c>
      <c r="D9" s="31" t="str">
        <f>"G"&amp;B9</f>
        <v>G72</v>
      </c>
    </row>
    <row r="10" spans="1:6" s="20" customFormat="1" ht="12.95" customHeight="1" thickBot="1" x14ac:dyDescent="0.25">
      <c r="C10" s="32" t="s">
        <v>20</v>
      </c>
      <c r="D10" s="32" t="s">
        <v>21</v>
      </c>
    </row>
    <row r="11" spans="1:6" s="20" customFormat="1" ht="12.95" customHeight="1" x14ac:dyDescent="0.2">
      <c r="A11" s="20" t="s">
        <v>16</v>
      </c>
      <c r="C11" s="31">
        <f ca="1">INTERCEPT(INDIRECT($D$9):G992,INDIRECT($C$9):F992)</f>
        <v>0.18404717369208126</v>
      </c>
      <c r="D11" s="22"/>
    </row>
    <row r="12" spans="1:6" s="20" customFormat="1" ht="12.95" customHeight="1" x14ac:dyDescent="0.2">
      <c r="A12" s="20" t="s">
        <v>17</v>
      </c>
      <c r="C12" s="31">
        <f ca="1">SLOPE(INDIRECT($D$9):G992,INDIRECT($C$9):F992)</f>
        <v>-9.5842705944676923E-5</v>
      </c>
      <c r="D12" s="22"/>
    </row>
    <row r="13" spans="1:6" s="20" customFormat="1" ht="12.95" customHeight="1" x14ac:dyDescent="0.2">
      <c r="A13" s="20" t="s">
        <v>19</v>
      </c>
      <c r="C13" s="22" t="s">
        <v>14</v>
      </c>
    </row>
    <row r="14" spans="1:6" s="20" customFormat="1" ht="12.95" customHeight="1" x14ac:dyDescent="0.2"/>
    <row r="15" spans="1:6" s="20" customFormat="1" ht="12.95" customHeight="1" x14ac:dyDescent="0.2">
      <c r="A15" s="33" t="s">
        <v>18</v>
      </c>
      <c r="C15" s="34">
        <f ca="1">(C7+C11)+(C8+C12)*INT(MAX(F21:F3533))</f>
        <v>55618.353678458756</v>
      </c>
      <c r="E15" s="35" t="s">
        <v>39</v>
      </c>
      <c r="F15" s="27">
        <v>1</v>
      </c>
    </row>
    <row r="16" spans="1:6" s="20" customFormat="1" ht="12.95" customHeight="1" x14ac:dyDescent="0.2">
      <c r="A16" s="23" t="s">
        <v>4</v>
      </c>
      <c r="C16" s="36">
        <f ca="1">+C8+C12</f>
        <v>5.9044546572940551</v>
      </c>
      <c r="E16" s="35" t="s">
        <v>31</v>
      </c>
      <c r="F16" s="37">
        <f ca="1">NOW()+15018.5+$C$5/24</f>
        <v>60360.782151504631</v>
      </c>
    </row>
    <row r="17" spans="1:17" s="20" customFormat="1" ht="12.95" customHeight="1" thickBot="1" x14ac:dyDescent="0.25">
      <c r="A17" s="35" t="s">
        <v>28</v>
      </c>
      <c r="C17" s="20">
        <f>COUNT(C21:C2191)</f>
        <v>58</v>
      </c>
      <c r="E17" s="35" t="s">
        <v>40</v>
      </c>
      <c r="F17" s="37">
        <f ca="1">ROUND(2*(F16-$C$7)/$C$8,0)/2+F15</f>
        <v>4579</v>
      </c>
    </row>
    <row r="18" spans="1:17" s="20" customFormat="1" ht="12.95" customHeight="1" thickTop="1" thickBot="1" x14ac:dyDescent="0.25">
      <c r="A18" s="23" t="s">
        <v>5</v>
      </c>
      <c r="C18" s="38">
        <f ca="1">+C15</f>
        <v>55618.353678458756</v>
      </c>
      <c r="D18" s="39">
        <f ca="1">+C16</f>
        <v>5.9044546572940551</v>
      </c>
      <c r="E18" s="35" t="s">
        <v>32</v>
      </c>
      <c r="F18" s="31">
        <f ca="1">ROUND(2*(F16-$C$15)/$C$16,0)/2+F15</f>
        <v>804</v>
      </c>
    </row>
    <row r="19" spans="1:17" s="20" customFormat="1" ht="12.95" customHeight="1" thickTop="1" x14ac:dyDescent="0.2">
      <c r="E19" s="35" t="s">
        <v>33</v>
      </c>
      <c r="F19" s="40">
        <f ca="1">+$C$15+$C$16*F18-15018.5-$C$5/24</f>
        <v>45347.431056256515</v>
      </c>
    </row>
    <row r="20" spans="1:17" s="20" customFormat="1" ht="12.95" customHeight="1" thickBot="1" x14ac:dyDescent="0.25">
      <c r="A20" s="32" t="s">
        <v>6</v>
      </c>
      <c r="B20" s="32" t="s">
        <v>7</v>
      </c>
      <c r="C20" s="32" t="s">
        <v>8</v>
      </c>
      <c r="D20" s="32" t="s">
        <v>13</v>
      </c>
      <c r="E20" s="32" t="s">
        <v>9</v>
      </c>
      <c r="F20" s="32" t="s">
        <v>10</v>
      </c>
      <c r="G20" s="32" t="s">
        <v>11</v>
      </c>
      <c r="H20" s="41" t="s">
        <v>12</v>
      </c>
      <c r="I20" s="41" t="s">
        <v>38</v>
      </c>
      <c r="J20" s="41" t="s">
        <v>45</v>
      </c>
      <c r="K20" s="41" t="s">
        <v>258</v>
      </c>
      <c r="L20" s="41" t="s">
        <v>25</v>
      </c>
      <c r="M20" s="41" t="s">
        <v>26</v>
      </c>
      <c r="N20" s="41" t="s">
        <v>27</v>
      </c>
      <c r="O20" s="41" t="s">
        <v>23</v>
      </c>
      <c r="P20" s="42" t="s">
        <v>22</v>
      </c>
      <c r="Q20" s="32" t="s">
        <v>15</v>
      </c>
    </row>
    <row r="21" spans="1:17" s="20" customFormat="1" ht="12.95" customHeight="1" x14ac:dyDescent="0.2">
      <c r="A21" s="43" t="s">
        <v>61</v>
      </c>
      <c r="B21" s="44" t="s">
        <v>42</v>
      </c>
      <c r="C21" s="45">
        <v>18602.84</v>
      </c>
      <c r="D21" s="46"/>
      <c r="E21" s="20">
        <f t="shared" ref="E21:E52" si="0">+(C21-C$7)/C$8</f>
        <v>-2494.0108988821421</v>
      </c>
      <c r="F21" s="20">
        <f t="shared" ref="F21:F52" si="1">ROUND(2*E21,0)/2</f>
        <v>-2494</v>
      </c>
      <c r="G21" s="20">
        <f t="shared" ref="G21:G52" si="2">+C21-(C$7+F21*C$8)</f>
        <v>-6.4353000001574401E-2</v>
      </c>
      <c r="K21" s="20">
        <f t="shared" ref="K21:K56" si="3">+G21</f>
        <v>-6.4353000001574401E-2</v>
      </c>
      <c r="Q21" s="47">
        <f t="shared" ref="Q21:Q52" si="4">+C21-15018.5</f>
        <v>3584.34</v>
      </c>
    </row>
    <row r="22" spans="1:17" s="20" customFormat="1" ht="12.95" customHeight="1" x14ac:dyDescent="0.2">
      <c r="A22" s="43" t="s">
        <v>67</v>
      </c>
      <c r="B22" s="44" t="s">
        <v>42</v>
      </c>
      <c r="C22" s="45">
        <v>25900.938999999998</v>
      </c>
      <c r="D22" s="46"/>
      <c r="E22" s="20">
        <f t="shared" si="0"/>
        <v>-1257.9982676073316</v>
      </c>
      <c r="F22" s="20">
        <f t="shared" si="1"/>
        <v>-1258</v>
      </c>
      <c r="G22" s="20">
        <f t="shared" si="2"/>
        <v>1.0228999995888444E-2</v>
      </c>
      <c r="K22" s="20">
        <f t="shared" si="3"/>
        <v>1.0228999995888444E-2</v>
      </c>
      <c r="Q22" s="47">
        <f t="shared" si="4"/>
        <v>10882.438999999998</v>
      </c>
    </row>
    <row r="23" spans="1:17" s="20" customFormat="1" ht="12.95" customHeight="1" x14ac:dyDescent="0.2">
      <c r="A23" s="43" t="s">
        <v>67</v>
      </c>
      <c r="B23" s="44" t="s">
        <v>42</v>
      </c>
      <c r="C23" s="45">
        <v>27489.222000000002</v>
      </c>
      <c r="D23" s="46"/>
      <c r="E23" s="20">
        <f t="shared" si="0"/>
        <v>-989.00522571531917</v>
      </c>
      <c r="F23" s="20">
        <f t="shared" si="1"/>
        <v>-989</v>
      </c>
      <c r="G23" s="20">
        <f t="shared" si="2"/>
        <v>-3.085550000105286E-2</v>
      </c>
      <c r="K23" s="20">
        <f t="shared" si="3"/>
        <v>-3.085550000105286E-2</v>
      </c>
      <c r="Q23" s="47">
        <f t="shared" si="4"/>
        <v>12470.722000000002</v>
      </c>
    </row>
    <row r="24" spans="1:17" s="20" customFormat="1" ht="12.95" customHeight="1" x14ac:dyDescent="0.2">
      <c r="A24" s="43" t="s">
        <v>67</v>
      </c>
      <c r="B24" s="44" t="s">
        <v>42</v>
      </c>
      <c r="C24" s="45">
        <v>27506.942999999999</v>
      </c>
      <c r="D24" s="46"/>
      <c r="E24" s="20">
        <f t="shared" si="0"/>
        <v>-986.00398116672943</v>
      </c>
      <c r="F24" s="20">
        <f t="shared" si="1"/>
        <v>-986</v>
      </c>
      <c r="G24" s="20">
        <f t="shared" si="2"/>
        <v>-2.3507000005338341E-2</v>
      </c>
      <c r="K24" s="20">
        <f t="shared" si="3"/>
        <v>-2.3507000005338341E-2</v>
      </c>
      <c r="Q24" s="47">
        <f t="shared" si="4"/>
        <v>12488.442999999999</v>
      </c>
    </row>
    <row r="25" spans="1:17" s="20" customFormat="1" ht="12.95" customHeight="1" x14ac:dyDescent="0.2">
      <c r="A25" s="43" t="s">
        <v>78</v>
      </c>
      <c r="B25" s="44" t="s">
        <v>42</v>
      </c>
      <c r="C25" s="45">
        <v>27536.506000000001</v>
      </c>
      <c r="D25" s="46"/>
      <c r="E25" s="20">
        <f t="shared" si="0"/>
        <v>-980.99716481381631</v>
      </c>
      <c r="F25" s="20">
        <f t="shared" si="1"/>
        <v>-981</v>
      </c>
      <c r="G25" s="20">
        <f t="shared" si="2"/>
        <v>1.674049999928684E-2</v>
      </c>
      <c r="K25" s="20">
        <f t="shared" si="3"/>
        <v>1.674049999928684E-2</v>
      </c>
      <c r="Q25" s="47">
        <f t="shared" si="4"/>
        <v>12518.006000000001</v>
      </c>
    </row>
    <row r="26" spans="1:17" s="20" customFormat="1" ht="12.95" customHeight="1" x14ac:dyDescent="0.2">
      <c r="A26" s="43" t="s">
        <v>67</v>
      </c>
      <c r="B26" s="44" t="s">
        <v>42</v>
      </c>
      <c r="C26" s="45">
        <v>27873.048999999999</v>
      </c>
      <c r="D26" s="46"/>
      <c r="E26" s="20">
        <f t="shared" si="0"/>
        <v>-923.99993869135392</v>
      </c>
      <c r="F26" s="20">
        <f t="shared" si="1"/>
        <v>-924</v>
      </c>
      <c r="G26" s="20">
        <f t="shared" si="2"/>
        <v>3.6199999885866418E-4</v>
      </c>
      <c r="K26" s="20">
        <f t="shared" si="3"/>
        <v>3.6199999885866418E-4</v>
      </c>
      <c r="Q26" s="47">
        <f t="shared" si="4"/>
        <v>12854.548999999999</v>
      </c>
    </row>
    <row r="27" spans="1:17" s="20" customFormat="1" ht="12.95" customHeight="1" x14ac:dyDescent="0.2">
      <c r="A27" s="43" t="s">
        <v>67</v>
      </c>
      <c r="B27" s="44" t="s">
        <v>42</v>
      </c>
      <c r="C27" s="45">
        <v>27890.748</v>
      </c>
      <c r="D27" s="46"/>
      <c r="E27" s="20">
        <f t="shared" si="0"/>
        <v>-921.00242008261307</v>
      </c>
      <c r="F27" s="20">
        <f t="shared" si="1"/>
        <v>-921</v>
      </c>
      <c r="G27" s="20">
        <f t="shared" si="2"/>
        <v>-1.4289500002632849E-2</v>
      </c>
      <c r="K27" s="20">
        <f t="shared" si="3"/>
        <v>-1.4289500002632849E-2</v>
      </c>
      <c r="Q27" s="47">
        <f t="shared" si="4"/>
        <v>12872.248</v>
      </c>
    </row>
    <row r="28" spans="1:17" s="20" customFormat="1" ht="12.95" customHeight="1" x14ac:dyDescent="0.2">
      <c r="A28" s="43" t="s">
        <v>67</v>
      </c>
      <c r="B28" s="44" t="s">
        <v>42</v>
      </c>
      <c r="C28" s="45">
        <v>27926.205999999998</v>
      </c>
      <c r="D28" s="46"/>
      <c r="E28" s="20">
        <f t="shared" si="0"/>
        <v>-914.99722121099717</v>
      </c>
      <c r="F28" s="20">
        <f t="shared" si="1"/>
        <v>-915</v>
      </c>
      <c r="G28" s="20">
        <f t="shared" si="2"/>
        <v>1.6407499995693797E-2</v>
      </c>
      <c r="K28" s="20">
        <f t="shared" si="3"/>
        <v>1.6407499995693797E-2</v>
      </c>
      <c r="Q28" s="47">
        <f t="shared" si="4"/>
        <v>12907.705999999998</v>
      </c>
    </row>
    <row r="29" spans="1:17" s="20" customFormat="1" ht="12.95" customHeight="1" x14ac:dyDescent="0.2">
      <c r="A29" s="43" t="s">
        <v>67</v>
      </c>
      <c r="B29" s="44" t="s">
        <v>42</v>
      </c>
      <c r="C29" s="45">
        <v>28209.594000000001</v>
      </c>
      <c r="D29" s="46"/>
      <c r="E29" s="20">
        <f t="shared" si="0"/>
        <v>-867.00237384708646</v>
      </c>
      <c r="F29" s="20">
        <f t="shared" si="1"/>
        <v>-867</v>
      </c>
      <c r="G29" s="20">
        <f t="shared" si="2"/>
        <v>-1.4016500001162058E-2</v>
      </c>
      <c r="K29" s="20">
        <f t="shared" si="3"/>
        <v>-1.4016500001162058E-2</v>
      </c>
      <c r="Q29" s="47">
        <f t="shared" si="4"/>
        <v>13191.094000000001</v>
      </c>
    </row>
    <row r="30" spans="1:17" s="20" customFormat="1" ht="12.95" customHeight="1" x14ac:dyDescent="0.2">
      <c r="A30" s="43" t="s">
        <v>67</v>
      </c>
      <c r="B30" s="44" t="s">
        <v>42</v>
      </c>
      <c r="C30" s="45">
        <v>28256.873</v>
      </c>
      <c r="D30" s="46"/>
      <c r="E30" s="20">
        <f t="shared" si="0"/>
        <v>-858.9951597500949</v>
      </c>
      <c r="F30" s="20">
        <f t="shared" si="1"/>
        <v>-859</v>
      </c>
      <c r="G30" s="20">
        <f t="shared" si="2"/>
        <v>2.8579499998159008E-2</v>
      </c>
      <c r="K30" s="20">
        <f t="shared" si="3"/>
        <v>2.8579499998159008E-2</v>
      </c>
      <c r="Q30" s="47">
        <f t="shared" si="4"/>
        <v>13238.373</v>
      </c>
    </row>
    <row r="31" spans="1:17" s="20" customFormat="1" ht="12.95" customHeight="1" x14ac:dyDescent="0.2">
      <c r="A31" s="43" t="s">
        <v>96</v>
      </c>
      <c r="B31" s="44" t="s">
        <v>42</v>
      </c>
      <c r="C31" s="45">
        <v>28498.958999999999</v>
      </c>
      <c r="D31" s="46"/>
      <c r="E31" s="20">
        <f t="shared" si="0"/>
        <v>-817.99525637048976</v>
      </c>
      <c r="F31" s="20">
        <f t="shared" si="1"/>
        <v>-818</v>
      </c>
      <c r="G31" s="20">
        <f t="shared" si="2"/>
        <v>2.8008999997837236E-2</v>
      </c>
      <c r="K31" s="20">
        <f t="shared" si="3"/>
        <v>2.8008999997837236E-2</v>
      </c>
      <c r="Q31" s="47">
        <f t="shared" si="4"/>
        <v>13480.458999999999</v>
      </c>
    </row>
    <row r="32" spans="1:17" s="20" customFormat="1" ht="12.95" customHeight="1" x14ac:dyDescent="0.2">
      <c r="A32" s="43" t="s">
        <v>96</v>
      </c>
      <c r="B32" s="44" t="s">
        <v>42</v>
      </c>
      <c r="C32" s="45">
        <v>28546.156999999999</v>
      </c>
      <c r="D32" s="46"/>
      <c r="E32" s="20">
        <f t="shared" si="0"/>
        <v>-810.00176050657933</v>
      </c>
      <c r="F32" s="20">
        <f t="shared" si="1"/>
        <v>-810</v>
      </c>
      <c r="G32" s="20">
        <f t="shared" si="2"/>
        <v>-1.0395000004791655E-2</v>
      </c>
      <c r="K32" s="20">
        <f t="shared" si="3"/>
        <v>-1.0395000004791655E-2</v>
      </c>
      <c r="Q32" s="47">
        <f t="shared" si="4"/>
        <v>13527.656999999999</v>
      </c>
    </row>
    <row r="33" spans="1:17" s="20" customFormat="1" ht="12.95" customHeight="1" x14ac:dyDescent="0.2">
      <c r="A33" s="43" t="s">
        <v>96</v>
      </c>
      <c r="B33" s="44" t="s">
        <v>42</v>
      </c>
      <c r="C33" s="45">
        <v>28569.809000000001</v>
      </c>
      <c r="D33" s="46"/>
      <c r="E33" s="20">
        <f t="shared" si="0"/>
        <v>-805.99603644680508</v>
      </c>
      <c r="F33" s="20">
        <f t="shared" si="1"/>
        <v>-806</v>
      </c>
      <c r="G33" s="20">
        <f t="shared" si="2"/>
        <v>2.3402999999234453E-2</v>
      </c>
      <c r="K33" s="20">
        <f t="shared" si="3"/>
        <v>2.3402999999234453E-2</v>
      </c>
      <c r="Q33" s="47">
        <f t="shared" si="4"/>
        <v>13551.309000000001</v>
      </c>
    </row>
    <row r="34" spans="1:17" s="20" customFormat="1" ht="12.95" customHeight="1" x14ac:dyDescent="0.2">
      <c r="A34" s="43" t="s">
        <v>96</v>
      </c>
      <c r="B34" s="44" t="s">
        <v>42</v>
      </c>
      <c r="C34" s="45">
        <v>28634.757000000001</v>
      </c>
      <c r="D34" s="46"/>
      <c r="E34" s="20">
        <f t="shared" si="0"/>
        <v>-794.99638456813966</v>
      </c>
      <c r="F34" s="20">
        <f t="shared" si="1"/>
        <v>-795</v>
      </c>
      <c r="G34" s="20">
        <f t="shared" si="2"/>
        <v>2.1347499998228159E-2</v>
      </c>
      <c r="K34" s="20">
        <f t="shared" si="3"/>
        <v>2.1347499998228159E-2</v>
      </c>
      <c r="Q34" s="47">
        <f t="shared" si="4"/>
        <v>13616.257000000001</v>
      </c>
    </row>
    <row r="35" spans="1:17" s="20" customFormat="1" ht="12.95" customHeight="1" x14ac:dyDescent="0.2">
      <c r="A35" s="43" t="s">
        <v>96</v>
      </c>
      <c r="B35" s="44" t="s">
        <v>42</v>
      </c>
      <c r="C35" s="45">
        <v>28882.738000000001</v>
      </c>
      <c r="D35" s="46"/>
      <c r="E35" s="20">
        <f t="shared" si="0"/>
        <v>-752.99809866983117</v>
      </c>
      <c r="F35" s="20">
        <f t="shared" si="1"/>
        <v>-753</v>
      </c>
      <c r="G35" s="20">
        <f t="shared" si="2"/>
        <v>1.122649999888381E-2</v>
      </c>
      <c r="K35" s="20">
        <f t="shared" si="3"/>
        <v>1.122649999888381E-2</v>
      </c>
      <c r="Q35" s="47">
        <f t="shared" si="4"/>
        <v>13864.238000000001</v>
      </c>
    </row>
    <row r="36" spans="1:17" s="20" customFormat="1" ht="12.95" customHeight="1" x14ac:dyDescent="0.2">
      <c r="A36" s="43" t="s">
        <v>96</v>
      </c>
      <c r="B36" s="44" t="s">
        <v>42</v>
      </c>
      <c r="C36" s="45">
        <v>28924.031999999999</v>
      </c>
      <c r="D36" s="46"/>
      <c r="E36" s="20">
        <f t="shared" si="0"/>
        <v>-746.0045095727445</v>
      </c>
      <c r="F36" s="20">
        <f t="shared" si="1"/>
        <v>-746</v>
      </c>
      <c r="G36" s="20">
        <f t="shared" si="2"/>
        <v>-2.6627000002918066E-2</v>
      </c>
      <c r="K36" s="20">
        <f t="shared" si="3"/>
        <v>-2.6627000002918066E-2</v>
      </c>
      <c r="Q36" s="47">
        <f t="shared" si="4"/>
        <v>13905.531999999999</v>
      </c>
    </row>
    <row r="37" spans="1:17" s="20" customFormat="1" ht="12.95" customHeight="1" x14ac:dyDescent="0.2">
      <c r="A37" s="43" t="s">
        <v>96</v>
      </c>
      <c r="B37" s="44" t="s">
        <v>42</v>
      </c>
      <c r="C37" s="45">
        <v>28947.749</v>
      </c>
      <c r="D37" s="46"/>
      <c r="E37" s="20">
        <f t="shared" si="0"/>
        <v>-741.98777705432497</v>
      </c>
      <c r="F37" s="20">
        <f t="shared" si="1"/>
        <v>-742</v>
      </c>
      <c r="G37" s="20">
        <f t="shared" si="2"/>
        <v>7.217099999616039E-2</v>
      </c>
      <c r="K37" s="20">
        <f t="shared" si="3"/>
        <v>7.217099999616039E-2</v>
      </c>
      <c r="Q37" s="47">
        <f t="shared" si="4"/>
        <v>13929.249</v>
      </c>
    </row>
    <row r="38" spans="1:17" s="20" customFormat="1" ht="12.95" customHeight="1" x14ac:dyDescent="0.2">
      <c r="A38" s="43" t="s">
        <v>96</v>
      </c>
      <c r="B38" s="44" t="s">
        <v>42</v>
      </c>
      <c r="C38" s="45">
        <v>28953.612000000001</v>
      </c>
      <c r="D38" s="46"/>
      <c r="E38" s="20">
        <f t="shared" si="0"/>
        <v>-740.99481408449321</v>
      </c>
      <c r="F38" s="20">
        <f t="shared" si="1"/>
        <v>-741</v>
      </c>
      <c r="G38" s="20">
        <f t="shared" si="2"/>
        <v>3.0620499997894512E-2</v>
      </c>
      <c r="K38" s="20">
        <f t="shared" si="3"/>
        <v>3.0620499997894512E-2</v>
      </c>
      <c r="Q38" s="47">
        <f t="shared" si="4"/>
        <v>13935.112000000001</v>
      </c>
    </row>
    <row r="39" spans="1:17" s="20" customFormat="1" ht="12.95" customHeight="1" x14ac:dyDescent="0.2">
      <c r="A39" s="43" t="s">
        <v>96</v>
      </c>
      <c r="B39" s="44" t="s">
        <v>42</v>
      </c>
      <c r="C39" s="45">
        <v>28977.225999999999</v>
      </c>
      <c r="D39" s="46"/>
      <c r="E39" s="20">
        <f t="shared" si="0"/>
        <v>-736.99552573900485</v>
      </c>
      <c r="F39" s="20">
        <f t="shared" si="1"/>
        <v>-737</v>
      </c>
      <c r="G39" s="20">
        <f t="shared" si="2"/>
        <v>2.6418499994179001E-2</v>
      </c>
      <c r="K39" s="20">
        <f t="shared" si="3"/>
        <v>2.6418499994179001E-2</v>
      </c>
      <c r="Q39" s="47">
        <f t="shared" si="4"/>
        <v>13958.725999999999</v>
      </c>
    </row>
    <row r="40" spans="1:17" s="20" customFormat="1" ht="12.95" customHeight="1" x14ac:dyDescent="0.2">
      <c r="A40" s="43" t="s">
        <v>96</v>
      </c>
      <c r="B40" s="44" t="s">
        <v>42</v>
      </c>
      <c r="C40" s="45">
        <v>28983.162</v>
      </c>
      <c r="D40" s="46"/>
      <c r="E40" s="20">
        <f t="shared" si="0"/>
        <v>-735.9901994233096</v>
      </c>
      <c r="F40" s="20">
        <f t="shared" si="1"/>
        <v>-736</v>
      </c>
      <c r="G40" s="20">
        <f t="shared" si="2"/>
        <v>5.7867999999871245E-2</v>
      </c>
      <c r="K40" s="20">
        <f t="shared" si="3"/>
        <v>5.7867999999871245E-2</v>
      </c>
      <c r="Q40" s="47">
        <f t="shared" si="4"/>
        <v>13964.662</v>
      </c>
    </row>
    <row r="41" spans="1:17" s="20" customFormat="1" ht="12.95" customHeight="1" x14ac:dyDescent="0.2">
      <c r="A41" s="43" t="s">
        <v>96</v>
      </c>
      <c r="B41" s="44" t="s">
        <v>42</v>
      </c>
      <c r="C41" s="45">
        <v>28989.059000000001</v>
      </c>
      <c r="D41" s="46"/>
      <c r="E41" s="20">
        <f t="shared" si="0"/>
        <v>-734.99147818280176</v>
      </c>
      <c r="F41" s="20">
        <f t="shared" si="1"/>
        <v>-735</v>
      </c>
      <c r="G41" s="20">
        <f t="shared" si="2"/>
        <v>5.0317499997618143E-2</v>
      </c>
      <c r="K41" s="20">
        <f t="shared" si="3"/>
        <v>5.0317499997618143E-2</v>
      </c>
      <c r="Q41" s="47">
        <f t="shared" si="4"/>
        <v>13970.559000000001</v>
      </c>
    </row>
    <row r="42" spans="1:17" s="20" customFormat="1" ht="12.95" customHeight="1" x14ac:dyDescent="0.2">
      <c r="A42" s="43" t="s">
        <v>131</v>
      </c>
      <c r="B42" s="44" t="s">
        <v>42</v>
      </c>
      <c r="C42" s="45">
        <v>29231.361000000001</v>
      </c>
      <c r="D42" s="46"/>
      <c r="E42" s="20">
        <f t="shared" si="0"/>
        <v>-693.95499284831283</v>
      </c>
      <c r="F42" s="20">
        <f t="shared" si="1"/>
        <v>-694</v>
      </c>
      <c r="G42" s="20">
        <f t="shared" si="2"/>
        <v>0.26574699999764562</v>
      </c>
      <c r="K42" s="20">
        <f t="shared" si="3"/>
        <v>0.26574699999764562</v>
      </c>
      <c r="Q42" s="47">
        <f t="shared" si="4"/>
        <v>14212.861000000001</v>
      </c>
    </row>
    <row r="43" spans="1:17" s="20" customFormat="1" ht="12.95" customHeight="1" x14ac:dyDescent="0.2">
      <c r="A43" s="43" t="s">
        <v>131</v>
      </c>
      <c r="B43" s="44" t="s">
        <v>42</v>
      </c>
      <c r="C43" s="45">
        <v>29302.154999999999</v>
      </c>
      <c r="D43" s="46"/>
      <c r="E43" s="20">
        <f t="shared" si="0"/>
        <v>-681.96525713515427</v>
      </c>
      <c r="F43" s="20">
        <f t="shared" si="1"/>
        <v>-682</v>
      </c>
      <c r="G43" s="20">
        <f t="shared" si="2"/>
        <v>0.20514099999491009</v>
      </c>
      <c r="K43" s="20">
        <f t="shared" si="3"/>
        <v>0.20514099999491009</v>
      </c>
      <c r="Q43" s="47">
        <f t="shared" si="4"/>
        <v>14283.654999999999</v>
      </c>
    </row>
    <row r="44" spans="1:17" s="20" customFormat="1" ht="12.95" customHeight="1" x14ac:dyDescent="0.2">
      <c r="A44" s="43" t="s">
        <v>131</v>
      </c>
      <c r="B44" s="44" t="s">
        <v>42</v>
      </c>
      <c r="C44" s="45">
        <v>29638.722000000002</v>
      </c>
      <c r="D44" s="46"/>
      <c r="E44" s="20">
        <f t="shared" si="0"/>
        <v>-624.96396635103736</v>
      </c>
      <c r="F44" s="20">
        <f t="shared" si="1"/>
        <v>-625</v>
      </c>
      <c r="G44" s="20">
        <f t="shared" si="2"/>
        <v>0.21276249999937136</v>
      </c>
      <c r="K44" s="20">
        <f t="shared" si="3"/>
        <v>0.21276249999937136</v>
      </c>
      <c r="Q44" s="47">
        <f t="shared" si="4"/>
        <v>14620.222000000002</v>
      </c>
    </row>
    <row r="45" spans="1:17" s="20" customFormat="1" ht="12.95" customHeight="1" x14ac:dyDescent="0.2">
      <c r="A45" s="43" t="s">
        <v>142</v>
      </c>
      <c r="B45" s="44" t="s">
        <v>42</v>
      </c>
      <c r="C45" s="45">
        <v>31876.353999999999</v>
      </c>
      <c r="D45" s="46"/>
      <c r="E45" s="20">
        <f t="shared" si="0"/>
        <v>-245.99659195056475</v>
      </c>
      <c r="F45" s="20">
        <f t="shared" si="1"/>
        <v>-246</v>
      </c>
      <c r="G45" s="20">
        <f t="shared" si="2"/>
        <v>2.012299999842071E-2</v>
      </c>
      <c r="K45" s="20">
        <f t="shared" si="3"/>
        <v>2.012299999842071E-2</v>
      </c>
      <c r="Q45" s="47">
        <f t="shared" si="4"/>
        <v>16857.853999999999</v>
      </c>
    </row>
    <row r="46" spans="1:17" s="20" customFormat="1" ht="12.95" customHeight="1" x14ac:dyDescent="0.2">
      <c r="A46" s="43" t="s">
        <v>142</v>
      </c>
      <c r="B46" s="44" t="s">
        <v>42</v>
      </c>
      <c r="C46" s="45">
        <v>32207.001</v>
      </c>
      <c r="D46" s="46"/>
      <c r="E46" s="20">
        <f t="shared" si="0"/>
        <v>-189.99791770770736</v>
      </c>
      <c r="F46" s="20">
        <f t="shared" si="1"/>
        <v>-190</v>
      </c>
      <c r="G46" s="20">
        <f t="shared" si="2"/>
        <v>1.2294999996811384E-2</v>
      </c>
      <c r="K46" s="20">
        <f t="shared" si="3"/>
        <v>1.2294999996811384E-2</v>
      </c>
      <c r="Q46" s="47">
        <f t="shared" si="4"/>
        <v>17188.501</v>
      </c>
    </row>
    <row r="47" spans="1:17" s="20" customFormat="1" ht="12.95" customHeight="1" x14ac:dyDescent="0.2">
      <c r="A47" s="43" t="s">
        <v>142</v>
      </c>
      <c r="B47" s="44" t="s">
        <v>42</v>
      </c>
      <c r="C47" s="45">
        <v>32266.039000000001</v>
      </c>
      <c r="D47" s="46"/>
      <c r="E47" s="20">
        <f t="shared" si="0"/>
        <v>-179.99918876127859</v>
      </c>
      <c r="F47" s="20">
        <f t="shared" si="1"/>
        <v>-180</v>
      </c>
      <c r="G47" s="20">
        <f t="shared" si="2"/>
        <v>4.7899999990477227E-3</v>
      </c>
      <c r="K47" s="20">
        <f t="shared" si="3"/>
        <v>4.7899999990477227E-3</v>
      </c>
      <c r="Q47" s="47">
        <f t="shared" si="4"/>
        <v>17247.539000000001</v>
      </c>
    </row>
    <row r="48" spans="1:17" s="20" customFormat="1" ht="12.95" customHeight="1" x14ac:dyDescent="0.2">
      <c r="A48" s="43" t="s">
        <v>142</v>
      </c>
      <c r="B48" s="44" t="s">
        <v>42</v>
      </c>
      <c r="C48" s="45">
        <v>32271.929</v>
      </c>
      <c r="D48" s="46"/>
      <c r="E48" s="20">
        <f t="shared" si="0"/>
        <v>-179.00165304708671</v>
      </c>
      <c r="F48" s="20">
        <f t="shared" si="1"/>
        <v>-179</v>
      </c>
      <c r="G48" s="20">
        <f t="shared" si="2"/>
        <v>-9.7605000009934884E-3</v>
      </c>
      <c r="K48" s="20">
        <f t="shared" si="3"/>
        <v>-9.7605000009934884E-3</v>
      </c>
      <c r="Q48" s="47">
        <f t="shared" si="4"/>
        <v>17253.429</v>
      </c>
    </row>
    <row r="49" spans="1:17" s="20" customFormat="1" ht="12.95" customHeight="1" x14ac:dyDescent="0.2">
      <c r="A49" s="43" t="s">
        <v>155</v>
      </c>
      <c r="B49" s="44" t="s">
        <v>42</v>
      </c>
      <c r="C49" s="45">
        <v>32614.462</v>
      </c>
      <c r="D49" s="46"/>
      <c r="E49" s="20">
        <f t="shared" si="0"/>
        <v>-120.98995512020821</v>
      </c>
      <c r="F49" s="20">
        <f t="shared" si="1"/>
        <v>-121</v>
      </c>
      <c r="G49" s="20">
        <f t="shared" si="2"/>
        <v>5.9310499997081934E-2</v>
      </c>
      <c r="K49" s="20">
        <f t="shared" si="3"/>
        <v>5.9310499997081934E-2</v>
      </c>
      <c r="Q49" s="47">
        <f t="shared" si="4"/>
        <v>17595.962</v>
      </c>
    </row>
    <row r="50" spans="1:17" s="20" customFormat="1" ht="12.95" customHeight="1" x14ac:dyDescent="0.2">
      <c r="A50" s="43" t="s">
        <v>142</v>
      </c>
      <c r="B50" s="44" t="s">
        <v>42</v>
      </c>
      <c r="C50" s="45">
        <v>32643.921999999999</v>
      </c>
      <c r="D50" s="46"/>
      <c r="E50" s="20">
        <f t="shared" si="0"/>
        <v>-116.00058294022615</v>
      </c>
      <c r="F50" s="20">
        <f t="shared" si="1"/>
        <v>-116</v>
      </c>
      <c r="G50" s="20">
        <f t="shared" si="2"/>
        <v>-3.4420000047248323E-3</v>
      </c>
      <c r="K50" s="20">
        <f t="shared" si="3"/>
        <v>-3.4420000047248323E-3</v>
      </c>
      <c r="Q50" s="47">
        <f t="shared" si="4"/>
        <v>17625.421999999999</v>
      </c>
    </row>
    <row r="51" spans="1:17" s="20" customFormat="1" ht="12.95" customHeight="1" x14ac:dyDescent="0.2">
      <c r="A51" s="43" t="s">
        <v>142</v>
      </c>
      <c r="B51" s="44" t="s">
        <v>42</v>
      </c>
      <c r="C51" s="45">
        <v>32673.431</v>
      </c>
      <c r="D51" s="46"/>
      <c r="E51" s="20">
        <f t="shared" si="0"/>
        <v>-111.00291207603389</v>
      </c>
      <c r="F51" s="20">
        <f t="shared" si="1"/>
        <v>-111</v>
      </c>
      <c r="G51" s="20">
        <f t="shared" si="2"/>
        <v>-1.7194500000186963E-2</v>
      </c>
      <c r="K51" s="20">
        <f t="shared" si="3"/>
        <v>-1.7194500000186963E-2</v>
      </c>
      <c r="Q51" s="47">
        <f t="shared" si="4"/>
        <v>17654.931</v>
      </c>
    </row>
    <row r="52" spans="1:17" s="20" customFormat="1" ht="12.95" customHeight="1" x14ac:dyDescent="0.2">
      <c r="A52" s="43" t="s">
        <v>142</v>
      </c>
      <c r="B52" s="44" t="s">
        <v>42</v>
      </c>
      <c r="C52" s="45">
        <v>33021.82</v>
      </c>
      <c r="D52" s="46"/>
      <c r="E52" s="20">
        <f t="shared" si="0"/>
        <v>-51.999436705639624</v>
      </c>
      <c r="F52" s="20">
        <f t="shared" si="1"/>
        <v>-52</v>
      </c>
      <c r="G52" s="20">
        <f t="shared" si="2"/>
        <v>3.3259999981964938E-3</v>
      </c>
      <c r="K52" s="20">
        <f t="shared" si="3"/>
        <v>3.3259999981964938E-3</v>
      </c>
      <c r="Q52" s="47">
        <f t="shared" si="4"/>
        <v>18003.32</v>
      </c>
    </row>
    <row r="53" spans="1:17" s="20" customFormat="1" ht="12.95" customHeight="1" x14ac:dyDescent="0.2">
      <c r="A53" s="43" t="s">
        <v>168</v>
      </c>
      <c r="B53" s="44" t="s">
        <v>42</v>
      </c>
      <c r="C53" s="45">
        <v>33246.171999999999</v>
      </c>
      <c r="D53" s="46"/>
      <c r="E53" s="20">
        <f t="shared" ref="E53:E78" si="5">+(C53-C$7)/C$8</f>
        <v>-14.002979566353751</v>
      </c>
      <c r="F53" s="20">
        <f t="shared" ref="F53:F78" si="6">ROUND(2*E53,0)/2</f>
        <v>-14</v>
      </c>
      <c r="G53" s="20">
        <f t="shared" ref="G53:G78" si="7">+C53-(C$7+F53*C$8)</f>
        <v>-1.7593000004126225E-2</v>
      </c>
      <c r="K53" s="20">
        <f t="shared" si="3"/>
        <v>-1.7593000004126225E-2</v>
      </c>
      <c r="Q53" s="47">
        <f t="shared" ref="Q53:Q78" si="8">+C53-15018.5</f>
        <v>18227.671999999999</v>
      </c>
    </row>
    <row r="54" spans="1:17" s="20" customFormat="1" ht="12.95" customHeight="1" x14ac:dyDescent="0.2">
      <c r="A54" s="43" t="s">
        <v>168</v>
      </c>
      <c r="B54" s="44" t="s">
        <v>42</v>
      </c>
      <c r="C54" s="45">
        <v>33299.3269</v>
      </c>
      <c r="D54" s="46"/>
      <c r="E54" s="20">
        <f t="shared" si="5"/>
        <v>-5.0006177438913371</v>
      </c>
      <c r="F54" s="20">
        <f t="shared" si="6"/>
        <v>-5</v>
      </c>
      <c r="G54" s="20">
        <f t="shared" si="7"/>
        <v>-3.6475000015343539E-3</v>
      </c>
      <c r="K54" s="20">
        <f t="shared" si="3"/>
        <v>-3.6475000015343539E-3</v>
      </c>
      <c r="Q54" s="47">
        <f t="shared" si="8"/>
        <v>18280.8269</v>
      </c>
    </row>
    <row r="55" spans="1:17" s="20" customFormat="1" ht="12.95" customHeight="1" x14ac:dyDescent="0.2">
      <c r="A55" s="43" t="s">
        <v>178</v>
      </c>
      <c r="B55" s="44" t="s">
        <v>42</v>
      </c>
      <c r="C55" s="45">
        <v>33322.980000000003</v>
      </c>
      <c r="D55" s="46"/>
      <c r="E55" s="20">
        <f t="shared" si="5"/>
        <v>-0.99470738712443729</v>
      </c>
      <c r="F55" s="20">
        <f t="shared" si="6"/>
        <v>-1</v>
      </c>
      <c r="G55" s="20">
        <f t="shared" si="7"/>
        <v>3.1250500003807247E-2</v>
      </c>
      <c r="K55" s="20">
        <f t="shared" si="3"/>
        <v>3.1250500003807247E-2</v>
      </c>
      <c r="Q55" s="47">
        <f t="shared" si="8"/>
        <v>18304.480000000003</v>
      </c>
    </row>
    <row r="56" spans="1:17" s="20" customFormat="1" ht="12.95" customHeight="1" x14ac:dyDescent="0.2">
      <c r="A56" s="43" t="s">
        <v>142</v>
      </c>
      <c r="B56" s="44" t="s">
        <v>42</v>
      </c>
      <c r="C56" s="45">
        <v>33328.843999999997</v>
      </c>
      <c r="D56" s="46"/>
      <c r="E56" s="20">
        <f t="shared" si="5"/>
        <v>-1.5750563917048114E-3</v>
      </c>
      <c r="F56" s="20">
        <f t="shared" si="6"/>
        <v>0</v>
      </c>
      <c r="G56" s="20">
        <f t="shared" si="7"/>
        <v>-9.3000000051688403E-3</v>
      </c>
      <c r="K56" s="20">
        <f t="shared" si="3"/>
        <v>-9.3000000051688403E-3</v>
      </c>
      <c r="Q56" s="47">
        <f t="shared" si="8"/>
        <v>18310.343999999997</v>
      </c>
    </row>
    <row r="57" spans="1:17" s="20" customFormat="1" ht="12.95" customHeight="1" x14ac:dyDescent="0.2">
      <c r="A57" s="20" t="s">
        <v>12</v>
      </c>
      <c r="C57" s="46">
        <f>+C40</f>
        <v>28983.162</v>
      </c>
      <c r="D57" s="46" t="s">
        <v>14</v>
      </c>
      <c r="E57" s="20">
        <f t="shared" si="5"/>
        <v>-735.9901994233096</v>
      </c>
      <c r="F57" s="20">
        <f t="shared" si="6"/>
        <v>-736</v>
      </c>
      <c r="G57" s="20">
        <f t="shared" si="7"/>
        <v>5.7867999999871245E-2</v>
      </c>
      <c r="K57" s="20">
        <f>+G57</f>
        <v>5.7867999999871245E-2</v>
      </c>
      <c r="Q57" s="47">
        <f t="shared" si="8"/>
        <v>13964.662</v>
      </c>
    </row>
    <row r="58" spans="1:17" s="20" customFormat="1" ht="12.95" customHeight="1" x14ac:dyDescent="0.2">
      <c r="A58" s="43" t="s">
        <v>186</v>
      </c>
      <c r="B58" s="44" t="s">
        <v>42</v>
      </c>
      <c r="C58" s="45">
        <v>33346.565999999999</v>
      </c>
      <c r="D58" s="46"/>
      <c r="E58" s="20">
        <f t="shared" si="5"/>
        <v>2.9998388531009095</v>
      </c>
      <c r="F58" s="20">
        <f t="shared" si="6"/>
        <v>3</v>
      </c>
      <c r="G58" s="20">
        <f t="shared" si="7"/>
        <v>-9.515000056126155E-4</v>
      </c>
      <c r="K58" s="20">
        <f t="shared" ref="K58:K75" si="9">+G58</f>
        <v>-9.515000056126155E-4</v>
      </c>
      <c r="Q58" s="47">
        <f t="shared" si="8"/>
        <v>18328.065999999999</v>
      </c>
    </row>
    <row r="59" spans="1:17" s="20" customFormat="1" ht="12.95" customHeight="1" x14ac:dyDescent="0.2">
      <c r="A59" s="43" t="s">
        <v>142</v>
      </c>
      <c r="B59" s="44" t="s">
        <v>42</v>
      </c>
      <c r="C59" s="45">
        <v>33358.364000000001</v>
      </c>
      <c r="D59" s="46"/>
      <c r="E59" s="20">
        <f t="shared" si="5"/>
        <v>4.9979587777255707</v>
      </c>
      <c r="F59" s="20">
        <f t="shared" si="6"/>
        <v>5</v>
      </c>
      <c r="G59" s="20">
        <f t="shared" si="7"/>
        <v>-1.2052500002027955E-2</v>
      </c>
      <c r="K59" s="20">
        <f t="shared" si="9"/>
        <v>-1.2052500002027955E-2</v>
      </c>
      <c r="Q59" s="47">
        <f t="shared" si="8"/>
        <v>18339.864000000001</v>
      </c>
    </row>
    <row r="60" spans="1:17" s="20" customFormat="1" ht="12.95" customHeight="1" x14ac:dyDescent="0.2">
      <c r="A60" s="43" t="s">
        <v>142</v>
      </c>
      <c r="B60" s="44" t="s">
        <v>42</v>
      </c>
      <c r="C60" s="45">
        <v>33382.002</v>
      </c>
      <c r="D60" s="46"/>
      <c r="E60" s="20">
        <f t="shared" si="5"/>
        <v>9.0013117848679443</v>
      </c>
      <c r="F60" s="20">
        <f t="shared" si="6"/>
        <v>9</v>
      </c>
      <c r="G60" s="20">
        <f t="shared" si="7"/>
        <v>7.7454999991459772E-3</v>
      </c>
      <c r="K60" s="20">
        <f t="shared" si="9"/>
        <v>7.7454999991459772E-3</v>
      </c>
      <c r="Q60" s="47">
        <f t="shared" si="8"/>
        <v>18363.502</v>
      </c>
    </row>
    <row r="61" spans="1:17" s="20" customFormat="1" ht="12.95" customHeight="1" x14ac:dyDescent="0.2">
      <c r="A61" s="43" t="s">
        <v>142</v>
      </c>
      <c r="B61" s="44" t="s">
        <v>42</v>
      </c>
      <c r="C61" s="45">
        <v>33653.584999999999</v>
      </c>
      <c r="D61" s="46"/>
      <c r="E61" s="20">
        <f t="shared" si="5"/>
        <v>54.99685369783807</v>
      </c>
      <c r="F61" s="20">
        <f t="shared" si="6"/>
        <v>55</v>
      </c>
      <c r="G61" s="20">
        <f t="shared" si="7"/>
        <v>-1.8577500006358605E-2</v>
      </c>
      <c r="K61" s="20">
        <f t="shared" si="9"/>
        <v>-1.8577500006358605E-2</v>
      </c>
      <c r="Q61" s="47">
        <f t="shared" si="8"/>
        <v>18635.084999999999</v>
      </c>
    </row>
    <row r="62" spans="1:17" s="20" customFormat="1" ht="12.95" customHeight="1" x14ac:dyDescent="0.2">
      <c r="A62" s="43" t="s">
        <v>142</v>
      </c>
      <c r="B62" s="44" t="s">
        <v>42</v>
      </c>
      <c r="C62" s="45">
        <v>34834.485000000001</v>
      </c>
      <c r="D62" s="46"/>
      <c r="E62" s="20">
        <f t="shared" si="5"/>
        <v>254.99514315272569</v>
      </c>
      <c r="F62" s="20">
        <f t="shared" si="6"/>
        <v>255</v>
      </c>
      <c r="G62" s="20">
        <f t="shared" si="7"/>
        <v>-2.8677499998593703E-2</v>
      </c>
      <c r="K62" s="20">
        <f t="shared" si="9"/>
        <v>-2.8677499998593703E-2</v>
      </c>
      <c r="Q62" s="47">
        <f t="shared" si="8"/>
        <v>19815.985000000001</v>
      </c>
    </row>
    <row r="63" spans="1:17" s="20" customFormat="1" ht="12.95" customHeight="1" x14ac:dyDescent="0.2">
      <c r="A63" s="43" t="s">
        <v>168</v>
      </c>
      <c r="B63" s="44" t="s">
        <v>42</v>
      </c>
      <c r="C63" s="45">
        <v>35088.388200000001</v>
      </c>
      <c r="D63" s="46"/>
      <c r="E63" s="20">
        <f t="shared" si="5"/>
        <v>297.99641818627833</v>
      </c>
      <c r="F63" s="20">
        <f t="shared" si="6"/>
        <v>298</v>
      </c>
      <c r="G63" s="20">
        <f t="shared" si="7"/>
        <v>-2.1149000000150409E-2</v>
      </c>
      <c r="K63" s="20">
        <f t="shared" si="9"/>
        <v>-2.1149000000150409E-2</v>
      </c>
      <c r="Q63" s="47">
        <f t="shared" si="8"/>
        <v>20069.888200000001</v>
      </c>
    </row>
    <row r="64" spans="1:17" s="20" customFormat="1" ht="12.95" customHeight="1" x14ac:dyDescent="0.2">
      <c r="A64" s="43" t="s">
        <v>205</v>
      </c>
      <c r="B64" s="44" t="s">
        <v>42</v>
      </c>
      <c r="C64" s="45">
        <v>35129.722000000002</v>
      </c>
      <c r="D64" s="46"/>
      <c r="E64" s="20">
        <f t="shared" si="5"/>
        <v>304.99674784727461</v>
      </c>
      <c r="F64" s="20">
        <f t="shared" si="6"/>
        <v>305</v>
      </c>
      <c r="G64" s="20">
        <f t="shared" si="7"/>
        <v>-1.9202499999664724E-2</v>
      </c>
      <c r="K64" s="20">
        <f t="shared" si="9"/>
        <v>-1.9202499999664724E-2</v>
      </c>
      <c r="Q64" s="47">
        <f t="shared" si="8"/>
        <v>20111.222000000002</v>
      </c>
    </row>
    <row r="65" spans="1:17" s="20" customFormat="1" ht="12.95" customHeight="1" x14ac:dyDescent="0.2">
      <c r="A65" s="43" t="s">
        <v>142</v>
      </c>
      <c r="B65" s="44" t="s">
        <v>42</v>
      </c>
      <c r="C65" s="45">
        <v>35188.783000000003</v>
      </c>
      <c r="D65" s="46"/>
      <c r="E65" s="20">
        <f t="shared" si="5"/>
        <v>314.99937209445505</v>
      </c>
      <c r="F65" s="20">
        <f t="shared" si="6"/>
        <v>315</v>
      </c>
      <c r="G65" s="20">
        <f t="shared" si="7"/>
        <v>-3.7075000000186265E-3</v>
      </c>
      <c r="K65" s="20">
        <f t="shared" si="9"/>
        <v>-3.7075000000186265E-3</v>
      </c>
      <c r="O65" s="20">
        <f t="shared" ref="O65:O78" ca="1" si="10">+C$11+C$12*$F65</f>
        <v>0.15385672131950803</v>
      </c>
      <c r="Q65" s="47">
        <f t="shared" si="8"/>
        <v>20170.283000000003</v>
      </c>
    </row>
    <row r="66" spans="1:17" s="20" customFormat="1" ht="12.95" customHeight="1" x14ac:dyDescent="0.2">
      <c r="A66" s="43" t="s">
        <v>212</v>
      </c>
      <c r="B66" s="44" t="s">
        <v>42</v>
      </c>
      <c r="C66" s="45">
        <v>36227.991999999998</v>
      </c>
      <c r="D66" s="46"/>
      <c r="E66" s="20">
        <f t="shared" si="5"/>
        <v>491.00074595009323</v>
      </c>
      <c r="F66" s="20">
        <f t="shared" si="6"/>
        <v>491</v>
      </c>
      <c r="G66" s="20">
        <f t="shared" si="7"/>
        <v>4.404499995871447E-3</v>
      </c>
      <c r="K66" s="20">
        <f t="shared" si="9"/>
        <v>4.404499995871447E-3</v>
      </c>
      <c r="O66" s="20">
        <f t="shared" ca="1" si="10"/>
        <v>0.13698840507324489</v>
      </c>
      <c r="Q66" s="47">
        <f t="shared" si="8"/>
        <v>21209.491999999998</v>
      </c>
    </row>
    <row r="67" spans="1:17" s="20" customFormat="1" ht="12.95" customHeight="1" x14ac:dyDescent="0.2">
      <c r="A67" s="43" t="s">
        <v>216</v>
      </c>
      <c r="B67" s="44" t="s">
        <v>42</v>
      </c>
      <c r="C67" s="45">
        <v>36629.510999999999</v>
      </c>
      <c r="D67" s="46"/>
      <c r="E67" s="20">
        <f t="shared" si="5"/>
        <v>559.00236605648411</v>
      </c>
      <c r="F67" s="20">
        <f t="shared" si="6"/>
        <v>559</v>
      </c>
      <c r="G67" s="20">
        <f t="shared" si="7"/>
        <v>1.3970499996503349E-2</v>
      </c>
      <c r="K67" s="20">
        <f t="shared" si="9"/>
        <v>1.3970499996503349E-2</v>
      </c>
      <c r="O67" s="20">
        <f t="shared" ca="1" si="10"/>
        <v>0.13047110106900686</v>
      </c>
      <c r="Q67" s="47">
        <f t="shared" si="8"/>
        <v>21611.010999999999</v>
      </c>
    </row>
    <row r="68" spans="1:17" s="20" customFormat="1" ht="12.95" customHeight="1" x14ac:dyDescent="0.2">
      <c r="A68" s="43" t="s">
        <v>212</v>
      </c>
      <c r="B68" s="44" t="s">
        <v>42</v>
      </c>
      <c r="C68" s="45">
        <v>36635.383000000002</v>
      </c>
      <c r="D68" s="46"/>
      <c r="E68" s="20">
        <f t="shared" si="5"/>
        <v>559.99685327443626</v>
      </c>
      <c r="F68" s="20">
        <f t="shared" si="6"/>
        <v>560</v>
      </c>
      <c r="G68" s="20">
        <f t="shared" si="7"/>
        <v>-1.8580000003566965E-2</v>
      </c>
      <c r="K68" s="20">
        <f t="shared" si="9"/>
        <v>-1.8580000003566965E-2</v>
      </c>
      <c r="O68" s="20">
        <f t="shared" ca="1" si="10"/>
        <v>0.13037525836306219</v>
      </c>
      <c r="Q68" s="47">
        <f t="shared" si="8"/>
        <v>21616.883000000002</v>
      </c>
    </row>
    <row r="69" spans="1:17" s="20" customFormat="1" ht="12.95" customHeight="1" x14ac:dyDescent="0.2">
      <c r="A69" s="43" t="s">
        <v>168</v>
      </c>
      <c r="B69" s="44" t="s">
        <v>42</v>
      </c>
      <c r="C69" s="45">
        <v>41630.647799999999</v>
      </c>
      <c r="D69" s="46"/>
      <c r="E69" s="20">
        <f t="shared" si="5"/>
        <v>1405.9994067287589</v>
      </c>
      <c r="F69" s="20">
        <f t="shared" si="6"/>
        <v>1406</v>
      </c>
      <c r="G69" s="20">
        <f t="shared" si="7"/>
        <v>-3.5030000071856193E-3</v>
      </c>
      <c r="K69" s="20">
        <f t="shared" si="9"/>
        <v>-3.5030000071856193E-3</v>
      </c>
      <c r="O69" s="20">
        <f t="shared" ca="1" si="10"/>
        <v>4.9292329133865498E-2</v>
      </c>
      <c r="Q69" s="47">
        <f t="shared" si="8"/>
        <v>26612.147799999999</v>
      </c>
    </row>
    <row r="70" spans="1:17" s="20" customFormat="1" ht="12.95" customHeight="1" x14ac:dyDescent="0.2">
      <c r="A70" s="43" t="s">
        <v>225</v>
      </c>
      <c r="B70" s="44" t="s">
        <v>42</v>
      </c>
      <c r="C70" s="45">
        <v>41719.203000000001</v>
      </c>
      <c r="D70" s="46"/>
      <c r="E70" s="20">
        <f t="shared" si="5"/>
        <v>1420.9971952987783</v>
      </c>
      <c r="F70" s="20">
        <f t="shared" si="6"/>
        <v>1421</v>
      </c>
      <c r="G70" s="20">
        <f t="shared" si="7"/>
        <v>-1.6560500000196043E-2</v>
      </c>
      <c r="K70" s="20">
        <f t="shared" si="9"/>
        <v>-1.6560500000196043E-2</v>
      </c>
      <c r="O70" s="20">
        <f t="shared" ca="1" si="10"/>
        <v>4.7854688544695351E-2</v>
      </c>
      <c r="Q70" s="47">
        <f t="shared" si="8"/>
        <v>26700.703000000001</v>
      </c>
    </row>
    <row r="71" spans="1:17" s="20" customFormat="1" ht="12.95" customHeight="1" x14ac:dyDescent="0.2">
      <c r="A71" s="43" t="s">
        <v>229</v>
      </c>
      <c r="B71" s="44" t="s">
        <v>42</v>
      </c>
      <c r="C71" s="45">
        <v>41742.815999999999</v>
      </c>
      <c r="D71" s="46"/>
      <c r="E71" s="20">
        <f t="shared" si="5"/>
        <v>1424.9963142833644</v>
      </c>
      <c r="F71" s="20">
        <f t="shared" si="6"/>
        <v>1425</v>
      </c>
      <c r="G71" s="20">
        <f t="shared" si="7"/>
        <v>-2.1762500000477303E-2</v>
      </c>
      <c r="K71" s="20">
        <f t="shared" si="9"/>
        <v>-2.1762500000477303E-2</v>
      </c>
      <c r="O71" s="20">
        <f t="shared" ca="1" si="10"/>
        <v>4.7471317720916645E-2</v>
      </c>
      <c r="Q71" s="47">
        <f t="shared" si="8"/>
        <v>26724.315999999999</v>
      </c>
    </row>
    <row r="72" spans="1:17" s="20" customFormat="1" ht="12.95" customHeight="1" x14ac:dyDescent="0.2">
      <c r="A72" s="43" t="s">
        <v>168</v>
      </c>
      <c r="B72" s="44" t="s">
        <v>42</v>
      </c>
      <c r="C72" s="45">
        <v>47180.886599999998</v>
      </c>
      <c r="D72" s="46"/>
      <c r="E72" s="20">
        <f t="shared" si="5"/>
        <v>2345.9928575426688</v>
      </c>
      <c r="F72" s="20">
        <f t="shared" si="6"/>
        <v>2346</v>
      </c>
      <c r="G72" s="20">
        <f t="shared" si="7"/>
        <v>-4.2173000008915551E-2</v>
      </c>
      <c r="K72" s="20">
        <f t="shared" si="9"/>
        <v>-4.2173000008915551E-2</v>
      </c>
      <c r="O72" s="20">
        <f t="shared" ca="1" si="10"/>
        <v>-4.0799814454130806E-2</v>
      </c>
      <c r="Q72" s="47">
        <f t="shared" si="8"/>
        <v>32162.386599999998</v>
      </c>
    </row>
    <row r="73" spans="1:17" s="20" customFormat="1" ht="12.95" customHeight="1" x14ac:dyDescent="0.2">
      <c r="A73" s="43" t="s">
        <v>168</v>
      </c>
      <c r="B73" s="44" t="s">
        <v>42</v>
      </c>
      <c r="C73" s="45">
        <v>51869.034200000002</v>
      </c>
      <c r="D73" s="46"/>
      <c r="E73" s="20">
        <f t="shared" si="5"/>
        <v>3139.9817649116558</v>
      </c>
      <c r="F73" s="20">
        <f t="shared" si="6"/>
        <v>3140</v>
      </c>
      <c r="G73" s="20">
        <f t="shared" si="7"/>
        <v>-0.10767000000487315</v>
      </c>
      <c r="K73" s="20">
        <f t="shared" si="9"/>
        <v>-0.10767000000487315</v>
      </c>
      <c r="O73" s="20">
        <f t="shared" ca="1" si="10"/>
        <v>-0.11689892297420426</v>
      </c>
      <c r="Q73" s="47">
        <f t="shared" si="8"/>
        <v>36850.534200000002</v>
      </c>
    </row>
    <row r="74" spans="1:17" s="20" customFormat="1" ht="12.95" customHeight="1" x14ac:dyDescent="0.2">
      <c r="A74" s="43" t="s">
        <v>240</v>
      </c>
      <c r="B74" s="44" t="s">
        <v>42</v>
      </c>
      <c r="C74" s="45">
        <v>51910.357000000004</v>
      </c>
      <c r="D74" s="46"/>
      <c r="E74" s="20">
        <f t="shared" si="5"/>
        <v>3146.9802316027276</v>
      </c>
      <c r="F74" s="20">
        <f t="shared" si="6"/>
        <v>3147</v>
      </c>
      <c r="G74" s="20">
        <f t="shared" si="7"/>
        <v>-0.11672350000299048</v>
      </c>
      <c r="K74" s="20">
        <f t="shared" si="9"/>
        <v>-0.11672350000299048</v>
      </c>
      <c r="O74" s="20">
        <f t="shared" ca="1" si="10"/>
        <v>-0.11756982191581702</v>
      </c>
      <c r="Q74" s="47">
        <f t="shared" si="8"/>
        <v>36891.857000000004</v>
      </c>
    </row>
    <row r="75" spans="1:17" s="20" customFormat="1" ht="12.95" customHeight="1" x14ac:dyDescent="0.2">
      <c r="A75" s="43" t="s">
        <v>168</v>
      </c>
      <c r="B75" s="44" t="s">
        <v>42</v>
      </c>
      <c r="C75" s="45">
        <v>52772.403899999998</v>
      </c>
      <c r="D75" s="46"/>
      <c r="E75" s="20">
        <f t="shared" si="5"/>
        <v>3292.9772723596816</v>
      </c>
      <c r="F75" s="20">
        <f t="shared" si="6"/>
        <v>3293</v>
      </c>
      <c r="G75" s="20">
        <f t="shared" si="7"/>
        <v>-0.13419650001014816</v>
      </c>
      <c r="K75" s="20">
        <f t="shared" si="9"/>
        <v>-0.13419650001014816</v>
      </c>
      <c r="O75" s="20">
        <f t="shared" ca="1" si="10"/>
        <v>-0.13156285698373985</v>
      </c>
      <c r="Q75" s="47">
        <f t="shared" si="8"/>
        <v>37753.903899999998</v>
      </c>
    </row>
    <row r="76" spans="1:17" s="20" customFormat="1" ht="12.95" customHeight="1" x14ac:dyDescent="0.2">
      <c r="A76" s="48" t="s">
        <v>37</v>
      </c>
      <c r="B76" s="49"/>
      <c r="C76" s="48">
        <v>53475.023000000001</v>
      </c>
      <c r="D76" s="48">
        <v>7.0000000000000001E-3</v>
      </c>
      <c r="E76" s="20">
        <f t="shared" si="5"/>
        <v>3411.9734770665436</v>
      </c>
      <c r="F76" s="20">
        <f t="shared" si="6"/>
        <v>3412</v>
      </c>
      <c r="G76" s="20">
        <f t="shared" si="7"/>
        <v>-0.15660600000410341</v>
      </c>
      <c r="J76" s="20">
        <f>+G76</f>
        <v>-0.15660600000410341</v>
      </c>
      <c r="O76" s="20">
        <f t="shared" ca="1" si="10"/>
        <v>-0.14296813899115637</v>
      </c>
      <c r="Q76" s="47">
        <f t="shared" si="8"/>
        <v>38456.523000000001</v>
      </c>
    </row>
    <row r="77" spans="1:17" s="20" customFormat="1" ht="12.95" customHeight="1" x14ac:dyDescent="0.2">
      <c r="A77" s="43" t="s">
        <v>168</v>
      </c>
      <c r="B77" s="44" t="s">
        <v>42</v>
      </c>
      <c r="C77" s="45">
        <v>53746.647199999999</v>
      </c>
      <c r="D77" s="46"/>
      <c r="E77" s="20">
        <f t="shared" si="5"/>
        <v>3457.9759966486859</v>
      </c>
      <c r="F77" s="20">
        <f t="shared" si="6"/>
        <v>3458</v>
      </c>
      <c r="G77" s="20">
        <f t="shared" si="7"/>
        <v>-0.14172900000266964</v>
      </c>
      <c r="K77" s="20">
        <f>+G77</f>
        <v>-0.14172900000266964</v>
      </c>
      <c r="O77" s="20">
        <f t="shared" ca="1" si="10"/>
        <v>-0.14737690346461155</v>
      </c>
      <c r="Q77" s="47">
        <f t="shared" si="8"/>
        <v>38728.147199999999</v>
      </c>
    </row>
    <row r="78" spans="1:17" s="20" customFormat="1" ht="12.95" customHeight="1" x14ac:dyDescent="0.2">
      <c r="A78" s="5" t="s">
        <v>41</v>
      </c>
      <c r="B78" s="6" t="s">
        <v>42</v>
      </c>
      <c r="C78" s="5">
        <v>55618.355600000003</v>
      </c>
      <c r="D78" s="50">
        <v>2.3999999999999998E-3</v>
      </c>
      <c r="E78" s="20">
        <f t="shared" si="5"/>
        <v>3774.9702200023526</v>
      </c>
      <c r="F78" s="20">
        <f t="shared" si="6"/>
        <v>3775</v>
      </c>
      <c r="G78" s="20">
        <f t="shared" si="7"/>
        <v>-0.17583749999903375</v>
      </c>
      <c r="J78" s="20">
        <f>+G78</f>
        <v>-0.17583749999903375</v>
      </c>
      <c r="O78" s="20">
        <f t="shared" ca="1" si="10"/>
        <v>-0.17775904124907413</v>
      </c>
      <c r="Q78" s="47">
        <f t="shared" si="8"/>
        <v>40599.855600000003</v>
      </c>
    </row>
    <row r="79" spans="1:17" s="20" customFormat="1" ht="12.95" customHeight="1" x14ac:dyDescent="0.2">
      <c r="B79" s="22"/>
      <c r="C79" s="46"/>
      <c r="D79" s="46"/>
    </row>
    <row r="80" spans="1:17" s="20" customFormat="1" ht="12.95" customHeight="1" x14ac:dyDescent="0.2">
      <c r="B80" s="22"/>
      <c r="C80" s="46"/>
      <c r="D80" s="46"/>
    </row>
    <row r="81" spans="2:4" s="20" customFormat="1" ht="12.95" customHeight="1" x14ac:dyDescent="0.2">
      <c r="B81" s="22"/>
      <c r="C81" s="46"/>
      <c r="D81" s="46"/>
    </row>
    <row r="82" spans="2:4" s="20" customFormat="1" ht="12.95" customHeight="1" x14ac:dyDescent="0.2">
      <c r="B82" s="22"/>
      <c r="C82" s="46"/>
      <c r="D82" s="46"/>
    </row>
    <row r="83" spans="2:4" s="20" customFormat="1" ht="12.95" customHeight="1" x14ac:dyDescent="0.2">
      <c r="B83" s="22"/>
      <c r="C83" s="46"/>
      <c r="D83" s="46"/>
    </row>
    <row r="84" spans="2:4" s="20" customFormat="1" ht="12.95" customHeight="1" x14ac:dyDescent="0.2">
      <c r="B84" s="22"/>
      <c r="C84" s="46"/>
      <c r="D84" s="46"/>
    </row>
    <row r="85" spans="2:4" s="20" customFormat="1" ht="12.95" customHeight="1" x14ac:dyDescent="0.2">
      <c r="B85" s="22"/>
      <c r="C85" s="46"/>
      <c r="D85" s="46"/>
    </row>
    <row r="86" spans="2:4" s="20" customFormat="1" ht="12.95" customHeight="1" x14ac:dyDescent="0.2">
      <c r="B86" s="22"/>
      <c r="C86" s="46"/>
      <c r="D86" s="46"/>
    </row>
    <row r="87" spans="2:4" s="20" customFormat="1" ht="12.95" customHeight="1" x14ac:dyDescent="0.2">
      <c r="B87" s="22"/>
      <c r="C87" s="46"/>
      <c r="D87" s="46"/>
    </row>
    <row r="88" spans="2:4" s="20" customFormat="1" ht="12.95" customHeight="1" x14ac:dyDescent="0.2">
      <c r="B88" s="22"/>
      <c r="C88" s="46"/>
      <c r="D88" s="46"/>
    </row>
    <row r="89" spans="2:4" s="20" customFormat="1" ht="12.95" customHeight="1" x14ac:dyDescent="0.2">
      <c r="B89" s="22"/>
      <c r="C89" s="46"/>
      <c r="D89" s="46"/>
    </row>
    <row r="90" spans="2:4" s="20" customFormat="1" ht="12.95" customHeight="1" x14ac:dyDescent="0.2">
      <c r="B90" s="22"/>
      <c r="C90" s="46"/>
      <c r="D90" s="46"/>
    </row>
    <row r="91" spans="2:4" s="20" customFormat="1" ht="12.95" customHeight="1" x14ac:dyDescent="0.2">
      <c r="B91" s="22"/>
      <c r="C91" s="46"/>
      <c r="D91" s="46"/>
    </row>
    <row r="92" spans="2:4" s="20" customFormat="1" ht="12.95" customHeight="1" x14ac:dyDescent="0.2">
      <c r="B92" s="22"/>
      <c r="C92" s="46"/>
      <c r="D92" s="46"/>
    </row>
    <row r="93" spans="2:4" s="20" customFormat="1" ht="12.95" customHeight="1" x14ac:dyDescent="0.2">
      <c r="B93" s="22"/>
      <c r="C93" s="46"/>
      <c r="D93" s="46"/>
    </row>
    <row r="94" spans="2:4" s="20" customFormat="1" ht="12.95" customHeight="1" x14ac:dyDescent="0.2">
      <c r="B94" s="22"/>
      <c r="C94" s="46"/>
      <c r="D94" s="46"/>
    </row>
    <row r="95" spans="2:4" s="20" customFormat="1" ht="12.95" customHeight="1" x14ac:dyDescent="0.2">
      <c r="C95" s="46"/>
      <c r="D95" s="46"/>
    </row>
    <row r="96" spans="2:4" s="20" customFormat="1" ht="12.95" customHeight="1" x14ac:dyDescent="0.2">
      <c r="C96" s="46"/>
      <c r="D96" s="46"/>
    </row>
    <row r="97" spans="3:4" s="20" customFormat="1" ht="12.95" customHeight="1" x14ac:dyDescent="0.2">
      <c r="C97" s="46"/>
      <c r="D97" s="46"/>
    </row>
    <row r="98" spans="3:4" s="20" customFormat="1" ht="12.95" customHeight="1" x14ac:dyDescent="0.2">
      <c r="C98" s="46"/>
      <c r="D98" s="46"/>
    </row>
    <row r="99" spans="3:4" s="20" customFormat="1" ht="12.95" customHeight="1" x14ac:dyDescent="0.2">
      <c r="C99" s="46"/>
      <c r="D99" s="46"/>
    </row>
    <row r="100" spans="3:4" s="20" customFormat="1" ht="12.95" customHeight="1" x14ac:dyDescent="0.2">
      <c r="C100" s="46"/>
      <c r="D100" s="46"/>
    </row>
    <row r="101" spans="3:4" s="20" customFormat="1" ht="12.95" customHeight="1" x14ac:dyDescent="0.2">
      <c r="C101" s="46"/>
      <c r="D101" s="46"/>
    </row>
    <row r="102" spans="3:4" s="20" customFormat="1" ht="12.95" customHeight="1" x14ac:dyDescent="0.2">
      <c r="C102" s="46"/>
      <c r="D102" s="46"/>
    </row>
    <row r="103" spans="3:4" s="20" customFormat="1" ht="12.95" customHeight="1" x14ac:dyDescent="0.2">
      <c r="C103" s="46"/>
      <c r="D103" s="46"/>
    </row>
    <row r="104" spans="3:4" s="20" customFormat="1" ht="12.95" customHeight="1" x14ac:dyDescent="0.2">
      <c r="C104" s="46"/>
      <c r="D104" s="46"/>
    </row>
    <row r="105" spans="3:4" s="20" customFormat="1" ht="12.95" customHeight="1" x14ac:dyDescent="0.2">
      <c r="C105" s="46"/>
      <c r="D105" s="46"/>
    </row>
    <row r="106" spans="3:4" s="20" customFormat="1" ht="12.95" customHeight="1" x14ac:dyDescent="0.2">
      <c r="C106" s="46"/>
      <c r="D106" s="46"/>
    </row>
    <row r="107" spans="3:4" s="20" customFormat="1" ht="12.95" customHeight="1" x14ac:dyDescent="0.2">
      <c r="C107" s="46"/>
      <c r="D107" s="46"/>
    </row>
    <row r="108" spans="3:4" s="20" customFormat="1" ht="12.95" customHeight="1" x14ac:dyDescent="0.2">
      <c r="C108" s="46"/>
      <c r="D108" s="46"/>
    </row>
    <row r="109" spans="3:4" s="20" customFormat="1" ht="12.95" customHeight="1" x14ac:dyDescent="0.2">
      <c r="C109" s="46"/>
      <c r="D109" s="46"/>
    </row>
    <row r="110" spans="3:4" s="20" customFormat="1" ht="12.95" customHeight="1" x14ac:dyDescent="0.2">
      <c r="C110" s="46"/>
      <c r="D110" s="46"/>
    </row>
    <row r="111" spans="3:4" s="20" customFormat="1" ht="12.95" customHeight="1" x14ac:dyDescent="0.2">
      <c r="C111" s="46"/>
      <c r="D111" s="46"/>
    </row>
    <row r="112" spans="3:4" s="20" customFormat="1" ht="12.95" customHeight="1" x14ac:dyDescent="0.2">
      <c r="C112" s="46"/>
      <c r="D112" s="46"/>
    </row>
    <row r="113" spans="3:4" s="20" customFormat="1" ht="12.95" customHeight="1" x14ac:dyDescent="0.2">
      <c r="C113" s="46"/>
      <c r="D113" s="46"/>
    </row>
    <row r="114" spans="3:4" s="20" customFormat="1" ht="12.95" customHeight="1" x14ac:dyDescent="0.2">
      <c r="C114" s="46"/>
      <c r="D114" s="46"/>
    </row>
    <row r="115" spans="3:4" s="20" customFormat="1" ht="12.95" customHeight="1" x14ac:dyDescent="0.2">
      <c r="C115" s="46"/>
      <c r="D115" s="46"/>
    </row>
    <row r="116" spans="3:4" s="20" customFormat="1" ht="12.95" customHeight="1" x14ac:dyDescent="0.2">
      <c r="C116" s="46"/>
      <c r="D116" s="46"/>
    </row>
    <row r="117" spans="3:4" s="20" customFormat="1" ht="12.95" customHeight="1" x14ac:dyDescent="0.2">
      <c r="C117" s="46"/>
      <c r="D117" s="46"/>
    </row>
    <row r="118" spans="3:4" s="20" customFormat="1" ht="12.95" customHeight="1" x14ac:dyDescent="0.2">
      <c r="C118" s="46"/>
      <c r="D118" s="46"/>
    </row>
    <row r="119" spans="3:4" s="20" customFormat="1" ht="12.95" customHeight="1" x14ac:dyDescent="0.2">
      <c r="C119" s="46"/>
      <c r="D119" s="46"/>
    </row>
    <row r="120" spans="3:4" s="20" customFormat="1" ht="12.95" customHeight="1" x14ac:dyDescent="0.2">
      <c r="C120" s="46"/>
      <c r="D120" s="46"/>
    </row>
    <row r="121" spans="3:4" s="20" customFormat="1" ht="12.95" customHeight="1" x14ac:dyDescent="0.2">
      <c r="C121" s="46"/>
      <c r="D121" s="46"/>
    </row>
    <row r="122" spans="3:4" s="20" customFormat="1" ht="12.95" customHeight="1" x14ac:dyDescent="0.2">
      <c r="C122" s="46"/>
      <c r="D122" s="46"/>
    </row>
    <row r="123" spans="3:4" s="20" customFormat="1" ht="12.95" customHeight="1" x14ac:dyDescent="0.2">
      <c r="C123" s="46"/>
      <c r="D123" s="46"/>
    </row>
    <row r="124" spans="3:4" s="20" customFormat="1" ht="12.95" customHeight="1" x14ac:dyDescent="0.2">
      <c r="C124" s="46"/>
      <c r="D124" s="46"/>
    </row>
    <row r="125" spans="3:4" s="20" customFormat="1" ht="12.95" customHeight="1" x14ac:dyDescent="0.2">
      <c r="C125" s="46"/>
      <c r="D125" s="46"/>
    </row>
    <row r="126" spans="3:4" s="20" customFormat="1" ht="12.95" customHeight="1" x14ac:dyDescent="0.2">
      <c r="C126" s="46"/>
      <c r="D126" s="46"/>
    </row>
    <row r="127" spans="3:4" s="20" customFormat="1" ht="12.95" customHeight="1" x14ac:dyDescent="0.2">
      <c r="C127" s="46"/>
      <c r="D127" s="46"/>
    </row>
    <row r="128" spans="3:4" s="20" customFormat="1" ht="12.95" customHeight="1" x14ac:dyDescent="0.2">
      <c r="C128" s="46"/>
      <c r="D128" s="46"/>
    </row>
    <row r="129" spans="3:4" s="20" customFormat="1" ht="12.95" customHeight="1" x14ac:dyDescent="0.2">
      <c r="C129" s="46"/>
      <c r="D129" s="46"/>
    </row>
    <row r="130" spans="3:4" s="20" customFormat="1" ht="12.95" customHeight="1" x14ac:dyDescent="0.2">
      <c r="C130" s="46"/>
      <c r="D130" s="46"/>
    </row>
    <row r="131" spans="3:4" s="20" customFormat="1" ht="12.95" customHeight="1" x14ac:dyDescent="0.2">
      <c r="C131" s="46"/>
      <c r="D131" s="46"/>
    </row>
    <row r="132" spans="3:4" s="20" customFormat="1" ht="12.95" customHeight="1" x14ac:dyDescent="0.2">
      <c r="C132" s="46"/>
      <c r="D132" s="46"/>
    </row>
    <row r="133" spans="3:4" s="20" customFormat="1" ht="12.95" customHeight="1" x14ac:dyDescent="0.2">
      <c r="C133" s="46"/>
      <c r="D133" s="46"/>
    </row>
    <row r="134" spans="3:4" s="20" customFormat="1" ht="12.95" customHeight="1" x14ac:dyDescent="0.2">
      <c r="C134" s="46"/>
      <c r="D134" s="46"/>
    </row>
    <row r="135" spans="3:4" s="20" customFormat="1" ht="12.95" customHeight="1" x14ac:dyDescent="0.2">
      <c r="C135" s="46"/>
      <c r="D135" s="46"/>
    </row>
    <row r="136" spans="3:4" s="20" customFormat="1" ht="12.95" customHeight="1" x14ac:dyDescent="0.2">
      <c r="C136" s="46"/>
      <c r="D136" s="46"/>
    </row>
    <row r="137" spans="3:4" s="20" customFormat="1" ht="12.95" customHeight="1" x14ac:dyDescent="0.2">
      <c r="C137" s="46"/>
      <c r="D137" s="46"/>
    </row>
    <row r="138" spans="3:4" s="20" customFormat="1" ht="12.95" customHeight="1" x14ac:dyDescent="0.2">
      <c r="C138" s="46"/>
      <c r="D138" s="46"/>
    </row>
    <row r="139" spans="3:4" s="20" customFormat="1" ht="12.95" customHeight="1" x14ac:dyDescent="0.2">
      <c r="C139" s="46"/>
      <c r="D139" s="46"/>
    </row>
    <row r="140" spans="3:4" s="20" customFormat="1" ht="12.95" customHeight="1" x14ac:dyDescent="0.2">
      <c r="C140" s="46"/>
      <c r="D140" s="46"/>
    </row>
    <row r="141" spans="3:4" s="20" customFormat="1" ht="12.95" customHeight="1" x14ac:dyDescent="0.2">
      <c r="C141" s="46"/>
      <c r="D141" s="46"/>
    </row>
    <row r="142" spans="3:4" s="20" customFormat="1" ht="12.95" customHeight="1" x14ac:dyDescent="0.2">
      <c r="C142" s="46"/>
      <c r="D142" s="46"/>
    </row>
    <row r="143" spans="3:4" s="20" customFormat="1" ht="12.95" customHeight="1" x14ac:dyDescent="0.2">
      <c r="C143" s="46"/>
      <c r="D143" s="46"/>
    </row>
    <row r="144" spans="3:4" s="20" customFormat="1" ht="12.95" customHeight="1" x14ac:dyDescent="0.2">
      <c r="C144" s="46"/>
      <c r="D144" s="46"/>
    </row>
    <row r="145" spans="3:4" s="20" customFormat="1" ht="12.95" customHeight="1" x14ac:dyDescent="0.2">
      <c r="C145" s="46"/>
      <c r="D145" s="46"/>
    </row>
    <row r="146" spans="3:4" s="20" customFormat="1" ht="12.95" customHeight="1" x14ac:dyDescent="0.2">
      <c r="C146" s="46"/>
      <c r="D146" s="46"/>
    </row>
    <row r="147" spans="3:4" s="20" customFormat="1" ht="12.95" customHeight="1" x14ac:dyDescent="0.2">
      <c r="C147" s="46"/>
      <c r="D147" s="46"/>
    </row>
    <row r="148" spans="3:4" s="20" customFormat="1" ht="12.95" customHeight="1" x14ac:dyDescent="0.2">
      <c r="C148" s="46"/>
      <c r="D148" s="46"/>
    </row>
    <row r="149" spans="3:4" s="20" customFormat="1" ht="12.95" customHeight="1" x14ac:dyDescent="0.2">
      <c r="C149" s="46"/>
      <c r="D149" s="46"/>
    </row>
    <row r="150" spans="3:4" s="20" customFormat="1" ht="12.95" customHeight="1" x14ac:dyDescent="0.2">
      <c r="C150" s="46"/>
      <c r="D150" s="46"/>
    </row>
    <row r="151" spans="3:4" s="20" customFormat="1" ht="12.95" customHeight="1" x14ac:dyDescent="0.2">
      <c r="C151" s="46"/>
      <c r="D151" s="46"/>
    </row>
    <row r="152" spans="3:4" s="20" customFormat="1" ht="12.95" customHeight="1" x14ac:dyDescent="0.2">
      <c r="C152" s="46"/>
      <c r="D152" s="46"/>
    </row>
    <row r="153" spans="3:4" s="20" customFormat="1" ht="12.95" customHeight="1" x14ac:dyDescent="0.2">
      <c r="C153" s="46"/>
      <c r="D153" s="46"/>
    </row>
    <row r="154" spans="3:4" s="20" customFormat="1" ht="12.95" customHeight="1" x14ac:dyDescent="0.2">
      <c r="C154" s="46"/>
      <c r="D154" s="46"/>
    </row>
    <row r="155" spans="3:4" s="20" customFormat="1" ht="12.95" customHeight="1" x14ac:dyDescent="0.2">
      <c r="C155" s="46"/>
      <c r="D155" s="46"/>
    </row>
    <row r="156" spans="3:4" s="20" customFormat="1" ht="12.95" customHeight="1" x14ac:dyDescent="0.2">
      <c r="C156" s="46"/>
      <c r="D156" s="46"/>
    </row>
    <row r="157" spans="3:4" s="20" customFormat="1" ht="12.95" customHeight="1" x14ac:dyDescent="0.2">
      <c r="C157" s="46"/>
      <c r="D157" s="46"/>
    </row>
    <row r="158" spans="3:4" s="20" customFormat="1" ht="12.95" customHeight="1" x14ac:dyDescent="0.2">
      <c r="C158" s="46"/>
      <c r="D158" s="46"/>
    </row>
    <row r="159" spans="3:4" s="20" customFormat="1" ht="12.95" customHeight="1" x14ac:dyDescent="0.2">
      <c r="C159" s="46"/>
      <c r="D159" s="46"/>
    </row>
    <row r="160" spans="3:4" s="20" customFormat="1" ht="12.95" customHeight="1" x14ac:dyDescent="0.2">
      <c r="C160" s="46"/>
      <c r="D160" s="46"/>
    </row>
    <row r="161" spans="3:4" s="20" customFormat="1" ht="12.95" customHeight="1" x14ac:dyDescent="0.2">
      <c r="C161" s="46"/>
      <c r="D161" s="46"/>
    </row>
    <row r="162" spans="3:4" s="20" customFormat="1" ht="12.95" customHeight="1" x14ac:dyDescent="0.2">
      <c r="C162" s="46"/>
      <c r="D162" s="46"/>
    </row>
    <row r="163" spans="3:4" s="20" customFormat="1" ht="12.95" customHeight="1" x14ac:dyDescent="0.2">
      <c r="C163" s="46"/>
      <c r="D163" s="46"/>
    </row>
    <row r="164" spans="3:4" s="20" customFormat="1" ht="12.95" customHeight="1" x14ac:dyDescent="0.2">
      <c r="C164" s="46"/>
      <c r="D164" s="46"/>
    </row>
    <row r="165" spans="3:4" s="20" customFormat="1" ht="12.95" customHeight="1" x14ac:dyDescent="0.2">
      <c r="C165" s="46"/>
      <c r="D165" s="46"/>
    </row>
    <row r="166" spans="3:4" s="20" customFormat="1" ht="12.95" customHeight="1" x14ac:dyDescent="0.2">
      <c r="C166" s="46"/>
      <c r="D166" s="46"/>
    </row>
    <row r="167" spans="3:4" s="20" customFormat="1" ht="12.95" customHeight="1" x14ac:dyDescent="0.2">
      <c r="C167" s="46"/>
      <c r="D167" s="46"/>
    </row>
    <row r="168" spans="3:4" s="20" customFormat="1" ht="12.95" customHeight="1" x14ac:dyDescent="0.2">
      <c r="C168" s="46"/>
      <c r="D168" s="46"/>
    </row>
    <row r="169" spans="3:4" s="20" customFormat="1" ht="12.95" customHeight="1" x14ac:dyDescent="0.2">
      <c r="C169" s="46"/>
      <c r="D169" s="46"/>
    </row>
    <row r="170" spans="3:4" s="20" customFormat="1" ht="12.95" customHeight="1" x14ac:dyDescent="0.2">
      <c r="C170" s="46"/>
      <c r="D170" s="46"/>
    </row>
    <row r="171" spans="3:4" s="20" customFormat="1" ht="12.95" customHeight="1" x14ac:dyDescent="0.2">
      <c r="C171" s="46"/>
      <c r="D171" s="46"/>
    </row>
    <row r="172" spans="3:4" s="20" customFormat="1" ht="12.95" customHeight="1" x14ac:dyDescent="0.2">
      <c r="C172" s="46"/>
      <c r="D172" s="46"/>
    </row>
    <row r="173" spans="3:4" s="20" customFormat="1" ht="12.95" customHeight="1" x14ac:dyDescent="0.2">
      <c r="C173" s="46"/>
      <c r="D173" s="46"/>
    </row>
    <row r="174" spans="3:4" s="20" customFormat="1" ht="12.95" customHeight="1" x14ac:dyDescent="0.2">
      <c r="C174" s="46"/>
      <c r="D174" s="46"/>
    </row>
    <row r="175" spans="3:4" s="20" customFormat="1" ht="12.95" customHeight="1" x14ac:dyDescent="0.2">
      <c r="C175" s="46"/>
      <c r="D175" s="46"/>
    </row>
    <row r="176" spans="3:4" s="20" customFormat="1" ht="12.95" customHeight="1" x14ac:dyDescent="0.2">
      <c r="C176" s="46"/>
      <c r="D176" s="46"/>
    </row>
    <row r="177" spans="3:4" s="20" customFormat="1" ht="12.95" customHeight="1" x14ac:dyDescent="0.2">
      <c r="C177" s="46"/>
      <c r="D177" s="46"/>
    </row>
    <row r="178" spans="3:4" s="20" customFormat="1" ht="12.95" customHeight="1" x14ac:dyDescent="0.2">
      <c r="C178" s="46"/>
      <c r="D178" s="46"/>
    </row>
    <row r="179" spans="3:4" s="20" customFormat="1" ht="12.95" customHeight="1" x14ac:dyDescent="0.2">
      <c r="C179" s="46"/>
      <c r="D179" s="46"/>
    </row>
    <row r="180" spans="3:4" s="20" customFormat="1" ht="12.95" customHeight="1" x14ac:dyDescent="0.2">
      <c r="C180" s="46"/>
      <c r="D180" s="46"/>
    </row>
    <row r="181" spans="3:4" s="20" customFormat="1" ht="12.95" customHeight="1" x14ac:dyDescent="0.2">
      <c r="C181" s="46"/>
      <c r="D181" s="46"/>
    </row>
    <row r="182" spans="3:4" s="20" customFormat="1" ht="12.95" customHeight="1" x14ac:dyDescent="0.2">
      <c r="C182" s="46"/>
      <c r="D182" s="46"/>
    </row>
    <row r="183" spans="3:4" s="20" customFormat="1" ht="12.95" customHeight="1" x14ac:dyDescent="0.2">
      <c r="C183" s="46"/>
      <c r="D183" s="46"/>
    </row>
    <row r="184" spans="3:4" s="20" customFormat="1" ht="12.95" customHeight="1" x14ac:dyDescent="0.2">
      <c r="C184" s="46"/>
      <c r="D184" s="46"/>
    </row>
    <row r="185" spans="3:4" s="20" customFormat="1" ht="12.95" customHeight="1" x14ac:dyDescent="0.2">
      <c r="C185" s="46"/>
      <c r="D185" s="46"/>
    </row>
    <row r="186" spans="3:4" s="20" customFormat="1" ht="12.95" customHeight="1" x14ac:dyDescent="0.2">
      <c r="C186" s="46"/>
      <c r="D186" s="46"/>
    </row>
    <row r="187" spans="3:4" s="20" customFormat="1" ht="12.95" customHeight="1" x14ac:dyDescent="0.2">
      <c r="C187" s="46"/>
      <c r="D187" s="46"/>
    </row>
    <row r="188" spans="3:4" s="20" customFormat="1" ht="12.95" customHeight="1" x14ac:dyDescent="0.2">
      <c r="C188" s="46"/>
      <c r="D188" s="46"/>
    </row>
    <row r="189" spans="3:4" s="20" customFormat="1" ht="12.95" customHeight="1" x14ac:dyDescent="0.2">
      <c r="C189" s="46"/>
      <c r="D189" s="46"/>
    </row>
    <row r="190" spans="3:4" s="20" customFormat="1" ht="12.95" customHeight="1" x14ac:dyDescent="0.2">
      <c r="C190" s="46"/>
      <c r="D190" s="46"/>
    </row>
    <row r="191" spans="3:4" s="20" customFormat="1" ht="12.95" customHeight="1" x14ac:dyDescent="0.2">
      <c r="C191" s="46"/>
      <c r="D191" s="46"/>
    </row>
    <row r="192" spans="3:4" s="20" customFormat="1" ht="12.95" customHeight="1" x14ac:dyDescent="0.2">
      <c r="C192" s="46"/>
      <c r="D192" s="46"/>
    </row>
    <row r="193" spans="3:4" s="20" customFormat="1" ht="12.95" customHeight="1" x14ac:dyDescent="0.2">
      <c r="C193" s="46"/>
      <c r="D193" s="46"/>
    </row>
    <row r="194" spans="3:4" s="20" customFormat="1" ht="12.95" customHeight="1" x14ac:dyDescent="0.2">
      <c r="C194" s="46"/>
      <c r="D194" s="46"/>
    </row>
    <row r="195" spans="3:4" s="20" customFormat="1" ht="12.95" customHeight="1" x14ac:dyDescent="0.2">
      <c r="C195" s="46"/>
      <c r="D195" s="46"/>
    </row>
    <row r="196" spans="3:4" s="20" customFormat="1" ht="12.95" customHeight="1" x14ac:dyDescent="0.2">
      <c r="C196" s="46"/>
      <c r="D196" s="46"/>
    </row>
    <row r="197" spans="3:4" s="20" customFormat="1" ht="12.95" customHeight="1" x14ac:dyDescent="0.2">
      <c r="C197" s="46"/>
      <c r="D197" s="46"/>
    </row>
    <row r="198" spans="3:4" s="20" customFormat="1" ht="12.95" customHeight="1" x14ac:dyDescent="0.2">
      <c r="C198" s="46"/>
      <c r="D198" s="46"/>
    </row>
    <row r="199" spans="3:4" s="20" customFormat="1" ht="12.95" customHeight="1" x14ac:dyDescent="0.2">
      <c r="C199" s="46"/>
      <c r="D199" s="46"/>
    </row>
    <row r="200" spans="3:4" s="20" customFormat="1" ht="12.95" customHeight="1" x14ac:dyDescent="0.2">
      <c r="C200" s="46"/>
      <c r="D200" s="46"/>
    </row>
    <row r="201" spans="3:4" s="20" customFormat="1" ht="12.95" customHeight="1" x14ac:dyDescent="0.2">
      <c r="C201" s="46"/>
      <c r="D201" s="46"/>
    </row>
    <row r="202" spans="3:4" s="20" customFormat="1" ht="12.95" customHeight="1" x14ac:dyDescent="0.2">
      <c r="C202" s="46"/>
      <c r="D202" s="46"/>
    </row>
    <row r="203" spans="3:4" s="20" customFormat="1" ht="12.95" customHeight="1" x14ac:dyDescent="0.2">
      <c r="C203" s="46"/>
      <c r="D203" s="46"/>
    </row>
    <row r="204" spans="3:4" s="20" customFormat="1" ht="12.95" customHeight="1" x14ac:dyDescent="0.2">
      <c r="C204" s="46"/>
      <c r="D204" s="46"/>
    </row>
    <row r="205" spans="3:4" s="20" customFormat="1" ht="12.95" customHeight="1" x14ac:dyDescent="0.2">
      <c r="C205" s="46"/>
      <c r="D205" s="46"/>
    </row>
    <row r="206" spans="3:4" s="20" customFormat="1" ht="12.95" customHeight="1" x14ac:dyDescent="0.2">
      <c r="C206" s="46"/>
      <c r="D206" s="46"/>
    </row>
    <row r="207" spans="3:4" s="20" customFormat="1" ht="12.95" customHeight="1" x14ac:dyDescent="0.2">
      <c r="C207" s="46"/>
      <c r="D207" s="46"/>
    </row>
    <row r="208" spans="3:4" s="20" customFormat="1" ht="12.95" customHeight="1" x14ac:dyDescent="0.2">
      <c r="C208" s="46"/>
      <c r="D208" s="46"/>
    </row>
    <row r="209" spans="3:4" s="20" customFormat="1" ht="12.95" customHeight="1" x14ac:dyDescent="0.2">
      <c r="C209" s="46"/>
      <c r="D209" s="46"/>
    </row>
    <row r="210" spans="3:4" s="20" customFormat="1" ht="12.95" customHeight="1" x14ac:dyDescent="0.2">
      <c r="C210" s="46"/>
      <c r="D210" s="46"/>
    </row>
    <row r="211" spans="3:4" s="20" customFormat="1" ht="12.95" customHeight="1" x14ac:dyDescent="0.2">
      <c r="C211" s="46"/>
      <c r="D211" s="46"/>
    </row>
    <row r="212" spans="3:4" s="20" customFormat="1" ht="12.95" customHeight="1" x14ac:dyDescent="0.2">
      <c r="C212" s="46"/>
      <c r="D212" s="46"/>
    </row>
    <row r="213" spans="3:4" s="20" customFormat="1" ht="12.95" customHeight="1" x14ac:dyDescent="0.2">
      <c r="C213" s="46"/>
      <c r="D213" s="46"/>
    </row>
    <row r="214" spans="3:4" s="20" customFormat="1" ht="12.95" customHeight="1" x14ac:dyDescent="0.2">
      <c r="C214" s="46"/>
      <c r="D214" s="46"/>
    </row>
    <row r="215" spans="3:4" s="20" customFormat="1" ht="12.95" customHeight="1" x14ac:dyDescent="0.2">
      <c r="C215" s="46"/>
      <c r="D215" s="46"/>
    </row>
    <row r="216" spans="3:4" s="20" customFormat="1" ht="12.95" customHeight="1" x14ac:dyDescent="0.2">
      <c r="C216" s="46"/>
      <c r="D216" s="46"/>
    </row>
    <row r="217" spans="3:4" s="20" customFormat="1" ht="12.95" customHeight="1" x14ac:dyDescent="0.2">
      <c r="C217" s="46"/>
      <c r="D217" s="46"/>
    </row>
    <row r="218" spans="3:4" s="20" customFormat="1" ht="12.95" customHeight="1" x14ac:dyDescent="0.2">
      <c r="C218" s="46"/>
      <c r="D218" s="46"/>
    </row>
    <row r="219" spans="3:4" s="20" customFormat="1" ht="12.95" customHeight="1" x14ac:dyDescent="0.2">
      <c r="C219" s="46"/>
      <c r="D219" s="46"/>
    </row>
    <row r="220" spans="3:4" s="20" customFormat="1" ht="12.95" customHeight="1" x14ac:dyDescent="0.2">
      <c r="C220" s="46"/>
      <c r="D220" s="46"/>
    </row>
    <row r="221" spans="3:4" s="20" customFormat="1" ht="12.95" customHeight="1" x14ac:dyDescent="0.2">
      <c r="C221" s="46"/>
      <c r="D221" s="46"/>
    </row>
    <row r="222" spans="3:4" s="20" customFormat="1" ht="12.95" customHeight="1" x14ac:dyDescent="0.2">
      <c r="C222" s="46"/>
      <c r="D222" s="46"/>
    </row>
    <row r="223" spans="3:4" s="20" customFormat="1" ht="12.95" customHeight="1" x14ac:dyDescent="0.2">
      <c r="C223" s="46"/>
      <c r="D223" s="46"/>
    </row>
    <row r="224" spans="3:4" s="20" customFormat="1" ht="12.95" customHeight="1" x14ac:dyDescent="0.2">
      <c r="C224" s="46"/>
      <c r="D224" s="46"/>
    </row>
    <row r="225" spans="3:4" s="20" customFormat="1" ht="12.95" customHeight="1" x14ac:dyDescent="0.2">
      <c r="C225" s="46"/>
      <c r="D225" s="46"/>
    </row>
    <row r="226" spans="3:4" s="20" customFormat="1" ht="12.95" customHeight="1" x14ac:dyDescent="0.2">
      <c r="C226" s="46"/>
      <c r="D226" s="46"/>
    </row>
    <row r="227" spans="3:4" s="20" customFormat="1" ht="12.95" customHeight="1" x14ac:dyDescent="0.2">
      <c r="C227" s="46"/>
      <c r="D227" s="46"/>
    </row>
    <row r="228" spans="3:4" s="20" customFormat="1" ht="12.95" customHeight="1" x14ac:dyDescent="0.2">
      <c r="C228" s="46"/>
      <c r="D228" s="46"/>
    </row>
    <row r="229" spans="3:4" s="20" customFormat="1" ht="12.95" customHeight="1" x14ac:dyDescent="0.2">
      <c r="C229" s="46"/>
      <c r="D229" s="46"/>
    </row>
    <row r="230" spans="3:4" s="20" customFormat="1" ht="12.95" customHeight="1" x14ac:dyDescent="0.2">
      <c r="C230" s="46"/>
      <c r="D230" s="46"/>
    </row>
    <row r="231" spans="3:4" s="20" customFormat="1" ht="12.95" customHeight="1" x14ac:dyDescent="0.2">
      <c r="C231" s="46"/>
      <c r="D231" s="46"/>
    </row>
    <row r="232" spans="3:4" s="20" customFormat="1" ht="12.95" customHeight="1" x14ac:dyDescent="0.2">
      <c r="C232" s="46"/>
      <c r="D232" s="46"/>
    </row>
    <row r="233" spans="3:4" s="20" customFormat="1" ht="12.95" customHeight="1" x14ac:dyDescent="0.2">
      <c r="C233" s="46"/>
      <c r="D233" s="46"/>
    </row>
    <row r="234" spans="3:4" s="20" customFormat="1" ht="12.95" customHeight="1" x14ac:dyDescent="0.2">
      <c r="C234" s="46"/>
      <c r="D234" s="46"/>
    </row>
    <row r="235" spans="3:4" s="20" customFormat="1" ht="12.95" customHeight="1" x14ac:dyDescent="0.2">
      <c r="C235" s="46"/>
      <c r="D235" s="46"/>
    </row>
    <row r="236" spans="3:4" s="20" customFormat="1" ht="12.95" customHeight="1" x14ac:dyDescent="0.2">
      <c r="C236" s="46"/>
      <c r="D236" s="46"/>
    </row>
    <row r="237" spans="3:4" s="20" customFormat="1" ht="12.95" customHeight="1" x14ac:dyDescent="0.2">
      <c r="C237" s="46"/>
      <c r="D237" s="46"/>
    </row>
    <row r="238" spans="3:4" s="20" customFormat="1" ht="12.95" customHeight="1" x14ac:dyDescent="0.2">
      <c r="C238" s="46"/>
      <c r="D238" s="46"/>
    </row>
    <row r="239" spans="3:4" s="20" customFormat="1" ht="12.95" customHeight="1" x14ac:dyDescent="0.2">
      <c r="C239" s="46"/>
      <c r="D239" s="46"/>
    </row>
    <row r="240" spans="3:4" s="20" customFormat="1" ht="12.95" customHeight="1" x14ac:dyDescent="0.2">
      <c r="C240" s="46"/>
      <c r="D240" s="46"/>
    </row>
    <row r="241" spans="3:4" s="20" customFormat="1" ht="12.95" customHeight="1" x14ac:dyDescent="0.2">
      <c r="C241" s="46"/>
      <c r="D241" s="46"/>
    </row>
    <row r="242" spans="3:4" s="20" customFormat="1" ht="12.95" customHeight="1" x14ac:dyDescent="0.2">
      <c r="C242" s="46"/>
      <c r="D242" s="46"/>
    </row>
    <row r="243" spans="3:4" s="20" customFormat="1" ht="12.95" customHeight="1" x14ac:dyDescent="0.2">
      <c r="C243" s="46"/>
      <c r="D243" s="46"/>
    </row>
    <row r="244" spans="3:4" s="20" customFormat="1" ht="12.95" customHeight="1" x14ac:dyDescent="0.2">
      <c r="C244" s="46"/>
      <c r="D244" s="46"/>
    </row>
    <row r="245" spans="3:4" s="20" customFormat="1" ht="12.95" customHeight="1" x14ac:dyDescent="0.2">
      <c r="C245" s="46"/>
      <c r="D245" s="46"/>
    </row>
    <row r="246" spans="3:4" s="20" customFormat="1" ht="12.95" customHeight="1" x14ac:dyDescent="0.2">
      <c r="C246" s="46"/>
      <c r="D246" s="46"/>
    </row>
    <row r="247" spans="3:4" s="20" customFormat="1" ht="12.95" customHeight="1" x14ac:dyDescent="0.2">
      <c r="C247" s="46"/>
      <c r="D247" s="46"/>
    </row>
    <row r="248" spans="3:4" s="20" customFormat="1" ht="12.95" customHeight="1" x14ac:dyDescent="0.2">
      <c r="C248" s="46"/>
      <c r="D248" s="46"/>
    </row>
    <row r="249" spans="3:4" s="20" customFormat="1" ht="12.95" customHeight="1" x14ac:dyDescent="0.2">
      <c r="C249" s="46"/>
      <c r="D249" s="46"/>
    </row>
    <row r="250" spans="3:4" s="20" customFormat="1" ht="12.95" customHeight="1" x14ac:dyDescent="0.2">
      <c r="C250" s="46"/>
      <c r="D250" s="46"/>
    </row>
    <row r="251" spans="3:4" s="20" customFormat="1" ht="12.95" customHeight="1" x14ac:dyDescent="0.2">
      <c r="C251" s="46"/>
      <c r="D251" s="46"/>
    </row>
    <row r="252" spans="3:4" s="20" customFormat="1" ht="12.95" customHeight="1" x14ac:dyDescent="0.2">
      <c r="C252" s="46"/>
      <c r="D252" s="46"/>
    </row>
    <row r="253" spans="3:4" s="20" customFormat="1" ht="12.95" customHeight="1" x14ac:dyDescent="0.2">
      <c r="C253" s="46"/>
      <c r="D253" s="46"/>
    </row>
    <row r="254" spans="3:4" s="20" customFormat="1" ht="12.95" customHeight="1" x14ac:dyDescent="0.2">
      <c r="C254" s="46"/>
      <c r="D254" s="46"/>
    </row>
    <row r="255" spans="3:4" s="20" customFormat="1" ht="12.95" customHeight="1" x14ac:dyDescent="0.2">
      <c r="C255" s="46"/>
      <c r="D255" s="46"/>
    </row>
    <row r="256" spans="3:4" s="20" customFormat="1" ht="12.95" customHeight="1" x14ac:dyDescent="0.2">
      <c r="C256" s="46"/>
      <c r="D256" s="46"/>
    </row>
    <row r="257" spans="3:4" s="20" customFormat="1" ht="12.95" customHeight="1" x14ac:dyDescent="0.2">
      <c r="C257" s="46"/>
      <c r="D257" s="46"/>
    </row>
    <row r="258" spans="3:4" s="20" customFormat="1" ht="12.95" customHeight="1" x14ac:dyDescent="0.2">
      <c r="C258" s="46"/>
      <c r="D258" s="46"/>
    </row>
    <row r="259" spans="3:4" s="20" customFormat="1" ht="12.95" customHeight="1" x14ac:dyDescent="0.2">
      <c r="C259" s="46"/>
      <c r="D259" s="46"/>
    </row>
    <row r="260" spans="3:4" s="20" customFormat="1" ht="12.95" customHeight="1" x14ac:dyDescent="0.2">
      <c r="C260" s="46"/>
      <c r="D260" s="46"/>
    </row>
    <row r="261" spans="3:4" s="20" customFormat="1" ht="12.95" customHeight="1" x14ac:dyDescent="0.2">
      <c r="C261" s="46"/>
      <c r="D261" s="46"/>
    </row>
    <row r="262" spans="3:4" s="20" customFormat="1" ht="12.95" customHeight="1" x14ac:dyDescent="0.2">
      <c r="C262" s="46"/>
      <c r="D262" s="46"/>
    </row>
    <row r="263" spans="3:4" s="20" customFormat="1" ht="12.95" customHeight="1" x14ac:dyDescent="0.2">
      <c r="C263" s="46"/>
      <c r="D263" s="46"/>
    </row>
    <row r="264" spans="3:4" s="20" customFormat="1" ht="12.95" customHeight="1" x14ac:dyDescent="0.2">
      <c r="C264" s="46"/>
      <c r="D264" s="46"/>
    </row>
    <row r="265" spans="3:4" s="20" customFormat="1" ht="12.95" customHeight="1" x14ac:dyDescent="0.2">
      <c r="C265" s="46"/>
      <c r="D265" s="46"/>
    </row>
    <row r="266" spans="3:4" s="20" customFormat="1" ht="12.95" customHeight="1" x14ac:dyDescent="0.2">
      <c r="C266" s="46"/>
      <c r="D266" s="46"/>
    </row>
    <row r="267" spans="3:4" s="20" customFormat="1" ht="12.95" customHeight="1" x14ac:dyDescent="0.2">
      <c r="C267" s="46"/>
      <c r="D267" s="46"/>
    </row>
    <row r="268" spans="3:4" s="20" customFormat="1" ht="12.95" customHeight="1" x14ac:dyDescent="0.2">
      <c r="C268" s="46"/>
      <c r="D268" s="46"/>
    </row>
    <row r="269" spans="3:4" s="20" customFormat="1" ht="12.95" customHeight="1" x14ac:dyDescent="0.2">
      <c r="C269" s="46"/>
      <c r="D269" s="46"/>
    </row>
    <row r="270" spans="3:4" s="20" customFormat="1" ht="12.95" customHeight="1" x14ac:dyDescent="0.2">
      <c r="C270" s="46"/>
      <c r="D270" s="46"/>
    </row>
    <row r="271" spans="3:4" s="20" customFormat="1" ht="12.95" customHeight="1" x14ac:dyDescent="0.2">
      <c r="C271" s="46"/>
      <c r="D271" s="46"/>
    </row>
    <row r="272" spans="3:4" s="20" customFormat="1" ht="12.95" customHeight="1" x14ac:dyDescent="0.2">
      <c r="C272" s="46"/>
      <c r="D272" s="46"/>
    </row>
    <row r="273" spans="3:4" s="20" customFormat="1" ht="12.95" customHeight="1" x14ac:dyDescent="0.2">
      <c r="C273" s="46"/>
      <c r="D273" s="46"/>
    </row>
    <row r="274" spans="3:4" s="20" customFormat="1" ht="12.95" customHeight="1" x14ac:dyDescent="0.2">
      <c r="C274" s="46"/>
      <c r="D274" s="46"/>
    </row>
    <row r="275" spans="3:4" s="20" customFormat="1" ht="12.95" customHeight="1" x14ac:dyDescent="0.2">
      <c r="C275" s="46"/>
      <c r="D275" s="46"/>
    </row>
    <row r="276" spans="3:4" s="20" customFormat="1" ht="12.95" customHeight="1" x14ac:dyDescent="0.2">
      <c r="C276" s="46"/>
      <c r="D276" s="46"/>
    </row>
    <row r="277" spans="3:4" s="20" customFormat="1" ht="12.95" customHeight="1" x14ac:dyDescent="0.2">
      <c r="C277" s="46"/>
      <c r="D277" s="46"/>
    </row>
    <row r="278" spans="3:4" s="20" customFormat="1" ht="12.95" customHeight="1" x14ac:dyDescent="0.2">
      <c r="C278" s="46"/>
      <c r="D278" s="46"/>
    </row>
    <row r="279" spans="3:4" s="20" customFormat="1" ht="12.95" customHeight="1" x14ac:dyDescent="0.2">
      <c r="C279" s="46"/>
      <c r="D279" s="46"/>
    </row>
    <row r="280" spans="3:4" s="20" customFormat="1" ht="12.95" customHeight="1" x14ac:dyDescent="0.2">
      <c r="C280" s="46"/>
      <c r="D280" s="46"/>
    </row>
    <row r="281" spans="3:4" s="20" customFormat="1" ht="12.95" customHeight="1" x14ac:dyDescent="0.2">
      <c r="C281" s="46"/>
      <c r="D281" s="46"/>
    </row>
    <row r="282" spans="3:4" s="20" customFormat="1" ht="12.95" customHeight="1" x14ac:dyDescent="0.2">
      <c r="C282" s="46"/>
      <c r="D282" s="46"/>
    </row>
    <row r="283" spans="3:4" s="20" customFormat="1" ht="12.95" customHeight="1" x14ac:dyDescent="0.2">
      <c r="C283" s="46"/>
      <c r="D283" s="46"/>
    </row>
    <row r="284" spans="3:4" s="20" customFormat="1" ht="12.95" customHeight="1" x14ac:dyDescent="0.2">
      <c r="C284" s="46"/>
      <c r="D284" s="46"/>
    </row>
    <row r="285" spans="3:4" s="20" customFormat="1" ht="12.95" customHeight="1" x14ac:dyDescent="0.2">
      <c r="C285" s="46"/>
      <c r="D285" s="46"/>
    </row>
    <row r="286" spans="3:4" s="20" customFormat="1" ht="12.95" customHeight="1" x14ac:dyDescent="0.2">
      <c r="C286" s="46"/>
      <c r="D286" s="46"/>
    </row>
    <row r="287" spans="3:4" s="20" customFormat="1" ht="12.95" customHeight="1" x14ac:dyDescent="0.2">
      <c r="C287" s="46"/>
      <c r="D287" s="46"/>
    </row>
    <row r="288" spans="3:4" s="20" customFormat="1" ht="12.95" customHeight="1" x14ac:dyDescent="0.2">
      <c r="C288" s="46"/>
      <c r="D288" s="46"/>
    </row>
    <row r="289" spans="3:4" s="20" customFormat="1" ht="12.95" customHeight="1" x14ac:dyDescent="0.2">
      <c r="C289" s="46"/>
      <c r="D289" s="46"/>
    </row>
    <row r="290" spans="3:4" s="20" customFormat="1" ht="12.95" customHeight="1" x14ac:dyDescent="0.2">
      <c r="C290" s="46"/>
      <c r="D290" s="46"/>
    </row>
    <row r="291" spans="3:4" s="20" customFormat="1" ht="12.95" customHeight="1" x14ac:dyDescent="0.2">
      <c r="C291" s="46"/>
      <c r="D291" s="46"/>
    </row>
    <row r="292" spans="3:4" s="20" customFormat="1" ht="12.95" customHeight="1" x14ac:dyDescent="0.2">
      <c r="C292" s="46"/>
      <c r="D292" s="46"/>
    </row>
    <row r="293" spans="3:4" s="20" customFormat="1" ht="12.95" customHeight="1" x14ac:dyDescent="0.2">
      <c r="C293" s="46"/>
      <c r="D293" s="46"/>
    </row>
    <row r="294" spans="3:4" s="20" customFormat="1" ht="12.95" customHeight="1" x14ac:dyDescent="0.2">
      <c r="C294" s="46"/>
      <c r="D294" s="46"/>
    </row>
    <row r="295" spans="3:4" s="20" customFormat="1" ht="12.95" customHeight="1" x14ac:dyDescent="0.2">
      <c r="C295" s="46"/>
      <c r="D295" s="46"/>
    </row>
    <row r="296" spans="3:4" s="20" customFormat="1" ht="12.95" customHeight="1" x14ac:dyDescent="0.2">
      <c r="C296" s="46"/>
      <c r="D296" s="46"/>
    </row>
    <row r="297" spans="3:4" s="20" customFormat="1" ht="12.95" customHeight="1" x14ac:dyDescent="0.2">
      <c r="C297" s="46"/>
      <c r="D297" s="46"/>
    </row>
    <row r="298" spans="3:4" s="20" customFormat="1" ht="12.95" customHeight="1" x14ac:dyDescent="0.2">
      <c r="C298" s="46"/>
      <c r="D298" s="46"/>
    </row>
    <row r="299" spans="3:4" s="20" customFormat="1" ht="12.95" customHeight="1" x14ac:dyDescent="0.2">
      <c r="C299" s="46"/>
      <c r="D299" s="46"/>
    </row>
    <row r="300" spans="3:4" s="20" customFormat="1" ht="12.95" customHeight="1" x14ac:dyDescent="0.2">
      <c r="C300" s="46"/>
      <c r="D300" s="46"/>
    </row>
    <row r="301" spans="3:4" s="20" customFormat="1" ht="12.95" customHeight="1" x14ac:dyDescent="0.2">
      <c r="C301" s="46"/>
      <c r="D301" s="46"/>
    </row>
    <row r="302" spans="3:4" s="20" customFormat="1" ht="12.95" customHeight="1" x14ac:dyDescent="0.2">
      <c r="C302" s="46"/>
      <c r="D302" s="46"/>
    </row>
    <row r="303" spans="3:4" s="20" customFormat="1" ht="12.95" customHeight="1" x14ac:dyDescent="0.2">
      <c r="C303" s="46"/>
      <c r="D303" s="46"/>
    </row>
    <row r="304" spans="3:4" s="20" customFormat="1" ht="12.95" customHeight="1" x14ac:dyDescent="0.2">
      <c r="C304" s="46"/>
      <c r="D304" s="46"/>
    </row>
    <row r="305" spans="3:4" s="20" customFormat="1" ht="12.95" customHeight="1" x14ac:dyDescent="0.2">
      <c r="C305" s="46"/>
      <c r="D305" s="46"/>
    </row>
    <row r="306" spans="3:4" s="20" customFormat="1" ht="12.95" customHeight="1" x14ac:dyDescent="0.2">
      <c r="C306" s="46"/>
      <c r="D306" s="46"/>
    </row>
    <row r="307" spans="3:4" s="20" customFormat="1" ht="12.95" customHeight="1" x14ac:dyDescent="0.2">
      <c r="C307" s="46"/>
      <c r="D307" s="46"/>
    </row>
    <row r="308" spans="3:4" s="20" customFormat="1" ht="12.95" customHeight="1" x14ac:dyDescent="0.2">
      <c r="C308" s="46"/>
      <c r="D308" s="46"/>
    </row>
    <row r="309" spans="3:4" s="20" customFormat="1" ht="12.95" customHeight="1" x14ac:dyDescent="0.2">
      <c r="C309" s="46"/>
      <c r="D309" s="46"/>
    </row>
    <row r="310" spans="3:4" s="20" customFormat="1" ht="12.95" customHeight="1" x14ac:dyDescent="0.2">
      <c r="C310" s="46"/>
      <c r="D310" s="46"/>
    </row>
    <row r="311" spans="3:4" s="20" customFormat="1" ht="12.95" customHeight="1" x14ac:dyDescent="0.2">
      <c r="C311" s="46"/>
      <c r="D311" s="46"/>
    </row>
    <row r="312" spans="3:4" s="20" customFormat="1" ht="12.95" customHeight="1" x14ac:dyDescent="0.2">
      <c r="C312" s="46"/>
      <c r="D312" s="46"/>
    </row>
    <row r="313" spans="3:4" s="20" customFormat="1" ht="12.95" customHeight="1" x14ac:dyDescent="0.2">
      <c r="C313" s="46"/>
      <c r="D313" s="46"/>
    </row>
    <row r="314" spans="3:4" s="20" customFormat="1" ht="12.95" customHeight="1" x14ac:dyDescent="0.2">
      <c r="C314" s="46"/>
      <c r="D314" s="46"/>
    </row>
    <row r="315" spans="3:4" s="20" customFormat="1" ht="12.95" customHeight="1" x14ac:dyDescent="0.2">
      <c r="C315" s="46"/>
      <c r="D315" s="46"/>
    </row>
    <row r="316" spans="3:4" s="20" customFormat="1" ht="12.95" customHeight="1" x14ac:dyDescent="0.2">
      <c r="C316" s="46"/>
      <c r="D316" s="46"/>
    </row>
    <row r="317" spans="3:4" s="20" customFormat="1" ht="12.95" customHeight="1" x14ac:dyDescent="0.2">
      <c r="C317" s="46"/>
      <c r="D317" s="46"/>
    </row>
    <row r="318" spans="3:4" s="20" customFormat="1" ht="12.95" customHeight="1" x14ac:dyDescent="0.2">
      <c r="C318" s="46"/>
      <c r="D318" s="46"/>
    </row>
    <row r="319" spans="3:4" s="20" customFormat="1" ht="12.95" customHeight="1" x14ac:dyDescent="0.2">
      <c r="C319" s="46"/>
      <c r="D319" s="46"/>
    </row>
    <row r="320" spans="3:4" s="20" customFormat="1" ht="12.95" customHeight="1" x14ac:dyDescent="0.2">
      <c r="C320" s="46"/>
      <c r="D320" s="46"/>
    </row>
    <row r="321" spans="3:4" s="20" customFormat="1" ht="12.95" customHeight="1" x14ac:dyDescent="0.2">
      <c r="C321" s="46"/>
      <c r="D321" s="46"/>
    </row>
    <row r="322" spans="3:4" s="20" customFormat="1" ht="12.95" customHeight="1" x14ac:dyDescent="0.2">
      <c r="C322" s="46"/>
      <c r="D322" s="46"/>
    </row>
    <row r="323" spans="3:4" s="20" customFormat="1" ht="12.95" customHeight="1" x14ac:dyDescent="0.2">
      <c r="C323" s="46"/>
      <c r="D323" s="46"/>
    </row>
    <row r="324" spans="3:4" s="20" customFormat="1" ht="12.95" customHeight="1" x14ac:dyDescent="0.2">
      <c r="C324" s="46"/>
      <c r="D324" s="46"/>
    </row>
    <row r="325" spans="3:4" s="20" customFormat="1" ht="12.95" customHeight="1" x14ac:dyDescent="0.2">
      <c r="C325" s="46"/>
      <c r="D325" s="46"/>
    </row>
    <row r="326" spans="3:4" s="20" customFormat="1" ht="12.95" customHeight="1" x14ac:dyDescent="0.2">
      <c r="C326" s="46"/>
      <c r="D326" s="46"/>
    </row>
    <row r="327" spans="3:4" s="20" customFormat="1" ht="12.95" customHeight="1" x14ac:dyDescent="0.2">
      <c r="C327" s="46"/>
      <c r="D327" s="46"/>
    </row>
    <row r="328" spans="3:4" s="20" customFormat="1" ht="12.95" customHeight="1" x14ac:dyDescent="0.2">
      <c r="C328" s="46"/>
      <c r="D328" s="46"/>
    </row>
    <row r="329" spans="3:4" s="20" customFormat="1" ht="12.95" customHeight="1" x14ac:dyDescent="0.2">
      <c r="C329" s="46"/>
      <c r="D329" s="46"/>
    </row>
    <row r="330" spans="3:4" s="20" customFormat="1" ht="12.95" customHeight="1" x14ac:dyDescent="0.2">
      <c r="C330" s="46"/>
      <c r="D330" s="46"/>
    </row>
    <row r="331" spans="3:4" s="20" customFormat="1" ht="12.95" customHeight="1" x14ac:dyDescent="0.2">
      <c r="C331" s="46"/>
      <c r="D331" s="46"/>
    </row>
    <row r="332" spans="3:4" s="20" customFormat="1" ht="12.95" customHeight="1" x14ac:dyDescent="0.2">
      <c r="C332" s="46"/>
      <c r="D332" s="46"/>
    </row>
    <row r="333" spans="3:4" s="20" customFormat="1" ht="12.95" customHeight="1" x14ac:dyDescent="0.2">
      <c r="C333" s="46"/>
      <c r="D333" s="46"/>
    </row>
    <row r="334" spans="3:4" s="20" customFormat="1" ht="12.95" customHeight="1" x14ac:dyDescent="0.2">
      <c r="C334" s="46"/>
      <c r="D334" s="46"/>
    </row>
    <row r="335" spans="3:4" s="20" customFormat="1" ht="12.95" customHeight="1" x14ac:dyDescent="0.2">
      <c r="C335" s="46"/>
      <c r="D335" s="46"/>
    </row>
    <row r="336" spans="3:4" s="20" customFormat="1" ht="12.95" customHeight="1" x14ac:dyDescent="0.2">
      <c r="C336" s="46"/>
      <c r="D336" s="46"/>
    </row>
    <row r="337" spans="3:4" s="20" customFormat="1" ht="12.95" customHeight="1" x14ac:dyDescent="0.2">
      <c r="C337" s="46"/>
      <c r="D337" s="46"/>
    </row>
    <row r="338" spans="3:4" s="20" customFormat="1" ht="12.95" customHeight="1" x14ac:dyDescent="0.2">
      <c r="C338" s="46"/>
      <c r="D338" s="46"/>
    </row>
    <row r="339" spans="3:4" s="20" customFormat="1" ht="12.95" customHeight="1" x14ac:dyDescent="0.2">
      <c r="C339" s="46"/>
      <c r="D339" s="46"/>
    </row>
    <row r="340" spans="3:4" s="20" customFormat="1" ht="12.95" customHeight="1" x14ac:dyDescent="0.2">
      <c r="C340" s="46"/>
      <c r="D340" s="46"/>
    </row>
    <row r="341" spans="3:4" s="20" customFormat="1" ht="12.95" customHeight="1" x14ac:dyDescent="0.2">
      <c r="C341" s="46"/>
      <c r="D341" s="46"/>
    </row>
    <row r="342" spans="3:4" s="20" customFormat="1" ht="12.95" customHeight="1" x14ac:dyDescent="0.2">
      <c r="C342" s="46"/>
      <c r="D342" s="46"/>
    </row>
    <row r="343" spans="3:4" s="20" customFormat="1" ht="12.95" customHeight="1" x14ac:dyDescent="0.2">
      <c r="C343" s="46"/>
      <c r="D343" s="46"/>
    </row>
    <row r="344" spans="3:4" s="20" customFormat="1" ht="12.95" customHeight="1" x14ac:dyDescent="0.2">
      <c r="C344" s="46"/>
      <c r="D344" s="46"/>
    </row>
    <row r="345" spans="3:4" s="20" customFormat="1" ht="12.95" customHeight="1" x14ac:dyDescent="0.2">
      <c r="C345" s="46"/>
      <c r="D345" s="46"/>
    </row>
    <row r="346" spans="3:4" s="20" customFormat="1" ht="12.95" customHeight="1" x14ac:dyDescent="0.2">
      <c r="C346" s="46"/>
      <c r="D346" s="46"/>
    </row>
    <row r="347" spans="3:4" s="20" customFormat="1" ht="12.95" customHeight="1" x14ac:dyDescent="0.2">
      <c r="C347" s="46"/>
      <c r="D347" s="46"/>
    </row>
    <row r="348" spans="3:4" s="20" customFormat="1" ht="12.95" customHeight="1" x14ac:dyDescent="0.2">
      <c r="C348" s="46"/>
      <c r="D348" s="46"/>
    </row>
    <row r="349" spans="3:4" s="20" customFormat="1" ht="12.95" customHeight="1" x14ac:dyDescent="0.2">
      <c r="C349" s="46"/>
      <c r="D349" s="46"/>
    </row>
    <row r="350" spans="3:4" s="20" customFormat="1" ht="12.95" customHeight="1" x14ac:dyDescent="0.2">
      <c r="C350" s="46"/>
      <c r="D350" s="46"/>
    </row>
    <row r="351" spans="3:4" s="20" customFormat="1" ht="12.95" customHeight="1" x14ac:dyDescent="0.2">
      <c r="C351" s="46"/>
      <c r="D351" s="46"/>
    </row>
    <row r="352" spans="3:4" s="20" customFormat="1" ht="12.95" customHeight="1" x14ac:dyDescent="0.2">
      <c r="C352" s="46"/>
      <c r="D352" s="46"/>
    </row>
    <row r="353" spans="3:4" s="20" customFormat="1" ht="12.95" customHeight="1" x14ac:dyDescent="0.2">
      <c r="C353" s="46"/>
      <c r="D353" s="46"/>
    </row>
    <row r="354" spans="3:4" s="20" customFormat="1" ht="12.95" customHeight="1" x14ac:dyDescent="0.2">
      <c r="C354" s="46"/>
      <c r="D354" s="46"/>
    </row>
    <row r="355" spans="3:4" s="20" customFormat="1" ht="12.95" customHeight="1" x14ac:dyDescent="0.2">
      <c r="C355" s="46"/>
      <c r="D355" s="46"/>
    </row>
    <row r="356" spans="3:4" s="20" customFormat="1" ht="12.95" customHeight="1" x14ac:dyDescent="0.2">
      <c r="C356" s="46"/>
      <c r="D356" s="46"/>
    </row>
    <row r="357" spans="3:4" s="20" customFormat="1" ht="12.95" customHeight="1" x14ac:dyDescent="0.2">
      <c r="C357" s="46"/>
      <c r="D357" s="46"/>
    </row>
    <row r="358" spans="3:4" s="20" customFormat="1" ht="12.95" customHeight="1" x14ac:dyDescent="0.2">
      <c r="C358" s="46"/>
      <c r="D358" s="46"/>
    </row>
    <row r="359" spans="3:4" s="20" customFormat="1" ht="12.95" customHeight="1" x14ac:dyDescent="0.2">
      <c r="C359" s="46"/>
      <c r="D359" s="46"/>
    </row>
    <row r="360" spans="3:4" s="20" customFormat="1" ht="12.95" customHeight="1" x14ac:dyDescent="0.2">
      <c r="C360" s="46"/>
      <c r="D360" s="46"/>
    </row>
    <row r="361" spans="3:4" s="20" customFormat="1" ht="12.95" customHeight="1" x14ac:dyDescent="0.2">
      <c r="C361" s="46"/>
      <c r="D361" s="46"/>
    </row>
    <row r="362" spans="3:4" s="20" customFormat="1" ht="12.95" customHeight="1" x14ac:dyDescent="0.2">
      <c r="C362" s="46"/>
      <c r="D362" s="46"/>
    </row>
    <row r="363" spans="3:4" s="20" customFormat="1" ht="12.95" customHeight="1" x14ac:dyDescent="0.2">
      <c r="C363" s="46"/>
      <c r="D363" s="46"/>
    </row>
    <row r="364" spans="3:4" s="20" customFormat="1" ht="12.95" customHeight="1" x14ac:dyDescent="0.2">
      <c r="C364" s="46"/>
      <c r="D364" s="46"/>
    </row>
    <row r="365" spans="3:4" s="20" customFormat="1" ht="12.95" customHeight="1" x14ac:dyDescent="0.2">
      <c r="C365" s="46"/>
      <c r="D365" s="46"/>
    </row>
    <row r="366" spans="3:4" s="20" customFormat="1" ht="12.95" customHeight="1" x14ac:dyDescent="0.2">
      <c r="C366" s="46"/>
      <c r="D366" s="46"/>
    </row>
    <row r="367" spans="3:4" s="20" customFormat="1" ht="12.95" customHeight="1" x14ac:dyDescent="0.2">
      <c r="C367" s="46"/>
      <c r="D367" s="46"/>
    </row>
    <row r="368" spans="3:4" s="20" customFormat="1" ht="12.95" customHeight="1" x14ac:dyDescent="0.2">
      <c r="C368" s="46"/>
      <c r="D368" s="46"/>
    </row>
    <row r="369" spans="3:4" s="20" customFormat="1" ht="12.95" customHeight="1" x14ac:dyDescent="0.2">
      <c r="C369" s="46"/>
      <c r="D369" s="46"/>
    </row>
    <row r="370" spans="3:4" s="20" customFormat="1" ht="12.95" customHeight="1" x14ac:dyDescent="0.2">
      <c r="C370" s="46"/>
      <c r="D370" s="46"/>
    </row>
    <row r="371" spans="3:4" s="20" customFormat="1" ht="12.95" customHeight="1" x14ac:dyDescent="0.2">
      <c r="C371" s="46"/>
      <c r="D371" s="46"/>
    </row>
    <row r="372" spans="3:4" s="20" customFormat="1" ht="12.95" customHeight="1" x14ac:dyDescent="0.2">
      <c r="C372" s="46"/>
      <c r="D372" s="46"/>
    </row>
    <row r="373" spans="3:4" s="20" customFormat="1" ht="12.95" customHeight="1" x14ac:dyDescent="0.2">
      <c r="C373" s="46"/>
      <c r="D373" s="46"/>
    </row>
    <row r="374" spans="3:4" s="20" customFormat="1" ht="12.95" customHeight="1" x14ac:dyDescent="0.2">
      <c r="C374" s="46"/>
      <c r="D374" s="46"/>
    </row>
    <row r="375" spans="3:4" s="20" customFormat="1" ht="12.95" customHeight="1" x14ac:dyDescent="0.2">
      <c r="C375" s="46"/>
      <c r="D375" s="46"/>
    </row>
    <row r="376" spans="3:4" s="20" customFormat="1" ht="12.95" customHeight="1" x14ac:dyDescent="0.2">
      <c r="C376" s="46"/>
      <c r="D376" s="46"/>
    </row>
    <row r="377" spans="3:4" s="20" customFormat="1" ht="12.95" customHeight="1" x14ac:dyDescent="0.2">
      <c r="C377" s="46"/>
      <c r="D377" s="46"/>
    </row>
    <row r="378" spans="3:4" s="20" customFormat="1" ht="12.95" customHeight="1" x14ac:dyDescent="0.2">
      <c r="C378" s="46"/>
      <c r="D378" s="46"/>
    </row>
    <row r="379" spans="3:4" s="20" customFormat="1" ht="12.95" customHeight="1" x14ac:dyDescent="0.2">
      <c r="C379" s="46"/>
      <c r="D379" s="46"/>
    </row>
    <row r="380" spans="3:4" s="20" customFormat="1" ht="12.95" customHeight="1" x14ac:dyDescent="0.2">
      <c r="C380" s="46"/>
      <c r="D380" s="46"/>
    </row>
    <row r="381" spans="3:4" s="20" customFormat="1" ht="12.95" customHeight="1" x14ac:dyDescent="0.2">
      <c r="C381" s="46"/>
      <c r="D381" s="46"/>
    </row>
    <row r="382" spans="3:4" s="20" customFormat="1" ht="12.95" customHeight="1" x14ac:dyDescent="0.2">
      <c r="C382" s="46"/>
      <c r="D382" s="46"/>
    </row>
    <row r="383" spans="3:4" s="20" customFormat="1" ht="12.95" customHeight="1" x14ac:dyDescent="0.2">
      <c r="C383" s="46"/>
      <c r="D383" s="46"/>
    </row>
    <row r="384" spans="3:4" s="20" customFormat="1" ht="12.95" customHeight="1" x14ac:dyDescent="0.2">
      <c r="C384" s="46"/>
      <c r="D384" s="46"/>
    </row>
    <row r="385" spans="3:4" s="20" customFormat="1" ht="12.95" customHeight="1" x14ac:dyDescent="0.2">
      <c r="C385" s="46"/>
      <c r="D385" s="46"/>
    </row>
    <row r="386" spans="3:4" s="20" customFormat="1" ht="12.95" customHeight="1" x14ac:dyDescent="0.2">
      <c r="C386" s="46"/>
      <c r="D386" s="46"/>
    </row>
    <row r="387" spans="3:4" s="20" customFormat="1" ht="12.95" customHeight="1" x14ac:dyDescent="0.2">
      <c r="C387" s="46"/>
      <c r="D387" s="46"/>
    </row>
    <row r="388" spans="3:4" s="20" customFormat="1" ht="12.95" customHeight="1" x14ac:dyDescent="0.2">
      <c r="C388" s="46"/>
      <c r="D388" s="46"/>
    </row>
    <row r="389" spans="3:4" s="20" customFormat="1" ht="12.95" customHeight="1" x14ac:dyDescent="0.2">
      <c r="C389" s="46"/>
      <c r="D389" s="46"/>
    </row>
    <row r="390" spans="3:4" s="20" customFormat="1" ht="12.95" customHeight="1" x14ac:dyDescent="0.2">
      <c r="C390" s="46"/>
      <c r="D390" s="46"/>
    </row>
    <row r="391" spans="3:4" s="20" customFormat="1" ht="12.95" customHeight="1" x14ac:dyDescent="0.2">
      <c r="C391" s="46"/>
      <c r="D391" s="46"/>
    </row>
    <row r="392" spans="3:4" s="20" customFormat="1" ht="12.95" customHeight="1" x14ac:dyDescent="0.2">
      <c r="C392" s="46"/>
      <c r="D392" s="46"/>
    </row>
    <row r="393" spans="3:4" s="20" customFormat="1" ht="12.95" customHeight="1" x14ac:dyDescent="0.2">
      <c r="C393" s="46"/>
      <c r="D393" s="46"/>
    </row>
    <row r="394" spans="3:4" s="20" customFormat="1" ht="12.95" customHeight="1" x14ac:dyDescent="0.2">
      <c r="C394" s="46"/>
      <c r="D394" s="46"/>
    </row>
    <row r="395" spans="3:4" s="20" customFormat="1" ht="12.95" customHeight="1" x14ac:dyDescent="0.2">
      <c r="C395" s="46"/>
      <c r="D395" s="46"/>
    </row>
    <row r="396" spans="3:4" s="20" customFormat="1" ht="12.95" customHeight="1" x14ac:dyDescent="0.2">
      <c r="C396" s="46"/>
      <c r="D396" s="46"/>
    </row>
    <row r="397" spans="3:4" s="20" customFormat="1" ht="12.95" customHeight="1" x14ac:dyDescent="0.2">
      <c r="C397" s="46"/>
      <c r="D397" s="46"/>
    </row>
    <row r="398" spans="3:4" s="20" customFormat="1" ht="12.95" customHeight="1" x14ac:dyDescent="0.2">
      <c r="C398" s="46"/>
      <c r="D398" s="46"/>
    </row>
    <row r="399" spans="3:4" s="20" customFormat="1" ht="12.95" customHeight="1" x14ac:dyDescent="0.2">
      <c r="C399" s="46"/>
      <c r="D399" s="46"/>
    </row>
    <row r="400" spans="3:4" s="20" customFormat="1" ht="12.95" customHeight="1" x14ac:dyDescent="0.2">
      <c r="C400" s="46"/>
      <c r="D400" s="46"/>
    </row>
    <row r="401" spans="3:4" s="20" customFormat="1" ht="12.95" customHeight="1" x14ac:dyDescent="0.2">
      <c r="C401" s="46"/>
      <c r="D401" s="46"/>
    </row>
    <row r="402" spans="3:4" s="20" customFormat="1" ht="12.95" customHeight="1" x14ac:dyDescent="0.2">
      <c r="C402" s="46"/>
      <c r="D402" s="46"/>
    </row>
    <row r="403" spans="3:4" s="20" customFormat="1" ht="12.95" customHeight="1" x14ac:dyDescent="0.2">
      <c r="C403" s="46"/>
      <c r="D403" s="46"/>
    </row>
    <row r="404" spans="3:4" s="20" customFormat="1" ht="12.95" customHeight="1" x14ac:dyDescent="0.2">
      <c r="C404" s="46"/>
      <c r="D404" s="46"/>
    </row>
    <row r="405" spans="3:4" s="20" customFormat="1" ht="12.95" customHeight="1" x14ac:dyDescent="0.2">
      <c r="C405" s="46"/>
      <c r="D405" s="46"/>
    </row>
    <row r="406" spans="3:4" s="20" customFormat="1" ht="12.95" customHeight="1" x14ac:dyDescent="0.2">
      <c r="C406" s="46"/>
      <c r="D406" s="46"/>
    </row>
    <row r="407" spans="3:4" s="20" customFormat="1" ht="12.95" customHeight="1" x14ac:dyDescent="0.2">
      <c r="C407" s="46"/>
      <c r="D407" s="46"/>
    </row>
    <row r="408" spans="3:4" s="20" customFormat="1" ht="12.95" customHeight="1" x14ac:dyDescent="0.2">
      <c r="C408" s="46"/>
      <c r="D408" s="46"/>
    </row>
    <row r="409" spans="3:4" s="20" customFormat="1" ht="12.95" customHeight="1" x14ac:dyDescent="0.2">
      <c r="C409" s="46"/>
      <c r="D409" s="46"/>
    </row>
    <row r="410" spans="3:4" s="20" customFormat="1" ht="12.95" customHeight="1" x14ac:dyDescent="0.2">
      <c r="C410" s="46"/>
      <c r="D410" s="46"/>
    </row>
    <row r="411" spans="3:4" s="20" customFormat="1" ht="12.95" customHeight="1" x14ac:dyDescent="0.2">
      <c r="C411" s="46"/>
      <c r="D411" s="46"/>
    </row>
    <row r="412" spans="3:4" s="20" customFormat="1" ht="12.95" customHeight="1" x14ac:dyDescent="0.2">
      <c r="C412" s="46"/>
      <c r="D412" s="46"/>
    </row>
    <row r="413" spans="3:4" s="20" customFormat="1" ht="12.95" customHeight="1" x14ac:dyDescent="0.2">
      <c r="C413" s="46"/>
      <c r="D413" s="46"/>
    </row>
    <row r="414" spans="3:4" s="20" customFormat="1" ht="12.95" customHeight="1" x14ac:dyDescent="0.2">
      <c r="C414" s="46"/>
      <c r="D414" s="46"/>
    </row>
    <row r="415" spans="3:4" s="20" customFormat="1" ht="12.95" customHeight="1" x14ac:dyDescent="0.2">
      <c r="C415" s="46"/>
      <c r="D415" s="46"/>
    </row>
    <row r="416" spans="3:4" s="20" customFormat="1" ht="12.95" customHeight="1" x14ac:dyDescent="0.2">
      <c r="C416" s="46"/>
      <c r="D416" s="46"/>
    </row>
    <row r="417" spans="3:4" s="20" customFormat="1" ht="12.95" customHeight="1" x14ac:dyDescent="0.2">
      <c r="C417" s="46"/>
      <c r="D417" s="46"/>
    </row>
    <row r="418" spans="3:4" s="20" customFormat="1" ht="12.95" customHeight="1" x14ac:dyDescent="0.2">
      <c r="C418" s="46"/>
      <c r="D418" s="46"/>
    </row>
    <row r="419" spans="3:4" s="20" customFormat="1" ht="12.95" customHeight="1" x14ac:dyDescent="0.2">
      <c r="C419" s="46"/>
      <c r="D419" s="46"/>
    </row>
    <row r="420" spans="3:4" s="20" customFormat="1" ht="12.95" customHeight="1" x14ac:dyDescent="0.2">
      <c r="C420" s="46"/>
      <c r="D420" s="46"/>
    </row>
    <row r="421" spans="3:4" s="20" customFormat="1" ht="12.95" customHeight="1" x14ac:dyDescent="0.2">
      <c r="C421" s="46"/>
      <c r="D421" s="46"/>
    </row>
    <row r="422" spans="3:4" s="20" customFormat="1" ht="12.95" customHeight="1" x14ac:dyDescent="0.2">
      <c r="C422" s="46"/>
      <c r="D422" s="46"/>
    </row>
    <row r="423" spans="3:4" s="20" customFormat="1" ht="12.95" customHeight="1" x14ac:dyDescent="0.2">
      <c r="C423" s="46"/>
      <c r="D423" s="46"/>
    </row>
    <row r="424" spans="3:4" s="20" customFormat="1" ht="12.95" customHeight="1" x14ac:dyDescent="0.2">
      <c r="C424" s="46"/>
      <c r="D424" s="46"/>
    </row>
    <row r="425" spans="3:4" s="20" customFormat="1" ht="12.95" customHeight="1" x14ac:dyDescent="0.2">
      <c r="C425" s="46"/>
      <c r="D425" s="46"/>
    </row>
    <row r="426" spans="3:4" s="20" customFormat="1" ht="12.95" customHeight="1" x14ac:dyDescent="0.2">
      <c r="C426" s="46"/>
      <c r="D426" s="46"/>
    </row>
    <row r="427" spans="3:4" s="20" customFormat="1" ht="12.95" customHeight="1" x14ac:dyDescent="0.2">
      <c r="C427" s="46"/>
      <c r="D427" s="46"/>
    </row>
    <row r="428" spans="3:4" s="20" customFormat="1" ht="12.95" customHeight="1" x14ac:dyDescent="0.2">
      <c r="C428" s="46"/>
      <c r="D428" s="46"/>
    </row>
    <row r="429" spans="3:4" s="20" customFormat="1" ht="12.95" customHeight="1" x14ac:dyDescent="0.2">
      <c r="C429" s="46"/>
      <c r="D429" s="46"/>
    </row>
    <row r="430" spans="3:4" s="20" customFormat="1" ht="12.95" customHeight="1" x14ac:dyDescent="0.2">
      <c r="C430" s="46"/>
      <c r="D430" s="46"/>
    </row>
    <row r="431" spans="3:4" s="20" customFormat="1" ht="12.95" customHeight="1" x14ac:dyDescent="0.2">
      <c r="C431" s="46"/>
      <c r="D431" s="46"/>
    </row>
    <row r="432" spans="3:4" s="20" customFormat="1" ht="12.95" customHeight="1" x14ac:dyDescent="0.2">
      <c r="C432" s="46"/>
      <c r="D432" s="46"/>
    </row>
    <row r="433" spans="3:4" s="20" customFormat="1" ht="12.95" customHeight="1" x14ac:dyDescent="0.2">
      <c r="C433" s="46"/>
      <c r="D433" s="46"/>
    </row>
    <row r="434" spans="3:4" s="20" customFormat="1" ht="12.95" customHeight="1" x14ac:dyDescent="0.2">
      <c r="C434" s="46"/>
      <c r="D434" s="46"/>
    </row>
    <row r="435" spans="3:4" s="20" customFormat="1" ht="12.95" customHeight="1" x14ac:dyDescent="0.2">
      <c r="C435" s="46"/>
      <c r="D435" s="46"/>
    </row>
    <row r="436" spans="3:4" s="20" customFormat="1" ht="12.95" customHeight="1" x14ac:dyDescent="0.2">
      <c r="C436" s="46"/>
      <c r="D436" s="46"/>
    </row>
    <row r="437" spans="3:4" s="20" customFormat="1" ht="12.95" customHeight="1" x14ac:dyDescent="0.2">
      <c r="C437" s="46"/>
      <c r="D437" s="46"/>
    </row>
    <row r="438" spans="3:4" s="20" customFormat="1" ht="12.95" customHeight="1" x14ac:dyDescent="0.2">
      <c r="C438" s="46"/>
      <c r="D438" s="46"/>
    </row>
    <row r="439" spans="3:4" s="20" customFormat="1" ht="12.95" customHeight="1" x14ac:dyDescent="0.2">
      <c r="C439" s="46"/>
      <c r="D439" s="46"/>
    </row>
    <row r="440" spans="3:4" s="20" customFormat="1" ht="12.95" customHeight="1" x14ac:dyDescent="0.2">
      <c r="C440" s="46"/>
      <c r="D440" s="46"/>
    </row>
    <row r="441" spans="3:4" s="20" customFormat="1" ht="12.95" customHeight="1" x14ac:dyDescent="0.2">
      <c r="C441" s="46"/>
      <c r="D441" s="46"/>
    </row>
    <row r="442" spans="3:4" s="20" customFormat="1" ht="12.95" customHeight="1" x14ac:dyDescent="0.2">
      <c r="C442" s="46"/>
      <c r="D442" s="46"/>
    </row>
    <row r="443" spans="3:4" s="20" customFormat="1" ht="12.95" customHeight="1" x14ac:dyDescent="0.2">
      <c r="C443" s="46"/>
      <c r="D443" s="46"/>
    </row>
    <row r="444" spans="3:4" s="20" customFormat="1" ht="12.95" customHeight="1" x14ac:dyDescent="0.2">
      <c r="C444" s="46"/>
      <c r="D444" s="46"/>
    </row>
    <row r="445" spans="3:4" s="20" customFormat="1" ht="12.95" customHeight="1" x14ac:dyDescent="0.2">
      <c r="C445" s="46"/>
      <c r="D445" s="46"/>
    </row>
    <row r="446" spans="3:4" s="20" customFormat="1" ht="12.95" customHeight="1" x14ac:dyDescent="0.2">
      <c r="C446" s="46"/>
      <c r="D446" s="46"/>
    </row>
    <row r="447" spans="3:4" s="20" customFormat="1" ht="12.95" customHeight="1" x14ac:dyDescent="0.2">
      <c r="C447" s="46"/>
      <c r="D447" s="46"/>
    </row>
    <row r="448" spans="3:4" s="20" customFormat="1" ht="12.95" customHeight="1" x14ac:dyDescent="0.2">
      <c r="C448" s="46"/>
      <c r="D448" s="46"/>
    </row>
    <row r="449" spans="3:4" s="20" customFormat="1" ht="12.95" customHeight="1" x14ac:dyDescent="0.2">
      <c r="C449" s="46"/>
      <c r="D449" s="46"/>
    </row>
    <row r="450" spans="3:4" s="20" customFormat="1" ht="12.95" customHeight="1" x14ac:dyDescent="0.2">
      <c r="C450" s="46"/>
      <c r="D450" s="46"/>
    </row>
    <row r="451" spans="3:4" s="20" customFormat="1" ht="12.95" customHeight="1" x14ac:dyDescent="0.2">
      <c r="C451" s="46"/>
      <c r="D451" s="46"/>
    </row>
    <row r="452" spans="3:4" s="20" customFormat="1" ht="12.95" customHeight="1" x14ac:dyDescent="0.2">
      <c r="C452" s="46"/>
      <c r="D452" s="46"/>
    </row>
    <row r="453" spans="3:4" s="20" customFormat="1" ht="12.95" customHeight="1" x14ac:dyDescent="0.2">
      <c r="C453" s="46"/>
      <c r="D453" s="46"/>
    </row>
    <row r="454" spans="3:4" s="20" customFormat="1" ht="12.95" customHeight="1" x14ac:dyDescent="0.2">
      <c r="C454" s="46"/>
      <c r="D454" s="46"/>
    </row>
    <row r="455" spans="3:4" s="20" customFormat="1" ht="12.95" customHeight="1" x14ac:dyDescent="0.2">
      <c r="C455" s="46"/>
      <c r="D455" s="46"/>
    </row>
    <row r="456" spans="3:4" s="20" customFormat="1" ht="12.95" customHeight="1" x14ac:dyDescent="0.2">
      <c r="C456" s="46"/>
      <c r="D456" s="46"/>
    </row>
    <row r="457" spans="3:4" s="20" customFormat="1" ht="12.95" customHeight="1" x14ac:dyDescent="0.2">
      <c r="C457" s="46"/>
      <c r="D457" s="46"/>
    </row>
    <row r="458" spans="3:4" s="20" customFormat="1" ht="12.95" customHeight="1" x14ac:dyDescent="0.2">
      <c r="C458" s="46"/>
      <c r="D458" s="46"/>
    </row>
    <row r="459" spans="3:4" s="20" customFormat="1" ht="12.95" customHeight="1" x14ac:dyDescent="0.2">
      <c r="C459" s="46"/>
      <c r="D459" s="46"/>
    </row>
    <row r="460" spans="3:4" s="20" customFormat="1" ht="12.95" customHeight="1" x14ac:dyDescent="0.2">
      <c r="C460" s="46"/>
      <c r="D460" s="46"/>
    </row>
    <row r="461" spans="3:4" s="20" customFormat="1" ht="12.95" customHeight="1" x14ac:dyDescent="0.2">
      <c r="C461" s="46"/>
      <c r="D461" s="46"/>
    </row>
    <row r="462" spans="3:4" s="20" customFormat="1" ht="12.95" customHeight="1" x14ac:dyDescent="0.2">
      <c r="C462" s="46"/>
      <c r="D462" s="46"/>
    </row>
    <row r="463" spans="3:4" s="20" customFormat="1" ht="12.95" customHeight="1" x14ac:dyDescent="0.2">
      <c r="C463" s="46"/>
      <c r="D463" s="46"/>
    </row>
    <row r="464" spans="3:4" s="20" customFormat="1" ht="12.95" customHeight="1" x14ac:dyDescent="0.2">
      <c r="C464" s="46"/>
      <c r="D464" s="46"/>
    </row>
    <row r="465" spans="3:4" s="20" customFormat="1" ht="12.95" customHeight="1" x14ac:dyDescent="0.2">
      <c r="C465" s="46"/>
      <c r="D465" s="46"/>
    </row>
    <row r="466" spans="3:4" s="20" customFormat="1" ht="12.95" customHeight="1" x14ac:dyDescent="0.2">
      <c r="C466" s="46"/>
      <c r="D466" s="46"/>
    </row>
    <row r="467" spans="3:4" s="20" customFormat="1" ht="12.95" customHeight="1" x14ac:dyDescent="0.2">
      <c r="C467" s="46"/>
      <c r="D467" s="46"/>
    </row>
    <row r="468" spans="3:4" s="20" customFormat="1" ht="12.95" customHeight="1" x14ac:dyDescent="0.2">
      <c r="C468" s="46"/>
      <c r="D468" s="46"/>
    </row>
    <row r="469" spans="3:4" s="20" customFormat="1" ht="12.95" customHeight="1" x14ac:dyDescent="0.2">
      <c r="C469" s="46"/>
      <c r="D469" s="46"/>
    </row>
    <row r="470" spans="3:4" s="20" customFormat="1" ht="12.95" customHeight="1" x14ac:dyDescent="0.2">
      <c r="C470" s="46"/>
      <c r="D470" s="46"/>
    </row>
    <row r="471" spans="3:4" s="20" customFormat="1" ht="12.95" customHeight="1" x14ac:dyDescent="0.2">
      <c r="C471" s="46"/>
      <c r="D471" s="46"/>
    </row>
    <row r="472" spans="3:4" s="20" customFormat="1" ht="12.95" customHeight="1" x14ac:dyDescent="0.2">
      <c r="C472" s="46"/>
      <c r="D472" s="46"/>
    </row>
    <row r="473" spans="3:4" s="20" customFormat="1" ht="12.95" customHeight="1" x14ac:dyDescent="0.2">
      <c r="C473" s="46"/>
      <c r="D473" s="46"/>
    </row>
    <row r="474" spans="3:4" s="20" customFormat="1" ht="12.95" customHeight="1" x14ac:dyDescent="0.2">
      <c r="C474" s="46"/>
      <c r="D474" s="46"/>
    </row>
    <row r="475" spans="3:4" s="20" customFormat="1" ht="12.95" customHeight="1" x14ac:dyDescent="0.2">
      <c r="C475" s="46"/>
      <c r="D475" s="46"/>
    </row>
    <row r="476" spans="3:4" s="20" customFormat="1" ht="12.95" customHeight="1" x14ac:dyDescent="0.2">
      <c r="C476" s="46"/>
      <c r="D476" s="46"/>
    </row>
    <row r="477" spans="3:4" s="20" customFormat="1" ht="12.95" customHeight="1" x14ac:dyDescent="0.2">
      <c r="C477" s="46"/>
      <c r="D477" s="46"/>
    </row>
    <row r="478" spans="3:4" s="20" customFormat="1" ht="12.95" customHeight="1" x14ac:dyDescent="0.2">
      <c r="C478" s="46"/>
      <c r="D478" s="46"/>
    </row>
    <row r="479" spans="3:4" s="20" customFormat="1" ht="12.95" customHeight="1" x14ac:dyDescent="0.2">
      <c r="C479" s="46"/>
      <c r="D479" s="46"/>
    </row>
    <row r="480" spans="3:4" s="20" customFormat="1" ht="12.95" customHeight="1" x14ac:dyDescent="0.2">
      <c r="C480" s="46"/>
      <c r="D480" s="46"/>
    </row>
    <row r="481" spans="3:4" s="20" customFormat="1" ht="12.95" customHeight="1" x14ac:dyDescent="0.2">
      <c r="C481" s="46"/>
      <c r="D481" s="46"/>
    </row>
    <row r="482" spans="3:4" s="20" customFormat="1" ht="12.95" customHeight="1" x14ac:dyDescent="0.2">
      <c r="C482" s="46"/>
      <c r="D482" s="46"/>
    </row>
    <row r="483" spans="3:4" s="20" customFormat="1" ht="12.95" customHeight="1" x14ac:dyDescent="0.2">
      <c r="C483" s="46"/>
      <c r="D483" s="46"/>
    </row>
    <row r="484" spans="3:4" s="20" customFormat="1" ht="12.95" customHeight="1" x14ac:dyDescent="0.2">
      <c r="C484" s="46"/>
      <c r="D484" s="46"/>
    </row>
    <row r="485" spans="3:4" s="20" customFormat="1" ht="12.95" customHeight="1" x14ac:dyDescent="0.2">
      <c r="C485" s="46"/>
      <c r="D485" s="46"/>
    </row>
    <row r="486" spans="3:4" s="20" customFormat="1" ht="12.95" customHeight="1" x14ac:dyDescent="0.2">
      <c r="C486" s="46"/>
      <c r="D486" s="46"/>
    </row>
    <row r="487" spans="3:4" s="20" customFormat="1" ht="12.95" customHeight="1" x14ac:dyDescent="0.2">
      <c r="C487" s="46"/>
      <c r="D487" s="46"/>
    </row>
    <row r="488" spans="3:4" s="20" customFormat="1" ht="12.95" customHeight="1" x14ac:dyDescent="0.2">
      <c r="C488" s="46"/>
      <c r="D488" s="46"/>
    </row>
    <row r="489" spans="3:4" s="20" customFormat="1" ht="12.95" customHeight="1" x14ac:dyDescent="0.2">
      <c r="C489" s="46"/>
      <c r="D489" s="46"/>
    </row>
    <row r="490" spans="3:4" s="20" customFormat="1" ht="12.95" customHeight="1" x14ac:dyDescent="0.2">
      <c r="C490" s="46"/>
      <c r="D490" s="46"/>
    </row>
    <row r="491" spans="3:4" s="20" customFormat="1" ht="12.95" customHeight="1" x14ac:dyDescent="0.2">
      <c r="C491" s="46"/>
      <c r="D491" s="46"/>
    </row>
    <row r="492" spans="3:4" s="20" customFormat="1" ht="12.95" customHeight="1" x14ac:dyDescent="0.2">
      <c r="C492" s="46"/>
      <c r="D492" s="46"/>
    </row>
    <row r="493" spans="3:4" s="20" customFormat="1" ht="12.95" customHeight="1" x14ac:dyDescent="0.2">
      <c r="C493" s="46"/>
      <c r="D493" s="46"/>
    </row>
    <row r="494" spans="3:4" s="20" customFormat="1" ht="12.95" customHeight="1" x14ac:dyDescent="0.2">
      <c r="C494" s="46"/>
      <c r="D494" s="46"/>
    </row>
    <row r="495" spans="3:4" s="20" customFormat="1" ht="12.95" customHeight="1" x14ac:dyDescent="0.2">
      <c r="C495" s="46"/>
      <c r="D495" s="46"/>
    </row>
    <row r="496" spans="3:4" s="20" customFormat="1" ht="12.95" customHeight="1" x14ac:dyDescent="0.2">
      <c r="C496" s="46"/>
      <c r="D496" s="46"/>
    </row>
    <row r="497" spans="3:4" s="20" customFormat="1" ht="12.95" customHeight="1" x14ac:dyDescent="0.2">
      <c r="C497" s="46"/>
      <c r="D497" s="46"/>
    </row>
    <row r="498" spans="3:4" s="20" customFormat="1" ht="12.95" customHeight="1" x14ac:dyDescent="0.2">
      <c r="C498" s="46"/>
      <c r="D498" s="46"/>
    </row>
    <row r="499" spans="3:4" s="20" customFormat="1" ht="12.95" customHeight="1" x14ac:dyDescent="0.2">
      <c r="C499" s="46"/>
      <c r="D499" s="46"/>
    </row>
    <row r="500" spans="3:4" s="20" customFormat="1" ht="12.95" customHeight="1" x14ac:dyDescent="0.2">
      <c r="C500" s="46"/>
      <c r="D500" s="46"/>
    </row>
    <row r="501" spans="3:4" s="20" customFormat="1" ht="12.95" customHeight="1" x14ac:dyDescent="0.2">
      <c r="C501" s="46"/>
      <c r="D501" s="46"/>
    </row>
    <row r="502" spans="3:4" s="20" customFormat="1" ht="12.95" customHeight="1" x14ac:dyDescent="0.2">
      <c r="C502" s="46"/>
      <c r="D502" s="46"/>
    </row>
    <row r="503" spans="3:4" s="20" customFormat="1" ht="12.95" customHeight="1" x14ac:dyDescent="0.2">
      <c r="C503" s="46"/>
      <c r="D503" s="46"/>
    </row>
    <row r="504" spans="3:4" s="20" customFormat="1" ht="12.95" customHeight="1" x14ac:dyDescent="0.2">
      <c r="C504" s="46"/>
      <c r="D504" s="46"/>
    </row>
    <row r="505" spans="3:4" s="20" customFormat="1" ht="12.95" customHeight="1" x14ac:dyDescent="0.2">
      <c r="C505" s="46"/>
      <c r="D505" s="46"/>
    </row>
    <row r="506" spans="3:4" s="20" customFormat="1" ht="12.95" customHeight="1" x14ac:dyDescent="0.2">
      <c r="C506" s="46"/>
      <c r="D506" s="46"/>
    </row>
    <row r="507" spans="3:4" s="20" customFormat="1" ht="12.95" customHeight="1" x14ac:dyDescent="0.2">
      <c r="C507" s="46"/>
      <c r="D507" s="46"/>
    </row>
    <row r="508" spans="3:4" s="20" customFormat="1" ht="12.95" customHeight="1" x14ac:dyDescent="0.2">
      <c r="C508" s="46"/>
      <c r="D508" s="46"/>
    </row>
    <row r="509" spans="3:4" s="20" customFormat="1" ht="12.95" customHeight="1" x14ac:dyDescent="0.2">
      <c r="C509" s="46"/>
      <c r="D509" s="46"/>
    </row>
    <row r="510" spans="3:4" s="20" customFormat="1" ht="12.95" customHeight="1" x14ac:dyDescent="0.2">
      <c r="C510" s="46"/>
      <c r="D510" s="46"/>
    </row>
    <row r="511" spans="3:4" s="20" customFormat="1" ht="12.95" customHeight="1" x14ac:dyDescent="0.2">
      <c r="C511" s="46"/>
      <c r="D511" s="46"/>
    </row>
    <row r="512" spans="3:4" s="20" customFormat="1" ht="12.95" customHeight="1" x14ac:dyDescent="0.2">
      <c r="C512" s="46"/>
      <c r="D512" s="46"/>
    </row>
    <row r="513" spans="3:4" s="20" customFormat="1" ht="12.95" customHeight="1" x14ac:dyDescent="0.2">
      <c r="C513" s="46"/>
      <c r="D513" s="46"/>
    </row>
    <row r="514" spans="3:4" s="20" customFormat="1" ht="12.95" customHeight="1" x14ac:dyDescent="0.2">
      <c r="C514" s="46"/>
      <c r="D514" s="46"/>
    </row>
    <row r="515" spans="3:4" s="20" customFormat="1" ht="12.95" customHeight="1" x14ac:dyDescent="0.2">
      <c r="C515" s="46"/>
      <c r="D515" s="46"/>
    </row>
    <row r="516" spans="3:4" s="20" customFormat="1" ht="12.95" customHeight="1" x14ac:dyDescent="0.2">
      <c r="C516" s="46"/>
      <c r="D516" s="46"/>
    </row>
    <row r="517" spans="3:4" s="20" customFormat="1" ht="12.95" customHeight="1" x14ac:dyDescent="0.2">
      <c r="C517" s="46"/>
      <c r="D517" s="46"/>
    </row>
    <row r="518" spans="3:4" s="20" customFormat="1" ht="12.95" customHeight="1" x14ac:dyDescent="0.2">
      <c r="C518" s="46"/>
      <c r="D518" s="46"/>
    </row>
    <row r="519" spans="3:4" s="20" customFormat="1" ht="12.95" customHeight="1" x14ac:dyDescent="0.2">
      <c r="C519" s="46"/>
      <c r="D519" s="46"/>
    </row>
    <row r="520" spans="3:4" s="20" customFormat="1" ht="12.95" customHeight="1" x14ac:dyDescent="0.2">
      <c r="C520" s="46"/>
      <c r="D520" s="46"/>
    </row>
    <row r="521" spans="3:4" s="20" customFormat="1" ht="12.95" customHeight="1" x14ac:dyDescent="0.2">
      <c r="C521" s="46"/>
      <c r="D521" s="46"/>
    </row>
    <row r="522" spans="3:4" s="20" customFormat="1" ht="12.95" customHeight="1" x14ac:dyDescent="0.2">
      <c r="C522" s="46"/>
      <c r="D522" s="46"/>
    </row>
    <row r="523" spans="3:4" s="20" customFormat="1" ht="12.95" customHeight="1" x14ac:dyDescent="0.2">
      <c r="C523" s="46"/>
      <c r="D523" s="46"/>
    </row>
    <row r="524" spans="3:4" s="20" customFormat="1" ht="12.95" customHeight="1" x14ac:dyDescent="0.2">
      <c r="C524" s="46"/>
      <c r="D524" s="46"/>
    </row>
    <row r="525" spans="3:4" s="20" customFormat="1" ht="12.95" customHeight="1" x14ac:dyDescent="0.2">
      <c r="C525" s="46"/>
      <c r="D525" s="46"/>
    </row>
    <row r="526" spans="3:4" s="20" customFormat="1" ht="12.95" customHeight="1" x14ac:dyDescent="0.2">
      <c r="C526" s="46"/>
      <c r="D526" s="46"/>
    </row>
    <row r="527" spans="3:4" s="20" customFormat="1" ht="12.95" customHeight="1" x14ac:dyDescent="0.2">
      <c r="C527" s="46"/>
      <c r="D527" s="46"/>
    </row>
    <row r="528" spans="3:4" s="20" customFormat="1" ht="12.95" customHeight="1" x14ac:dyDescent="0.2">
      <c r="C528" s="46"/>
      <c r="D528" s="46"/>
    </row>
    <row r="529" spans="3:4" s="20" customFormat="1" ht="12.95" customHeight="1" x14ac:dyDescent="0.2">
      <c r="C529" s="46"/>
      <c r="D529" s="46"/>
    </row>
    <row r="530" spans="3:4" s="20" customFormat="1" ht="12.95" customHeight="1" x14ac:dyDescent="0.2">
      <c r="C530" s="46"/>
      <c r="D530" s="46"/>
    </row>
    <row r="531" spans="3:4" s="20" customFormat="1" ht="12.95" customHeight="1" x14ac:dyDescent="0.2">
      <c r="C531" s="46"/>
      <c r="D531" s="46"/>
    </row>
    <row r="532" spans="3:4" s="20" customFormat="1" ht="12.95" customHeight="1" x14ac:dyDescent="0.2">
      <c r="C532" s="46"/>
      <c r="D532" s="46"/>
    </row>
    <row r="533" spans="3:4" s="20" customFormat="1" ht="12.95" customHeight="1" x14ac:dyDescent="0.2">
      <c r="C533" s="46"/>
      <c r="D533" s="46"/>
    </row>
    <row r="534" spans="3:4" s="20" customFormat="1" ht="12.95" customHeight="1" x14ac:dyDescent="0.2">
      <c r="C534" s="46"/>
      <c r="D534" s="46"/>
    </row>
    <row r="535" spans="3:4" s="20" customFormat="1" ht="12.95" customHeight="1" x14ac:dyDescent="0.2">
      <c r="C535" s="46"/>
      <c r="D535" s="46"/>
    </row>
    <row r="536" spans="3:4" s="20" customFormat="1" ht="12.95" customHeight="1" x14ac:dyDescent="0.2">
      <c r="C536" s="46"/>
      <c r="D536" s="46"/>
    </row>
    <row r="537" spans="3:4" s="20" customFormat="1" ht="12.95" customHeight="1" x14ac:dyDescent="0.2">
      <c r="C537" s="46"/>
      <c r="D537" s="46"/>
    </row>
    <row r="538" spans="3:4" s="20" customFormat="1" ht="12.95" customHeight="1" x14ac:dyDescent="0.2">
      <c r="C538" s="46"/>
      <c r="D538" s="46"/>
    </row>
    <row r="539" spans="3:4" s="20" customFormat="1" ht="12.95" customHeight="1" x14ac:dyDescent="0.2">
      <c r="C539" s="46"/>
      <c r="D539" s="46"/>
    </row>
    <row r="540" spans="3:4" s="20" customFormat="1" ht="12.95" customHeight="1" x14ac:dyDescent="0.2">
      <c r="C540" s="46"/>
      <c r="D540" s="46"/>
    </row>
    <row r="541" spans="3:4" s="20" customFormat="1" ht="12.95" customHeight="1" x14ac:dyDescent="0.2">
      <c r="C541" s="46"/>
      <c r="D541" s="46"/>
    </row>
    <row r="542" spans="3:4" s="20" customFormat="1" ht="12.95" customHeight="1" x14ac:dyDescent="0.2">
      <c r="C542" s="46"/>
      <c r="D542" s="46"/>
    </row>
    <row r="543" spans="3:4" s="20" customFormat="1" ht="12.95" customHeight="1" x14ac:dyDescent="0.2">
      <c r="C543" s="46"/>
      <c r="D543" s="46"/>
    </row>
    <row r="544" spans="3:4" s="20" customFormat="1" ht="12.95" customHeight="1" x14ac:dyDescent="0.2">
      <c r="C544" s="46"/>
      <c r="D544" s="46"/>
    </row>
    <row r="545" spans="3:4" s="20" customFormat="1" ht="12.95" customHeight="1" x14ac:dyDescent="0.2">
      <c r="C545" s="46"/>
      <c r="D545" s="46"/>
    </row>
    <row r="546" spans="3:4" s="20" customFormat="1" ht="12.95" customHeight="1" x14ac:dyDescent="0.2">
      <c r="C546" s="46"/>
      <c r="D546" s="46"/>
    </row>
    <row r="547" spans="3:4" s="20" customFormat="1" ht="12.95" customHeight="1" x14ac:dyDescent="0.2">
      <c r="C547" s="46"/>
      <c r="D547" s="46"/>
    </row>
    <row r="548" spans="3:4" s="20" customFormat="1" ht="12.95" customHeight="1" x14ac:dyDescent="0.2">
      <c r="C548" s="46"/>
      <c r="D548" s="46"/>
    </row>
    <row r="549" spans="3:4" s="20" customFormat="1" ht="12.95" customHeight="1" x14ac:dyDescent="0.2">
      <c r="C549" s="46"/>
      <c r="D549" s="46"/>
    </row>
    <row r="550" spans="3:4" s="20" customFormat="1" ht="12.95" customHeight="1" x14ac:dyDescent="0.2">
      <c r="C550" s="46"/>
      <c r="D550" s="46"/>
    </row>
    <row r="551" spans="3:4" s="20" customFormat="1" ht="12.95" customHeight="1" x14ac:dyDescent="0.2">
      <c r="C551" s="46"/>
      <c r="D551" s="46"/>
    </row>
    <row r="552" spans="3:4" s="20" customFormat="1" ht="12.95" customHeight="1" x14ac:dyDescent="0.2">
      <c r="C552" s="46"/>
      <c r="D552" s="46"/>
    </row>
    <row r="553" spans="3:4" s="20" customFormat="1" ht="12.95" customHeight="1" x14ac:dyDescent="0.2">
      <c r="C553" s="46"/>
      <c r="D553" s="46"/>
    </row>
    <row r="554" spans="3:4" s="20" customFormat="1" ht="12.95" customHeight="1" x14ac:dyDescent="0.2">
      <c r="C554" s="46"/>
      <c r="D554" s="46"/>
    </row>
    <row r="555" spans="3:4" s="20" customFormat="1" ht="12.95" customHeight="1" x14ac:dyDescent="0.2">
      <c r="C555" s="46"/>
      <c r="D555" s="46"/>
    </row>
    <row r="556" spans="3:4" s="20" customFormat="1" ht="12.95" customHeight="1" x14ac:dyDescent="0.2">
      <c r="C556" s="46"/>
      <c r="D556" s="46"/>
    </row>
    <row r="557" spans="3:4" s="20" customFormat="1" ht="12.95" customHeight="1" x14ac:dyDescent="0.2">
      <c r="C557" s="46"/>
      <c r="D557" s="46"/>
    </row>
    <row r="558" spans="3:4" s="20" customFormat="1" ht="12.95" customHeight="1" x14ac:dyDescent="0.2">
      <c r="C558" s="46"/>
      <c r="D558" s="46"/>
    </row>
    <row r="559" spans="3:4" s="20" customFormat="1" ht="12.95" customHeight="1" x14ac:dyDescent="0.2">
      <c r="C559" s="46"/>
      <c r="D559" s="46"/>
    </row>
    <row r="560" spans="3:4" s="20" customFormat="1" ht="12.95" customHeight="1" x14ac:dyDescent="0.2">
      <c r="C560" s="46"/>
      <c r="D560" s="46"/>
    </row>
    <row r="561" spans="3:4" s="20" customFormat="1" ht="12.95" customHeight="1" x14ac:dyDescent="0.2">
      <c r="C561" s="46"/>
      <c r="D561" s="46"/>
    </row>
    <row r="562" spans="3:4" s="20" customFormat="1" ht="12.95" customHeight="1" x14ac:dyDescent="0.2">
      <c r="C562" s="46"/>
      <c r="D562" s="46"/>
    </row>
    <row r="563" spans="3:4" s="20" customFormat="1" ht="12.95" customHeight="1" x14ac:dyDescent="0.2">
      <c r="C563" s="46"/>
      <c r="D563" s="46"/>
    </row>
    <row r="564" spans="3:4" s="20" customFormat="1" ht="12.95" customHeight="1" x14ac:dyDescent="0.2">
      <c r="C564" s="46"/>
      <c r="D564" s="46"/>
    </row>
    <row r="565" spans="3:4" s="20" customFormat="1" ht="12.95" customHeight="1" x14ac:dyDescent="0.2">
      <c r="C565" s="46"/>
      <c r="D565" s="46"/>
    </row>
    <row r="566" spans="3:4" s="20" customFormat="1" ht="12.95" customHeight="1" x14ac:dyDescent="0.2">
      <c r="C566" s="46"/>
      <c r="D566" s="46"/>
    </row>
    <row r="567" spans="3:4" s="20" customFormat="1" ht="12.95" customHeight="1" x14ac:dyDescent="0.2">
      <c r="C567" s="46"/>
      <c r="D567" s="46"/>
    </row>
    <row r="568" spans="3:4" s="20" customFormat="1" ht="12.95" customHeight="1" x14ac:dyDescent="0.2">
      <c r="C568" s="46"/>
      <c r="D568" s="46"/>
    </row>
    <row r="569" spans="3:4" s="20" customFormat="1" ht="12.95" customHeight="1" x14ac:dyDescent="0.2">
      <c r="C569" s="46"/>
      <c r="D569" s="46"/>
    </row>
    <row r="570" spans="3:4" s="20" customFormat="1" ht="12.95" customHeight="1" x14ac:dyDescent="0.2">
      <c r="C570" s="46"/>
      <c r="D570" s="46"/>
    </row>
    <row r="571" spans="3:4" s="20" customFormat="1" ht="12.95" customHeight="1" x14ac:dyDescent="0.2">
      <c r="C571" s="46"/>
      <c r="D571" s="46"/>
    </row>
    <row r="572" spans="3:4" s="20" customFormat="1" ht="12.95" customHeight="1" x14ac:dyDescent="0.2">
      <c r="C572" s="46"/>
      <c r="D572" s="46"/>
    </row>
    <row r="573" spans="3:4" s="20" customFormat="1" ht="12.95" customHeight="1" x14ac:dyDescent="0.2">
      <c r="C573" s="46"/>
      <c r="D573" s="46"/>
    </row>
    <row r="574" spans="3:4" s="20" customFormat="1" ht="12.95" customHeight="1" x14ac:dyDescent="0.2">
      <c r="C574" s="46"/>
      <c r="D574" s="46"/>
    </row>
    <row r="575" spans="3:4" s="20" customFormat="1" ht="12.95" customHeight="1" x14ac:dyDescent="0.2">
      <c r="C575" s="46"/>
      <c r="D575" s="46"/>
    </row>
    <row r="576" spans="3:4" s="20" customFormat="1" ht="12.95" customHeight="1" x14ac:dyDescent="0.2">
      <c r="C576" s="46"/>
      <c r="D576" s="46"/>
    </row>
    <row r="577" spans="3:4" s="20" customFormat="1" ht="12.95" customHeight="1" x14ac:dyDescent="0.2">
      <c r="C577" s="46"/>
      <c r="D577" s="46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3"/>
  <sheetViews>
    <sheetView topLeftCell="A20" workbookViewId="0">
      <selection activeCell="A13" sqref="A13:C67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7" t="s">
        <v>43</v>
      </c>
      <c r="I1" s="8" t="s">
        <v>44</v>
      </c>
      <c r="J1" s="9" t="s">
        <v>45</v>
      </c>
    </row>
    <row r="2" spans="1:16" x14ac:dyDescent="0.2">
      <c r="I2" s="10" t="s">
        <v>46</v>
      </c>
      <c r="J2" s="11" t="s">
        <v>47</v>
      </c>
    </row>
    <row r="3" spans="1:16" x14ac:dyDescent="0.2">
      <c r="A3" s="12" t="s">
        <v>48</v>
      </c>
      <c r="I3" s="10" t="s">
        <v>49</v>
      </c>
      <c r="J3" s="11" t="s">
        <v>50</v>
      </c>
    </row>
    <row r="4" spans="1:16" x14ac:dyDescent="0.2">
      <c r="I4" s="10" t="s">
        <v>51</v>
      </c>
      <c r="J4" s="11" t="s">
        <v>50</v>
      </c>
    </row>
    <row r="5" spans="1:16" ht="13.5" thickBot="1" x14ac:dyDescent="0.25">
      <c r="I5" s="13" t="s">
        <v>52</v>
      </c>
      <c r="J5" s="14" t="s">
        <v>53</v>
      </c>
    </row>
    <row r="10" spans="1:16" ht="13.5" thickBot="1" x14ac:dyDescent="0.25"/>
    <row r="11" spans="1:16" ht="12.75" customHeight="1" thickBot="1" x14ac:dyDescent="0.25">
      <c r="A11" s="3" t="str">
        <f t="shared" ref="A11:A42" si="0">P11</f>
        <v>OEJV 0028 </v>
      </c>
      <c r="B11" s="2" t="str">
        <f t="shared" ref="B11:B42" si="1">IF(H11=INT(H11),"I","II")</f>
        <v>I</v>
      </c>
      <c r="C11" s="3">
        <f t="shared" ref="C11:C42" si="2">1*G11</f>
        <v>53475.023000000001</v>
      </c>
      <c r="D11" s="4" t="str">
        <f t="shared" ref="D11:D42" si="3">VLOOKUP(F11,I$1:J$5,2,FALSE)</f>
        <v>vis</v>
      </c>
      <c r="E11" s="15">
        <f>VLOOKUP(C11,Active!C$21:E$973,3,FALSE)</f>
        <v>3411.9734770665436</v>
      </c>
      <c r="F11" s="2" t="s">
        <v>52</v>
      </c>
      <c r="G11" s="4" t="str">
        <f t="shared" ref="G11:G42" si="4">MID(I11,3,LEN(I11)-3)</f>
        <v>53475.023</v>
      </c>
      <c r="H11" s="3">
        <f t="shared" ref="H11:H42" si="5">1*K11</f>
        <v>3412</v>
      </c>
      <c r="I11" s="16" t="s">
        <v>244</v>
      </c>
      <c r="J11" s="17" t="s">
        <v>245</v>
      </c>
      <c r="K11" s="16">
        <v>3412</v>
      </c>
      <c r="L11" s="16" t="s">
        <v>246</v>
      </c>
      <c r="M11" s="17" t="s">
        <v>65</v>
      </c>
      <c r="N11" s="17"/>
      <c r="O11" s="18" t="s">
        <v>239</v>
      </c>
      <c r="P11" s="19" t="s">
        <v>247</v>
      </c>
    </row>
    <row r="12" spans="1:16" ht="12.75" customHeight="1" thickBot="1" x14ac:dyDescent="0.25">
      <c r="A12" s="3" t="str">
        <f t="shared" si="0"/>
        <v>BAVM 220 </v>
      </c>
      <c r="B12" s="2" t="str">
        <f t="shared" si="1"/>
        <v>I</v>
      </c>
      <c r="C12" s="3">
        <f t="shared" si="2"/>
        <v>55618.355600000003</v>
      </c>
      <c r="D12" s="4" t="str">
        <f t="shared" si="3"/>
        <v>vis</v>
      </c>
      <c r="E12" s="15">
        <f>VLOOKUP(C12,Active!C$21:E$973,3,FALSE)</f>
        <v>3774.9702200023526</v>
      </c>
      <c r="F12" s="2" t="s">
        <v>52</v>
      </c>
      <c r="G12" s="4" t="str">
        <f t="shared" si="4"/>
        <v>55618.3556</v>
      </c>
      <c r="H12" s="3">
        <f t="shared" si="5"/>
        <v>3775</v>
      </c>
      <c r="I12" s="16" t="s">
        <v>251</v>
      </c>
      <c r="J12" s="17" t="s">
        <v>252</v>
      </c>
      <c r="K12" s="16">
        <v>3775</v>
      </c>
      <c r="L12" s="16" t="s">
        <v>253</v>
      </c>
      <c r="M12" s="17" t="s">
        <v>254</v>
      </c>
      <c r="N12" s="17" t="s">
        <v>255</v>
      </c>
      <c r="O12" s="18" t="s">
        <v>256</v>
      </c>
      <c r="P12" s="19" t="s">
        <v>257</v>
      </c>
    </row>
    <row r="13" spans="1:16" ht="12.75" customHeight="1" thickBot="1" x14ac:dyDescent="0.25">
      <c r="A13" s="3" t="str">
        <f t="shared" si="0"/>
        <v> HB 854 </v>
      </c>
      <c r="B13" s="2" t="str">
        <f t="shared" si="1"/>
        <v>I</v>
      </c>
      <c r="C13" s="3">
        <f t="shared" si="2"/>
        <v>18602.84</v>
      </c>
      <c r="D13" s="4" t="str">
        <f t="shared" si="3"/>
        <v>vis</v>
      </c>
      <c r="E13" s="15">
        <f>VLOOKUP(C13,Active!C$21:E$973,3,FALSE)</f>
        <v>-2494.0108988821421</v>
      </c>
      <c r="F13" s="2" t="s">
        <v>52</v>
      </c>
      <c r="G13" s="4" t="str">
        <f t="shared" si="4"/>
        <v>18602.84</v>
      </c>
      <c r="H13" s="3">
        <f t="shared" si="5"/>
        <v>-2494</v>
      </c>
      <c r="I13" s="16" t="s">
        <v>56</v>
      </c>
      <c r="J13" s="17" t="s">
        <v>57</v>
      </c>
      <c r="K13" s="16">
        <v>-2494</v>
      </c>
      <c r="L13" s="16" t="s">
        <v>58</v>
      </c>
      <c r="M13" s="17" t="s">
        <v>59</v>
      </c>
      <c r="N13" s="17"/>
      <c r="O13" s="18" t="s">
        <v>60</v>
      </c>
      <c r="P13" s="18" t="s">
        <v>61</v>
      </c>
    </row>
    <row r="14" spans="1:16" ht="12.75" customHeight="1" thickBot="1" x14ac:dyDescent="0.25">
      <c r="A14" s="3" t="str">
        <f t="shared" si="0"/>
        <v> AN 260.291 </v>
      </c>
      <c r="B14" s="2" t="str">
        <f t="shared" si="1"/>
        <v>I</v>
      </c>
      <c r="C14" s="3">
        <f t="shared" si="2"/>
        <v>25900.938999999998</v>
      </c>
      <c r="D14" s="4" t="str">
        <f t="shared" si="3"/>
        <v>vis</v>
      </c>
      <c r="E14" s="15">
        <f>VLOOKUP(C14,Active!C$21:E$973,3,FALSE)</f>
        <v>-1257.9982676073316</v>
      </c>
      <c r="F14" s="2" t="s">
        <v>52</v>
      </c>
      <c r="G14" s="4" t="str">
        <f t="shared" si="4"/>
        <v>25900.939</v>
      </c>
      <c r="H14" s="3">
        <f t="shared" si="5"/>
        <v>-1258</v>
      </c>
      <c r="I14" s="16" t="s">
        <v>62</v>
      </c>
      <c r="J14" s="17" t="s">
        <v>63</v>
      </c>
      <c r="K14" s="16">
        <v>-1258</v>
      </c>
      <c r="L14" s="16" t="s">
        <v>64</v>
      </c>
      <c r="M14" s="17" t="s">
        <v>65</v>
      </c>
      <c r="N14" s="17"/>
      <c r="O14" s="18" t="s">
        <v>66</v>
      </c>
      <c r="P14" s="18" t="s">
        <v>67</v>
      </c>
    </row>
    <row r="15" spans="1:16" ht="12.75" customHeight="1" thickBot="1" x14ac:dyDescent="0.25">
      <c r="A15" s="3" t="str">
        <f t="shared" si="0"/>
        <v> AN 260.291 </v>
      </c>
      <c r="B15" s="2" t="str">
        <f t="shared" si="1"/>
        <v>I</v>
      </c>
      <c r="C15" s="3">
        <f t="shared" si="2"/>
        <v>27489.222000000002</v>
      </c>
      <c r="D15" s="4" t="str">
        <f t="shared" si="3"/>
        <v>vis</v>
      </c>
      <c r="E15" s="15">
        <f>VLOOKUP(C15,Active!C$21:E$973,3,FALSE)</f>
        <v>-989.00522571531917</v>
      </c>
      <c r="F15" s="2" t="s">
        <v>52</v>
      </c>
      <c r="G15" s="4" t="str">
        <f t="shared" si="4"/>
        <v>27489.222</v>
      </c>
      <c r="H15" s="3">
        <f t="shared" si="5"/>
        <v>-989</v>
      </c>
      <c r="I15" s="16" t="s">
        <v>68</v>
      </c>
      <c r="J15" s="17" t="s">
        <v>69</v>
      </c>
      <c r="K15" s="16">
        <v>-989</v>
      </c>
      <c r="L15" s="16" t="s">
        <v>70</v>
      </c>
      <c r="M15" s="17" t="s">
        <v>65</v>
      </c>
      <c r="N15" s="17"/>
      <c r="O15" s="18" t="s">
        <v>66</v>
      </c>
      <c r="P15" s="18" t="s">
        <v>67</v>
      </c>
    </row>
    <row r="16" spans="1:16" ht="12.75" customHeight="1" thickBot="1" x14ac:dyDescent="0.25">
      <c r="A16" s="3" t="str">
        <f t="shared" si="0"/>
        <v> AN 260.291 </v>
      </c>
      <c r="B16" s="2" t="str">
        <f t="shared" si="1"/>
        <v>I</v>
      </c>
      <c r="C16" s="3">
        <f t="shared" si="2"/>
        <v>27506.942999999999</v>
      </c>
      <c r="D16" s="4" t="str">
        <f t="shared" si="3"/>
        <v>vis</v>
      </c>
      <c r="E16" s="15">
        <f>VLOOKUP(C16,Active!C$21:E$973,3,FALSE)</f>
        <v>-986.00398116672943</v>
      </c>
      <c r="F16" s="2" t="s">
        <v>52</v>
      </c>
      <c r="G16" s="4" t="str">
        <f t="shared" si="4"/>
        <v>27506.943</v>
      </c>
      <c r="H16" s="3">
        <f t="shared" si="5"/>
        <v>-986</v>
      </c>
      <c r="I16" s="16" t="s">
        <v>71</v>
      </c>
      <c r="J16" s="17" t="s">
        <v>72</v>
      </c>
      <c r="K16" s="16">
        <v>-986</v>
      </c>
      <c r="L16" s="16" t="s">
        <v>73</v>
      </c>
      <c r="M16" s="17" t="s">
        <v>65</v>
      </c>
      <c r="N16" s="17"/>
      <c r="O16" s="18" t="s">
        <v>66</v>
      </c>
      <c r="P16" s="18" t="s">
        <v>67</v>
      </c>
    </row>
    <row r="17" spans="1:16" ht="12.75" customHeight="1" thickBot="1" x14ac:dyDescent="0.25">
      <c r="A17" s="3" t="str">
        <f t="shared" si="0"/>
        <v> HA 113.69 </v>
      </c>
      <c r="B17" s="2" t="str">
        <f t="shared" si="1"/>
        <v>I</v>
      </c>
      <c r="C17" s="3">
        <f t="shared" si="2"/>
        <v>27536.506000000001</v>
      </c>
      <c r="D17" s="4" t="str">
        <f t="shared" si="3"/>
        <v>vis</v>
      </c>
      <c r="E17" s="15">
        <f>VLOOKUP(C17,Active!C$21:E$973,3,FALSE)</f>
        <v>-980.99716481381631</v>
      </c>
      <c r="F17" s="2" t="s">
        <v>52</v>
      </c>
      <c r="G17" s="4" t="str">
        <f t="shared" si="4"/>
        <v>27536.506</v>
      </c>
      <c r="H17" s="3">
        <f t="shared" si="5"/>
        <v>-981</v>
      </c>
      <c r="I17" s="16" t="s">
        <v>74</v>
      </c>
      <c r="J17" s="17" t="s">
        <v>75</v>
      </c>
      <c r="K17" s="16">
        <v>-981</v>
      </c>
      <c r="L17" s="16" t="s">
        <v>76</v>
      </c>
      <c r="M17" s="17" t="s">
        <v>55</v>
      </c>
      <c r="N17" s="17"/>
      <c r="O17" s="18" t="s">
        <v>77</v>
      </c>
      <c r="P17" s="18" t="s">
        <v>78</v>
      </c>
    </row>
    <row r="18" spans="1:16" ht="12.75" customHeight="1" thickBot="1" x14ac:dyDescent="0.25">
      <c r="A18" s="3" t="str">
        <f t="shared" si="0"/>
        <v> AN 260.291 </v>
      </c>
      <c r="B18" s="2" t="str">
        <f t="shared" si="1"/>
        <v>I</v>
      </c>
      <c r="C18" s="3">
        <f t="shared" si="2"/>
        <v>27873.048999999999</v>
      </c>
      <c r="D18" s="4" t="str">
        <f t="shared" si="3"/>
        <v>vis</v>
      </c>
      <c r="E18" s="15">
        <f>VLOOKUP(C18,Active!C$21:E$973,3,FALSE)</f>
        <v>-923.99993869135392</v>
      </c>
      <c r="F18" s="2" t="s">
        <v>52</v>
      </c>
      <c r="G18" s="4" t="str">
        <f t="shared" si="4"/>
        <v>27873.049</v>
      </c>
      <c r="H18" s="3">
        <f t="shared" si="5"/>
        <v>-924</v>
      </c>
      <c r="I18" s="16" t="s">
        <v>79</v>
      </c>
      <c r="J18" s="17" t="s">
        <v>80</v>
      </c>
      <c r="K18" s="16">
        <v>-924</v>
      </c>
      <c r="L18" s="16" t="s">
        <v>81</v>
      </c>
      <c r="M18" s="17" t="s">
        <v>65</v>
      </c>
      <c r="N18" s="17"/>
      <c r="O18" s="18" t="s">
        <v>66</v>
      </c>
      <c r="P18" s="18" t="s">
        <v>67</v>
      </c>
    </row>
    <row r="19" spans="1:16" ht="12.75" customHeight="1" thickBot="1" x14ac:dyDescent="0.25">
      <c r="A19" s="3" t="str">
        <f t="shared" si="0"/>
        <v> AN 260.291 </v>
      </c>
      <c r="B19" s="2" t="str">
        <f t="shared" si="1"/>
        <v>I</v>
      </c>
      <c r="C19" s="3">
        <f t="shared" si="2"/>
        <v>27890.748</v>
      </c>
      <c r="D19" s="4" t="str">
        <f t="shared" si="3"/>
        <v>vis</v>
      </c>
      <c r="E19" s="15">
        <f>VLOOKUP(C19,Active!C$21:E$973,3,FALSE)</f>
        <v>-921.00242008261307</v>
      </c>
      <c r="F19" s="2" t="s">
        <v>52</v>
      </c>
      <c r="G19" s="4" t="str">
        <f t="shared" si="4"/>
        <v>27890.748</v>
      </c>
      <c r="H19" s="3">
        <f t="shared" si="5"/>
        <v>-921</v>
      </c>
      <c r="I19" s="16" t="s">
        <v>82</v>
      </c>
      <c r="J19" s="17" t="s">
        <v>83</v>
      </c>
      <c r="K19" s="16">
        <v>-921</v>
      </c>
      <c r="L19" s="16" t="s">
        <v>84</v>
      </c>
      <c r="M19" s="17" t="s">
        <v>65</v>
      </c>
      <c r="N19" s="17"/>
      <c r="O19" s="18" t="s">
        <v>66</v>
      </c>
      <c r="P19" s="18" t="s">
        <v>67</v>
      </c>
    </row>
    <row r="20" spans="1:16" ht="12.75" customHeight="1" thickBot="1" x14ac:dyDescent="0.25">
      <c r="A20" s="3" t="str">
        <f t="shared" si="0"/>
        <v> AN 260.291 </v>
      </c>
      <c r="B20" s="2" t="str">
        <f t="shared" si="1"/>
        <v>I</v>
      </c>
      <c r="C20" s="3">
        <f t="shared" si="2"/>
        <v>27926.205999999998</v>
      </c>
      <c r="D20" s="4" t="str">
        <f t="shared" si="3"/>
        <v>vis</v>
      </c>
      <c r="E20" s="15">
        <f>VLOOKUP(C20,Active!C$21:E$973,3,FALSE)</f>
        <v>-914.99722121099717</v>
      </c>
      <c r="F20" s="2" t="s">
        <v>52</v>
      </c>
      <c r="G20" s="4" t="str">
        <f t="shared" si="4"/>
        <v>27926.206</v>
      </c>
      <c r="H20" s="3">
        <f t="shared" si="5"/>
        <v>-915</v>
      </c>
      <c r="I20" s="16" t="s">
        <v>85</v>
      </c>
      <c r="J20" s="17" t="s">
        <v>86</v>
      </c>
      <c r="K20" s="16">
        <v>-915</v>
      </c>
      <c r="L20" s="16" t="s">
        <v>87</v>
      </c>
      <c r="M20" s="17" t="s">
        <v>65</v>
      </c>
      <c r="N20" s="17"/>
      <c r="O20" s="18" t="s">
        <v>66</v>
      </c>
      <c r="P20" s="18" t="s">
        <v>67</v>
      </c>
    </row>
    <row r="21" spans="1:16" ht="12.75" customHeight="1" thickBot="1" x14ac:dyDescent="0.25">
      <c r="A21" s="3" t="str">
        <f t="shared" si="0"/>
        <v> AN 260.291 </v>
      </c>
      <c r="B21" s="2" t="str">
        <f t="shared" si="1"/>
        <v>I</v>
      </c>
      <c r="C21" s="3">
        <f t="shared" si="2"/>
        <v>28209.594000000001</v>
      </c>
      <c r="D21" s="4" t="str">
        <f t="shared" si="3"/>
        <v>vis</v>
      </c>
      <c r="E21" s="15">
        <f>VLOOKUP(C21,Active!C$21:E$973,3,FALSE)</f>
        <v>-867.00237384708646</v>
      </c>
      <c r="F21" s="2" t="s">
        <v>52</v>
      </c>
      <c r="G21" s="4" t="str">
        <f t="shared" si="4"/>
        <v>28209.594</v>
      </c>
      <c r="H21" s="3">
        <f t="shared" si="5"/>
        <v>-867</v>
      </c>
      <c r="I21" s="16" t="s">
        <v>88</v>
      </c>
      <c r="J21" s="17" t="s">
        <v>89</v>
      </c>
      <c r="K21" s="16">
        <v>-867</v>
      </c>
      <c r="L21" s="16" t="s">
        <v>84</v>
      </c>
      <c r="M21" s="17" t="s">
        <v>65</v>
      </c>
      <c r="N21" s="17"/>
      <c r="O21" s="18" t="s">
        <v>66</v>
      </c>
      <c r="P21" s="18" t="s">
        <v>67</v>
      </c>
    </row>
    <row r="22" spans="1:16" ht="12.75" customHeight="1" thickBot="1" x14ac:dyDescent="0.25">
      <c r="A22" s="3" t="str">
        <f t="shared" si="0"/>
        <v> AN 260.291 </v>
      </c>
      <c r="B22" s="2" t="str">
        <f t="shared" si="1"/>
        <v>I</v>
      </c>
      <c r="C22" s="3">
        <f t="shared" si="2"/>
        <v>28256.873</v>
      </c>
      <c r="D22" s="4" t="str">
        <f t="shared" si="3"/>
        <v>vis</v>
      </c>
      <c r="E22" s="15">
        <f>VLOOKUP(C22,Active!C$21:E$973,3,FALSE)</f>
        <v>-858.9951597500949</v>
      </c>
      <c r="F22" s="2" t="s">
        <v>52</v>
      </c>
      <c r="G22" s="4" t="str">
        <f t="shared" si="4"/>
        <v>28256.873</v>
      </c>
      <c r="H22" s="3">
        <f t="shared" si="5"/>
        <v>-859</v>
      </c>
      <c r="I22" s="16" t="s">
        <v>90</v>
      </c>
      <c r="J22" s="17" t="s">
        <v>91</v>
      </c>
      <c r="K22" s="16">
        <v>-859</v>
      </c>
      <c r="L22" s="16" t="s">
        <v>92</v>
      </c>
      <c r="M22" s="17" t="s">
        <v>65</v>
      </c>
      <c r="N22" s="17"/>
      <c r="O22" s="18" t="s">
        <v>66</v>
      </c>
      <c r="P22" s="18" t="s">
        <v>67</v>
      </c>
    </row>
    <row r="23" spans="1:16" ht="12.75" customHeight="1" thickBot="1" x14ac:dyDescent="0.25">
      <c r="A23" s="3" t="str">
        <f t="shared" si="0"/>
        <v> AN 267.324 </v>
      </c>
      <c r="B23" s="2" t="str">
        <f t="shared" si="1"/>
        <v>I</v>
      </c>
      <c r="C23" s="3">
        <f t="shared" si="2"/>
        <v>28498.958999999999</v>
      </c>
      <c r="D23" s="4" t="str">
        <f t="shared" si="3"/>
        <v>vis</v>
      </c>
      <c r="E23" s="15">
        <f>VLOOKUP(C23,Active!C$21:E$973,3,FALSE)</f>
        <v>-817.99525637048976</v>
      </c>
      <c r="F23" s="2" t="s">
        <v>52</v>
      </c>
      <c r="G23" s="4" t="str">
        <f t="shared" si="4"/>
        <v>28498.959</v>
      </c>
      <c r="H23" s="3">
        <f t="shared" si="5"/>
        <v>-818</v>
      </c>
      <c r="I23" s="16" t="s">
        <v>93</v>
      </c>
      <c r="J23" s="17" t="s">
        <v>94</v>
      </c>
      <c r="K23" s="16">
        <v>-818</v>
      </c>
      <c r="L23" s="16" t="s">
        <v>95</v>
      </c>
      <c r="M23" s="17" t="s">
        <v>65</v>
      </c>
      <c r="N23" s="17"/>
      <c r="O23" s="18" t="s">
        <v>66</v>
      </c>
      <c r="P23" s="18" t="s">
        <v>96</v>
      </c>
    </row>
    <row r="24" spans="1:16" ht="12.75" customHeight="1" thickBot="1" x14ac:dyDescent="0.25">
      <c r="A24" s="3" t="str">
        <f t="shared" si="0"/>
        <v> AN 267.324 </v>
      </c>
      <c r="B24" s="2" t="str">
        <f t="shared" si="1"/>
        <v>I</v>
      </c>
      <c r="C24" s="3">
        <f t="shared" si="2"/>
        <v>28546.156999999999</v>
      </c>
      <c r="D24" s="4" t="str">
        <f t="shared" si="3"/>
        <v>vis</v>
      </c>
      <c r="E24" s="15">
        <f>VLOOKUP(C24,Active!C$21:E$973,3,FALSE)</f>
        <v>-810.00176050657933</v>
      </c>
      <c r="F24" s="2" t="s">
        <v>52</v>
      </c>
      <c r="G24" s="4" t="str">
        <f t="shared" si="4"/>
        <v>28546.157</v>
      </c>
      <c r="H24" s="3">
        <f t="shared" si="5"/>
        <v>-810</v>
      </c>
      <c r="I24" s="16" t="s">
        <v>97</v>
      </c>
      <c r="J24" s="17" t="s">
        <v>98</v>
      </c>
      <c r="K24" s="16">
        <v>-810</v>
      </c>
      <c r="L24" s="16" t="s">
        <v>99</v>
      </c>
      <c r="M24" s="17" t="s">
        <v>65</v>
      </c>
      <c r="N24" s="17"/>
      <c r="O24" s="18" t="s">
        <v>66</v>
      </c>
      <c r="P24" s="18" t="s">
        <v>96</v>
      </c>
    </row>
    <row r="25" spans="1:16" ht="12.75" customHeight="1" thickBot="1" x14ac:dyDescent="0.25">
      <c r="A25" s="3" t="str">
        <f t="shared" si="0"/>
        <v> AN 267.324 </v>
      </c>
      <c r="B25" s="2" t="str">
        <f t="shared" si="1"/>
        <v>I</v>
      </c>
      <c r="C25" s="3">
        <f t="shared" si="2"/>
        <v>28569.809000000001</v>
      </c>
      <c r="D25" s="4" t="str">
        <f t="shared" si="3"/>
        <v>vis</v>
      </c>
      <c r="E25" s="15">
        <f>VLOOKUP(C25,Active!C$21:E$973,3,FALSE)</f>
        <v>-805.99603644680508</v>
      </c>
      <c r="F25" s="2" t="s">
        <v>52</v>
      </c>
      <c r="G25" s="4" t="str">
        <f t="shared" si="4"/>
        <v>28569.809</v>
      </c>
      <c r="H25" s="3">
        <f t="shared" si="5"/>
        <v>-806</v>
      </c>
      <c r="I25" s="16" t="s">
        <v>100</v>
      </c>
      <c r="J25" s="17" t="s">
        <v>101</v>
      </c>
      <c r="K25" s="16">
        <v>-806</v>
      </c>
      <c r="L25" s="16" t="s">
        <v>102</v>
      </c>
      <c r="M25" s="17" t="s">
        <v>65</v>
      </c>
      <c r="N25" s="17"/>
      <c r="O25" s="18" t="s">
        <v>66</v>
      </c>
      <c r="P25" s="18" t="s">
        <v>96</v>
      </c>
    </row>
    <row r="26" spans="1:16" ht="12.75" customHeight="1" thickBot="1" x14ac:dyDescent="0.25">
      <c r="A26" s="3" t="str">
        <f t="shared" si="0"/>
        <v> AN 267.324 </v>
      </c>
      <c r="B26" s="2" t="str">
        <f t="shared" si="1"/>
        <v>I</v>
      </c>
      <c r="C26" s="3">
        <f t="shared" si="2"/>
        <v>28634.757000000001</v>
      </c>
      <c r="D26" s="4" t="str">
        <f t="shared" si="3"/>
        <v>vis</v>
      </c>
      <c r="E26" s="15">
        <f>VLOOKUP(C26,Active!C$21:E$973,3,FALSE)</f>
        <v>-794.99638456813966</v>
      </c>
      <c r="F26" s="2" t="s">
        <v>52</v>
      </c>
      <c r="G26" s="4" t="str">
        <f t="shared" si="4"/>
        <v>28634.757</v>
      </c>
      <c r="H26" s="3">
        <f t="shared" si="5"/>
        <v>-795</v>
      </c>
      <c r="I26" s="16" t="s">
        <v>103</v>
      </c>
      <c r="J26" s="17" t="s">
        <v>104</v>
      </c>
      <c r="K26" s="16">
        <v>-795</v>
      </c>
      <c r="L26" s="16" t="s">
        <v>105</v>
      </c>
      <c r="M26" s="17" t="s">
        <v>65</v>
      </c>
      <c r="N26" s="17"/>
      <c r="O26" s="18" t="s">
        <v>66</v>
      </c>
      <c r="P26" s="18" t="s">
        <v>96</v>
      </c>
    </row>
    <row r="27" spans="1:16" ht="12.75" customHeight="1" thickBot="1" x14ac:dyDescent="0.25">
      <c r="A27" s="3" t="str">
        <f t="shared" si="0"/>
        <v> AN 267.324 </v>
      </c>
      <c r="B27" s="2" t="str">
        <f t="shared" si="1"/>
        <v>I</v>
      </c>
      <c r="C27" s="3">
        <f t="shared" si="2"/>
        <v>28882.738000000001</v>
      </c>
      <c r="D27" s="4" t="str">
        <f t="shared" si="3"/>
        <v>vis</v>
      </c>
      <c r="E27" s="15">
        <f>VLOOKUP(C27,Active!C$21:E$973,3,FALSE)</f>
        <v>-752.99809866983117</v>
      </c>
      <c r="F27" s="2" t="s">
        <v>52</v>
      </c>
      <c r="G27" s="4" t="str">
        <f t="shared" si="4"/>
        <v>28882.738</v>
      </c>
      <c r="H27" s="3">
        <f t="shared" si="5"/>
        <v>-753</v>
      </c>
      <c r="I27" s="16" t="s">
        <v>106</v>
      </c>
      <c r="J27" s="17" t="s">
        <v>107</v>
      </c>
      <c r="K27" s="16">
        <v>-753</v>
      </c>
      <c r="L27" s="16" t="s">
        <v>108</v>
      </c>
      <c r="M27" s="17" t="s">
        <v>65</v>
      </c>
      <c r="N27" s="17"/>
      <c r="O27" s="18" t="s">
        <v>66</v>
      </c>
      <c r="P27" s="18" t="s">
        <v>96</v>
      </c>
    </row>
    <row r="28" spans="1:16" ht="12.75" customHeight="1" thickBot="1" x14ac:dyDescent="0.25">
      <c r="A28" s="3" t="str">
        <f t="shared" si="0"/>
        <v> AN 267.324 </v>
      </c>
      <c r="B28" s="2" t="str">
        <f t="shared" si="1"/>
        <v>I</v>
      </c>
      <c r="C28" s="3">
        <f t="shared" si="2"/>
        <v>28924.031999999999</v>
      </c>
      <c r="D28" s="4" t="str">
        <f t="shared" si="3"/>
        <v>vis</v>
      </c>
      <c r="E28" s="15">
        <f>VLOOKUP(C28,Active!C$21:E$973,3,FALSE)</f>
        <v>-746.0045095727445</v>
      </c>
      <c r="F28" s="2" t="s">
        <v>52</v>
      </c>
      <c r="G28" s="4" t="str">
        <f t="shared" si="4"/>
        <v>28924.032</v>
      </c>
      <c r="H28" s="3">
        <f t="shared" si="5"/>
        <v>-746</v>
      </c>
      <c r="I28" s="16" t="s">
        <v>109</v>
      </c>
      <c r="J28" s="17" t="s">
        <v>110</v>
      </c>
      <c r="K28" s="16">
        <v>-746</v>
      </c>
      <c r="L28" s="16" t="s">
        <v>111</v>
      </c>
      <c r="M28" s="17" t="s">
        <v>65</v>
      </c>
      <c r="N28" s="17"/>
      <c r="O28" s="18" t="s">
        <v>66</v>
      </c>
      <c r="P28" s="18" t="s">
        <v>96</v>
      </c>
    </row>
    <row r="29" spans="1:16" ht="12.75" customHeight="1" thickBot="1" x14ac:dyDescent="0.25">
      <c r="A29" s="3" t="str">
        <f t="shared" si="0"/>
        <v> AN 267.324 </v>
      </c>
      <c r="B29" s="2" t="str">
        <f t="shared" si="1"/>
        <v>I</v>
      </c>
      <c r="C29" s="3">
        <f t="shared" si="2"/>
        <v>28947.749</v>
      </c>
      <c r="D29" s="4" t="str">
        <f t="shared" si="3"/>
        <v>vis</v>
      </c>
      <c r="E29" s="15">
        <f>VLOOKUP(C29,Active!C$21:E$973,3,FALSE)</f>
        <v>-741.98777705432497</v>
      </c>
      <c r="F29" s="2" t="s">
        <v>52</v>
      </c>
      <c r="G29" s="4" t="str">
        <f t="shared" si="4"/>
        <v>28947.749</v>
      </c>
      <c r="H29" s="3">
        <f t="shared" si="5"/>
        <v>-742</v>
      </c>
      <c r="I29" s="16" t="s">
        <v>112</v>
      </c>
      <c r="J29" s="17" t="s">
        <v>113</v>
      </c>
      <c r="K29" s="16">
        <v>-742</v>
      </c>
      <c r="L29" s="16" t="s">
        <v>114</v>
      </c>
      <c r="M29" s="17" t="s">
        <v>65</v>
      </c>
      <c r="N29" s="17"/>
      <c r="O29" s="18" t="s">
        <v>66</v>
      </c>
      <c r="P29" s="18" t="s">
        <v>96</v>
      </c>
    </row>
    <row r="30" spans="1:16" ht="12.75" customHeight="1" thickBot="1" x14ac:dyDescent="0.25">
      <c r="A30" s="3" t="str">
        <f t="shared" si="0"/>
        <v> AN 267.324 </v>
      </c>
      <c r="B30" s="2" t="str">
        <f t="shared" si="1"/>
        <v>I</v>
      </c>
      <c r="C30" s="3">
        <f t="shared" si="2"/>
        <v>28953.612000000001</v>
      </c>
      <c r="D30" s="4" t="str">
        <f t="shared" si="3"/>
        <v>vis</v>
      </c>
      <c r="E30" s="15">
        <f>VLOOKUP(C30,Active!C$21:E$973,3,FALSE)</f>
        <v>-740.99481408449321</v>
      </c>
      <c r="F30" s="2" t="s">
        <v>52</v>
      </c>
      <c r="G30" s="4" t="str">
        <f t="shared" si="4"/>
        <v>28953.612</v>
      </c>
      <c r="H30" s="3">
        <f t="shared" si="5"/>
        <v>-741</v>
      </c>
      <c r="I30" s="16" t="s">
        <v>115</v>
      </c>
      <c r="J30" s="17" t="s">
        <v>116</v>
      </c>
      <c r="K30" s="16">
        <v>-741</v>
      </c>
      <c r="L30" s="16" t="s">
        <v>117</v>
      </c>
      <c r="M30" s="17" t="s">
        <v>65</v>
      </c>
      <c r="N30" s="17"/>
      <c r="O30" s="18" t="s">
        <v>66</v>
      </c>
      <c r="P30" s="18" t="s">
        <v>96</v>
      </c>
    </row>
    <row r="31" spans="1:16" ht="12.75" customHeight="1" thickBot="1" x14ac:dyDescent="0.25">
      <c r="A31" s="3" t="str">
        <f t="shared" si="0"/>
        <v> AN 267.324 </v>
      </c>
      <c r="B31" s="2" t="str">
        <f t="shared" si="1"/>
        <v>I</v>
      </c>
      <c r="C31" s="3">
        <f t="shared" si="2"/>
        <v>28977.225999999999</v>
      </c>
      <c r="D31" s="4" t="str">
        <f t="shared" si="3"/>
        <v>vis</v>
      </c>
      <c r="E31" s="15">
        <f>VLOOKUP(C31,Active!C$21:E$973,3,FALSE)</f>
        <v>-736.99552573900485</v>
      </c>
      <c r="F31" s="2" t="s">
        <v>52</v>
      </c>
      <c r="G31" s="4" t="str">
        <f t="shared" si="4"/>
        <v>28977.226</v>
      </c>
      <c r="H31" s="3">
        <f t="shared" si="5"/>
        <v>-737</v>
      </c>
      <c r="I31" s="16" t="s">
        <v>118</v>
      </c>
      <c r="J31" s="17" t="s">
        <v>119</v>
      </c>
      <c r="K31" s="16">
        <v>-737</v>
      </c>
      <c r="L31" s="16" t="s">
        <v>120</v>
      </c>
      <c r="M31" s="17" t="s">
        <v>65</v>
      </c>
      <c r="N31" s="17"/>
      <c r="O31" s="18" t="s">
        <v>66</v>
      </c>
      <c r="P31" s="18" t="s">
        <v>96</v>
      </c>
    </row>
    <row r="32" spans="1:16" ht="12.75" customHeight="1" thickBot="1" x14ac:dyDescent="0.25">
      <c r="A32" s="3" t="str">
        <f t="shared" si="0"/>
        <v> AN 267.324 </v>
      </c>
      <c r="B32" s="2" t="str">
        <f t="shared" si="1"/>
        <v>I</v>
      </c>
      <c r="C32" s="3">
        <f t="shared" si="2"/>
        <v>28983.162</v>
      </c>
      <c r="D32" s="4" t="str">
        <f t="shared" si="3"/>
        <v>vis</v>
      </c>
      <c r="E32" s="15">
        <f>VLOOKUP(C32,Active!C$21:E$973,3,FALSE)</f>
        <v>-735.9901994233096</v>
      </c>
      <c r="F32" s="2" t="s">
        <v>52</v>
      </c>
      <c r="G32" s="4" t="str">
        <f t="shared" si="4"/>
        <v>28983.162</v>
      </c>
      <c r="H32" s="3">
        <f t="shared" si="5"/>
        <v>-736</v>
      </c>
      <c r="I32" s="16" t="s">
        <v>121</v>
      </c>
      <c r="J32" s="17" t="s">
        <v>122</v>
      </c>
      <c r="K32" s="16">
        <v>-736</v>
      </c>
      <c r="L32" s="16" t="s">
        <v>123</v>
      </c>
      <c r="M32" s="17" t="s">
        <v>65</v>
      </c>
      <c r="N32" s="17"/>
      <c r="O32" s="18" t="s">
        <v>66</v>
      </c>
      <c r="P32" s="18" t="s">
        <v>96</v>
      </c>
    </row>
    <row r="33" spans="1:16" ht="12.75" customHeight="1" thickBot="1" x14ac:dyDescent="0.25">
      <c r="A33" s="3" t="str">
        <f t="shared" si="0"/>
        <v> AN 267.324 </v>
      </c>
      <c r="B33" s="2" t="str">
        <f t="shared" si="1"/>
        <v>I</v>
      </c>
      <c r="C33" s="3">
        <f t="shared" si="2"/>
        <v>28989.059000000001</v>
      </c>
      <c r="D33" s="4" t="str">
        <f t="shared" si="3"/>
        <v>vis</v>
      </c>
      <c r="E33" s="15">
        <f>VLOOKUP(C33,Active!C$21:E$973,3,FALSE)</f>
        <v>-734.99147818280176</v>
      </c>
      <c r="F33" s="2" t="s">
        <v>52</v>
      </c>
      <c r="G33" s="4" t="str">
        <f t="shared" si="4"/>
        <v>28989.059</v>
      </c>
      <c r="H33" s="3">
        <f t="shared" si="5"/>
        <v>-735</v>
      </c>
      <c r="I33" s="16" t="s">
        <v>124</v>
      </c>
      <c r="J33" s="17" t="s">
        <v>125</v>
      </c>
      <c r="K33" s="16">
        <v>-735</v>
      </c>
      <c r="L33" s="16" t="s">
        <v>126</v>
      </c>
      <c r="M33" s="17" t="s">
        <v>65</v>
      </c>
      <c r="N33" s="17"/>
      <c r="O33" s="18" t="s">
        <v>66</v>
      </c>
      <c r="P33" s="18" t="s">
        <v>96</v>
      </c>
    </row>
    <row r="34" spans="1:16" ht="12.75" customHeight="1" thickBot="1" x14ac:dyDescent="0.25">
      <c r="A34" s="3" t="str">
        <f t="shared" si="0"/>
        <v> AC 19.3 </v>
      </c>
      <c r="B34" s="2" t="str">
        <f t="shared" si="1"/>
        <v>I</v>
      </c>
      <c r="C34" s="3">
        <f t="shared" si="2"/>
        <v>29231.361000000001</v>
      </c>
      <c r="D34" s="4" t="str">
        <f t="shared" si="3"/>
        <v>vis</v>
      </c>
      <c r="E34" s="15">
        <f>VLOOKUP(C34,Active!C$21:E$973,3,FALSE)</f>
        <v>-693.95499284831283</v>
      </c>
      <c r="F34" s="2" t="s">
        <v>52</v>
      </c>
      <c r="G34" s="4" t="str">
        <f t="shared" si="4"/>
        <v>29231.361</v>
      </c>
      <c r="H34" s="3">
        <f t="shared" si="5"/>
        <v>-694</v>
      </c>
      <c r="I34" s="16" t="s">
        <v>127</v>
      </c>
      <c r="J34" s="17" t="s">
        <v>128</v>
      </c>
      <c r="K34" s="16">
        <v>-694</v>
      </c>
      <c r="L34" s="16" t="s">
        <v>129</v>
      </c>
      <c r="M34" s="17" t="s">
        <v>59</v>
      </c>
      <c r="N34" s="17"/>
      <c r="O34" s="18" t="s">
        <v>130</v>
      </c>
      <c r="P34" s="18" t="s">
        <v>131</v>
      </c>
    </row>
    <row r="35" spans="1:16" ht="12.75" customHeight="1" thickBot="1" x14ac:dyDescent="0.25">
      <c r="A35" s="3" t="str">
        <f t="shared" si="0"/>
        <v> AC 19.3 </v>
      </c>
      <c r="B35" s="2" t="str">
        <f t="shared" si="1"/>
        <v>I</v>
      </c>
      <c r="C35" s="3">
        <f t="shared" si="2"/>
        <v>29302.154999999999</v>
      </c>
      <c r="D35" s="4" t="str">
        <f t="shared" si="3"/>
        <v>vis</v>
      </c>
      <c r="E35" s="15">
        <f>VLOOKUP(C35,Active!C$21:E$973,3,FALSE)</f>
        <v>-681.96525713515427</v>
      </c>
      <c r="F35" s="2" t="s">
        <v>52</v>
      </c>
      <c r="G35" s="4" t="str">
        <f t="shared" si="4"/>
        <v>29302.155</v>
      </c>
      <c r="H35" s="3">
        <f t="shared" si="5"/>
        <v>-682</v>
      </c>
      <c r="I35" s="16" t="s">
        <v>132</v>
      </c>
      <c r="J35" s="17" t="s">
        <v>133</v>
      </c>
      <c r="K35" s="16">
        <v>-682</v>
      </c>
      <c r="L35" s="16" t="s">
        <v>134</v>
      </c>
      <c r="M35" s="17" t="s">
        <v>59</v>
      </c>
      <c r="N35" s="17"/>
      <c r="O35" s="18" t="s">
        <v>130</v>
      </c>
      <c r="P35" s="18" t="s">
        <v>131</v>
      </c>
    </row>
    <row r="36" spans="1:16" ht="12.75" customHeight="1" thickBot="1" x14ac:dyDescent="0.25">
      <c r="A36" s="3" t="str">
        <f t="shared" si="0"/>
        <v> AC 19.3 </v>
      </c>
      <c r="B36" s="2" t="str">
        <f t="shared" si="1"/>
        <v>I</v>
      </c>
      <c r="C36" s="3">
        <f t="shared" si="2"/>
        <v>29638.722000000002</v>
      </c>
      <c r="D36" s="4" t="str">
        <f t="shared" si="3"/>
        <v>vis</v>
      </c>
      <c r="E36" s="15">
        <f>VLOOKUP(C36,Active!C$21:E$973,3,FALSE)</f>
        <v>-624.96396635103736</v>
      </c>
      <c r="F36" s="2" t="s">
        <v>52</v>
      </c>
      <c r="G36" s="4" t="str">
        <f t="shared" si="4"/>
        <v>29638.722</v>
      </c>
      <c r="H36" s="3">
        <f t="shared" si="5"/>
        <v>-625</v>
      </c>
      <c r="I36" s="16" t="s">
        <v>135</v>
      </c>
      <c r="J36" s="17" t="s">
        <v>136</v>
      </c>
      <c r="K36" s="16">
        <v>-625</v>
      </c>
      <c r="L36" s="16" t="s">
        <v>137</v>
      </c>
      <c r="M36" s="17" t="s">
        <v>55</v>
      </c>
      <c r="N36" s="17"/>
      <c r="O36" s="18" t="s">
        <v>130</v>
      </c>
      <c r="P36" s="18" t="s">
        <v>131</v>
      </c>
    </row>
    <row r="37" spans="1:16" ht="12.75" customHeight="1" thickBot="1" x14ac:dyDescent="0.25">
      <c r="A37" s="3" t="str">
        <f t="shared" si="0"/>
        <v> PASP 68.253 </v>
      </c>
      <c r="B37" s="2" t="str">
        <f t="shared" si="1"/>
        <v>I</v>
      </c>
      <c r="C37" s="3">
        <f t="shared" si="2"/>
        <v>31876.353999999999</v>
      </c>
      <c r="D37" s="4" t="str">
        <f t="shared" si="3"/>
        <v>vis</v>
      </c>
      <c r="E37" s="15">
        <f>VLOOKUP(C37,Active!C$21:E$973,3,FALSE)</f>
        <v>-245.99659195056475</v>
      </c>
      <c r="F37" s="2" t="s">
        <v>52</v>
      </c>
      <c r="G37" s="4" t="str">
        <f t="shared" si="4"/>
        <v>31876.354</v>
      </c>
      <c r="H37" s="3">
        <f t="shared" si="5"/>
        <v>-246</v>
      </c>
      <c r="I37" s="16" t="s">
        <v>138</v>
      </c>
      <c r="J37" s="17" t="s">
        <v>139</v>
      </c>
      <c r="K37" s="16">
        <v>-246</v>
      </c>
      <c r="L37" s="16" t="s">
        <v>140</v>
      </c>
      <c r="M37" s="17" t="s">
        <v>55</v>
      </c>
      <c r="N37" s="17"/>
      <c r="O37" s="18" t="s">
        <v>141</v>
      </c>
      <c r="P37" s="18" t="s">
        <v>142</v>
      </c>
    </row>
    <row r="38" spans="1:16" ht="12.75" customHeight="1" thickBot="1" x14ac:dyDescent="0.25">
      <c r="A38" s="3" t="str">
        <f t="shared" si="0"/>
        <v> PASP 68.253 </v>
      </c>
      <c r="B38" s="2" t="str">
        <f t="shared" si="1"/>
        <v>I</v>
      </c>
      <c r="C38" s="3">
        <f t="shared" si="2"/>
        <v>32207.001</v>
      </c>
      <c r="D38" s="4" t="str">
        <f t="shared" si="3"/>
        <v>vis</v>
      </c>
      <c r="E38" s="15">
        <f>VLOOKUP(C38,Active!C$21:E$973,3,FALSE)</f>
        <v>-189.99791770770736</v>
      </c>
      <c r="F38" s="2" t="s">
        <v>52</v>
      </c>
      <c r="G38" s="4" t="str">
        <f t="shared" si="4"/>
        <v>32207.001</v>
      </c>
      <c r="H38" s="3">
        <f t="shared" si="5"/>
        <v>-190</v>
      </c>
      <c r="I38" s="16" t="s">
        <v>143</v>
      </c>
      <c r="J38" s="17" t="s">
        <v>144</v>
      </c>
      <c r="K38" s="16">
        <v>-190</v>
      </c>
      <c r="L38" s="16" t="s">
        <v>145</v>
      </c>
      <c r="M38" s="17" t="s">
        <v>55</v>
      </c>
      <c r="N38" s="17"/>
      <c r="O38" s="18" t="s">
        <v>141</v>
      </c>
      <c r="P38" s="18" t="s">
        <v>142</v>
      </c>
    </row>
    <row r="39" spans="1:16" ht="12.75" customHeight="1" thickBot="1" x14ac:dyDescent="0.25">
      <c r="A39" s="3" t="str">
        <f t="shared" si="0"/>
        <v> PASP 68.253 </v>
      </c>
      <c r="B39" s="2" t="str">
        <f t="shared" si="1"/>
        <v>I</v>
      </c>
      <c r="C39" s="3">
        <f t="shared" si="2"/>
        <v>32266.039000000001</v>
      </c>
      <c r="D39" s="4" t="str">
        <f t="shared" si="3"/>
        <v>vis</v>
      </c>
      <c r="E39" s="15">
        <f>VLOOKUP(C39,Active!C$21:E$973,3,FALSE)</f>
        <v>-179.99918876127859</v>
      </c>
      <c r="F39" s="2" t="s">
        <v>52</v>
      </c>
      <c r="G39" s="4" t="str">
        <f t="shared" si="4"/>
        <v>32266.039</v>
      </c>
      <c r="H39" s="3">
        <f t="shared" si="5"/>
        <v>-180</v>
      </c>
      <c r="I39" s="16" t="s">
        <v>146</v>
      </c>
      <c r="J39" s="17" t="s">
        <v>147</v>
      </c>
      <c r="K39" s="16">
        <v>-180</v>
      </c>
      <c r="L39" s="16" t="s">
        <v>148</v>
      </c>
      <c r="M39" s="17" t="s">
        <v>55</v>
      </c>
      <c r="N39" s="17"/>
      <c r="O39" s="18" t="s">
        <v>141</v>
      </c>
      <c r="P39" s="18" t="s">
        <v>142</v>
      </c>
    </row>
    <row r="40" spans="1:16" ht="12.75" customHeight="1" thickBot="1" x14ac:dyDescent="0.25">
      <c r="A40" s="3" t="str">
        <f t="shared" si="0"/>
        <v> PASP 68.253 </v>
      </c>
      <c r="B40" s="2" t="str">
        <f t="shared" si="1"/>
        <v>I</v>
      </c>
      <c r="C40" s="3">
        <f t="shared" si="2"/>
        <v>32271.929</v>
      </c>
      <c r="D40" s="4" t="str">
        <f t="shared" si="3"/>
        <v>vis</v>
      </c>
      <c r="E40" s="15">
        <f>VLOOKUP(C40,Active!C$21:E$973,3,FALSE)</f>
        <v>-179.00165304708671</v>
      </c>
      <c r="F40" s="2" t="s">
        <v>52</v>
      </c>
      <c r="G40" s="4" t="str">
        <f t="shared" si="4"/>
        <v>32271.929</v>
      </c>
      <c r="H40" s="3">
        <f t="shared" si="5"/>
        <v>-179</v>
      </c>
      <c r="I40" s="16" t="s">
        <v>149</v>
      </c>
      <c r="J40" s="17" t="s">
        <v>150</v>
      </c>
      <c r="K40" s="16">
        <v>-179</v>
      </c>
      <c r="L40" s="16" t="s">
        <v>99</v>
      </c>
      <c r="M40" s="17" t="s">
        <v>55</v>
      </c>
      <c r="N40" s="17"/>
      <c r="O40" s="18" t="s">
        <v>141</v>
      </c>
      <c r="P40" s="18" t="s">
        <v>142</v>
      </c>
    </row>
    <row r="41" spans="1:16" ht="12.75" customHeight="1" thickBot="1" x14ac:dyDescent="0.25">
      <c r="A41" s="3" t="str">
        <f t="shared" si="0"/>
        <v> AAC 5.8 </v>
      </c>
      <c r="B41" s="2" t="str">
        <f t="shared" si="1"/>
        <v>I</v>
      </c>
      <c r="C41" s="3">
        <f t="shared" si="2"/>
        <v>32614.462</v>
      </c>
      <c r="D41" s="4" t="str">
        <f t="shared" si="3"/>
        <v>vis</v>
      </c>
      <c r="E41" s="15">
        <f>VLOOKUP(C41,Active!C$21:E$973,3,FALSE)</f>
        <v>-120.98995512020821</v>
      </c>
      <c r="F41" s="2" t="s">
        <v>52</v>
      </c>
      <c r="G41" s="4" t="str">
        <f t="shared" si="4"/>
        <v>32614.462</v>
      </c>
      <c r="H41" s="3">
        <f t="shared" si="5"/>
        <v>-121</v>
      </c>
      <c r="I41" s="16" t="s">
        <v>151</v>
      </c>
      <c r="J41" s="17" t="s">
        <v>152</v>
      </c>
      <c r="K41" s="16">
        <v>-121</v>
      </c>
      <c r="L41" s="16" t="s">
        <v>153</v>
      </c>
      <c r="M41" s="17" t="s">
        <v>65</v>
      </c>
      <c r="N41" s="17"/>
      <c r="O41" s="18" t="s">
        <v>154</v>
      </c>
      <c r="P41" s="18" t="s">
        <v>155</v>
      </c>
    </row>
    <row r="42" spans="1:16" ht="12.75" customHeight="1" thickBot="1" x14ac:dyDescent="0.25">
      <c r="A42" s="3" t="str">
        <f t="shared" si="0"/>
        <v> PASP 68.253 </v>
      </c>
      <c r="B42" s="2" t="str">
        <f t="shared" si="1"/>
        <v>I</v>
      </c>
      <c r="C42" s="3">
        <f t="shared" si="2"/>
        <v>32643.921999999999</v>
      </c>
      <c r="D42" s="4" t="str">
        <f t="shared" si="3"/>
        <v>vis</v>
      </c>
      <c r="E42" s="15">
        <f>VLOOKUP(C42,Active!C$21:E$973,3,FALSE)</f>
        <v>-116.00058294022615</v>
      </c>
      <c r="F42" s="2" t="s">
        <v>52</v>
      </c>
      <c r="G42" s="4" t="str">
        <f t="shared" si="4"/>
        <v>32643.922</v>
      </c>
      <c r="H42" s="3">
        <f t="shared" si="5"/>
        <v>-116</v>
      </c>
      <c r="I42" s="16" t="s">
        <v>156</v>
      </c>
      <c r="J42" s="17" t="s">
        <v>157</v>
      </c>
      <c r="K42" s="16">
        <v>-116</v>
      </c>
      <c r="L42" s="16" t="s">
        <v>54</v>
      </c>
      <c r="M42" s="17" t="s">
        <v>55</v>
      </c>
      <c r="N42" s="17"/>
      <c r="O42" s="18" t="s">
        <v>141</v>
      </c>
      <c r="P42" s="18" t="s">
        <v>142</v>
      </c>
    </row>
    <row r="43" spans="1:16" ht="12.75" customHeight="1" thickBot="1" x14ac:dyDescent="0.25">
      <c r="A43" s="3" t="str">
        <f t="shared" ref="A43:A67" si="6">P43</f>
        <v> PASP 68.253 </v>
      </c>
      <c r="B43" s="2" t="str">
        <f t="shared" ref="B43:B67" si="7">IF(H43=INT(H43),"I","II")</f>
        <v>I</v>
      </c>
      <c r="C43" s="3">
        <f t="shared" ref="C43:C67" si="8">1*G43</f>
        <v>32673.431</v>
      </c>
      <c r="D43" s="4" t="str">
        <f t="shared" ref="D43:D67" si="9">VLOOKUP(F43,I$1:J$5,2,FALSE)</f>
        <v>vis</v>
      </c>
      <c r="E43" s="15">
        <f>VLOOKUP(C43,Active!C$21:E$973,3,FALSE)</f>
        <v>-111.00291207603389</v>
      </c>
      <c r="F43" s="2" t="s">
        <v>52</v>
      </c>
      <c r="G43" s="4" t="str">
        <f t="shared" ref="G43:G67" si="10">MID(I43,3,LEN(I43)-3)</f>
        <v>32673.431</v>
      </c>
      <c r="H43" s="3">
        <f t="shared" ref="H43:H67" si="11">1*K43</f>
        <v>-111</v>
      </c>
      <c r="I43" s="16" t="s">
        <v>158</v>
      </c>
      <c r="J43" s="17" t="s">
        <v>159</v>
      </c>
      <c r="K43" s="16">
        <v>-111</v>
      </c>
      <c r="L43" s="16" t="s">
        <v>160</v>
      </c>
      <c r="M43" s="17" t="s">
        <v>55</v>
      </c>
      <c r="N43" s="17"/>
      <c r="O43" s="18" t="s">
        <v>141</v>
      </c>
      <c r="P43" s="18" t="s">
        <v>142</v>
      </c>
    </row>
    <row r="44" spans="1:16" ht="12.75" customHeight="1" thickBot="1" x14ac:dyDescent="0.25">
      <c r="A44" s="3" t="str">
        <f t="shared" si="6"/>
        <v> PASP 68.253 </v>
      </c>
      <c r="B44" s="2" t="str">
        <f t="shared" si="7"/>
        <v>I</v>
      </c>
      <c r="C44" s="3">
        <f t="shared" si="8"/>
        <v>33021.82</v>
      </c>
      <c r="D44" s="4" t="str">
        <f t="shared" si="9"/>
        <v>vis</v>
      </c>
      <c r="E44" s="15">
        <f>VLOOKUP(C44,Active!C$21:E$973,3,FALSE)</f>
        <v>-51.999436705639624</v>
      </c>
      <c r="F44" s="2" t="s">
        <v>52</v>
      </c>
      <c r="G44" s="4" t="str">
        <f t="shared" si="10"/>
        <v>33021.820</v>
      </c>
      <c r="H44" s="3">
        <f t="shared" si="11"/>
        <v>-52</v>
      </c>
      <c r="I44" s="16" t="s">
        <v>161</v>
      </c>
      <c r="J44" s="17" t="s">
        <v>162</v>
      </c>
      <c r="K44" s="16">
        <v>-52</v>
      </c>
      <c r="L44" s="16" t="s">
        <v>163</v>
      </c>
      <c r="M44" s="17" t="s">
        <v>55</v>
      </c>
      <c r="N44" s="17"/>
      <c r="O44" s="18" t="s">
        <v>141</v>
      </c>
      <c r="P44" s="18" t="s">
        <v>142</v>
      </c>
    </row>
    <row r="45" spans="1:16" ht="12.75" customHeight="1" thickBot="1" x14ac:dyDescent="0.25">
      <c r="A45" s="3" t="str">
        <f t="shared" si="6"/>
        <v> arXiv 1103.1766 </v>
      </c>
      <c r="B45" s="2" t="str">
        <f t="shared" si="7"/>
        <v>I</v>
      </c>
      <c r="C45" s="3">
        <f t="shared" si="8"/>
        <v>33246.171999999999</v>
      </c>
      <c r="D45" s="4" t="str">
        <f t="shared" si="9"/>
        <v>vis</v>
      </c>
      <c r="E45" s="15">
        <f>VLOOKUP(C45,Active!C$21:E$973,3,FALSE)</f>
        <v>-14.002979566353751</v>
      </c>
      <c r="F45" s="2" t="s">
        <v>52</v>
      </c>
      <c r="G45" s="4" t="str">
        <f t="shared" si="10"/>
        <v>33246.1720</v>
      </c>
      <c r="H45" s="3">
        <f t="shared" si="11"/>
        <v>-14</v>
      </c>
      <c r="I45" s="16" t="s">
        <v>164</v>
      </c>
      <c r="J45" s="17" t="s">
        <v>165</v>
      </c>
      <c r="K45" s="16">
        <v>-14</v>
      </c>
      <c r="L45" s="16" t="s">
        <v>166</v>
      </c>
      <c r="M45" s="17" t="s">
        <v>55</v>
      </c>
      <c r="N45" s="17"/>
      <c r="O45" s="18" t="s">
        <v>167</v>
      </c>
      <c r="P45" s="18" t="s">
        <v>168</v>
      </c>
    </row>
    <row r="46" spans="1:16" ht="12.75" customHeight="1" thickBot="1" x14ac:dyDescent="0.25">
      <c r="A46" s="3" t="str">
        <f t="shared" si="6"/>
        <v> arXiv 1103.1766 </v>
      </c>
      <c r="B46" s="2" t="str">
        <f t="shared" si="7"/>
        <v>I</v>
      </c>
      <c r="C46" s="3">
        <f t="shared" si="8"/>
        <v>33299.3269</v>
      </c>
      <c r="D46" s="4" t="str">
        <f t="shared" si="9"/>
        <v>vis</v>
      </c>
      <c r="E46" s="15">
        <f>VLOOKUP(C46,Active!C$21:E$973,3,FALSE)</f>
        <v>-5.0006177438913371</v>
      </c>
      <c r="F46" s="2" t="s">
        <v>52</v>
      </c>
      <c r="G46" s="4" t="str">
        <f t="shared" si="10"/>
        <v>33299.3269</v>
      </c>
      <c r="H46" s="3">
        <f t="shared" si="11"/>
        <v>-5</v>
      </c>
      <c r="I46" s="16" t="s">
        <v>169</v>
      </c>
      <c r="J46" s="17" t="s">
        <v>170</v>
      </c>
      <c r="K46" s="16">
        <v>-5</v>
      </c>
      <c r="L46" s="16" t="s">
        <v>171</v>
      </c>
      <c r="M46" s="17" t="s">
        <v>172</v>
      </c>
      <c r="N46" s="17" t="s">
        <v>173</v>
      </c>
      <c r="O46" s="18" t="s">
        <v>167</v>
      </c>
      <c r="P46" s="18" t="s">
        <v>168</v>
      </c>
    </row>
    <row r="47" spans="1:16" ht="12.75" customHeight="1" thickBot="1" x14ac:dyDescent="0.25">
      <c r="A47" s="3" t="str">
        <f t="shared" si="6"/>
        <v> BTOK 30 </v>
      </c>
      <c r="B47" s="2" t="str">
        <f t="shared" si="7"/>
        <v>I</v>
      </c>
      <c r="C47" s="3">
        <f t="shared" si="8"/>
        <v>33322.980000000003</v>
      </c>
      <c r="D47" s="4" t="str">
        <f t="shared" si="9"/>
        <v>vis</v>
      </c>
      <c r="E47" s="15">
        <f>VLOOKUP(C47,Active!C$21:E$973,3,FALSE)</f>
        <v>-0.99470738712443729</v>
      </c>
      <c r="F47" s="2" t="s">
        <v>52</v>
      </c>
      <c r="G47" s="4" t="str">
        <f t="shared" si="10"/>
        <v>33322.98</v>
      </c>
      <c r="H47" s="3">
        <f t="shared" si="11"/>
        <v>-1</v>
      </c>
      <c r="I47" s="16" t="s">
        <v>174</v>
      </c>
      <c r="J47" s="17" t="s">
        <v>175</v>
      </c>
      <c r="K47" s="16">
        <v>-1</v>
      </c>
      <c r="L47" s="16" t="s">
        <v>176</v>
      </c>
      <c r="M47" s="17" t="s">
        <v>55</v>
      </c>
      <c r="N47" s="17"/>
      <c r="O47" s="18" t="s">
        <v>177</v>
      </c>
      <c r="P47" s="18" t="s">
        <v>178</v>
      </c>
    </row>
    <row r="48" spans="1:16" ht="12.75" customHeight="1" thickBot="1" x14ac:dyDescent="0.25">
      <c r="A48" s="3" t="str">
        <f t="shared" si="6"/>
        <v> PASP 68.253 </v>
      </c>
      <c r="B48" s="2" t="str">
        <f t="shared" si="7"/>
        <v>I</v>
      </c>
      <c r="C48" s="3">
        <f t="shared" si="8"/>
        <v>33328.843999999997</v>
      </c>
      <c r="D48" s="4" t="str">
        <f t="shared" si="9"/>
        <v>vis</v>
      </c>
      <c r="E48" s="15">
        <f>VLOOKUP(C48,Active!C$21:E$973,3,FALSE)</f>
        <v>-1.5750563917048114E-3</v>
      </c>
      <c r="F48" s="2" t="s">
        <v>52</v>
      </c>
      <c r="G48" s="4" t="str">
        <f t="shared" si="10"/>
        <v>33328.844</v>
      </c>
      <c r="H48" s="3">
        <f t="shared" si="11"/>
        <v>0</v>
      </c>
      <c r="I48" s="16" t="s">
        <v>179</v>
      </c>
      <c r="J48" s="17" t="s">
        <v>180</v>
      </c>
      <c r="K48" s="16">
        <v>0</v>
      </c>
      <c r="L48" s="16" t="s">
        <v>181</v>
      </c>
      <c r="M48" s="17" t="s">
        <v>55</v>
      </c>
      <c r="N48" s="17"/>
      <c r="O48" s="18" t="s">
        <v>141</v>
      </c>
      <c r="P48" s="18" t="s">
        <v>142</v>
      </c>
    </row>
    <row r="49" spans="1:16" ht="12.75" customHeight="1" thickBot="1" x14ac:dyDescent="0.25">
      <c r="A49" s="3" t="str">
        <f t="shared" si="6"/>
        <v> APJ 112.504 </v>
      </c>
      <c r="B49" s="2" t="str">
        <f t="shared" si="7"/>
        <v>I</v>
      </c>
      <c r="C49" s="3">
        <f t="shared" si="8"/>
        <v>33346.565999999999</v>
      </c>
      <c r="D49" s="4" t="str">
        <f t="shared" si="9"/>
        <v>vis</v>
      </c>
      <c r="E49" s="15">
        <f>VLOOKUP(C49,Active!C$21:E$973,3,FALSE)</f>
        <v>2.9998388531009095</v>
      </c>
      <c r="F49" s="2" t="s">
        <v>52</v>
      </c>
      <c r="G49" s="4" t="str">
        <f t="shared" si="10"/>
        <v>33346.566</v>
      </c>
      <c r="H49" s="3">
        <f t="shared" si="11"/>
        <v>3</v>
      </c>
      <c r="I49" s="16" t="s">
        <v>182</v>
      </c>
      <c r="J49" s="17" t="s">
        <v>183</v>
      </c>
      <c r="K49" s="16">
        <v>3</v>
      </c>
      <c r="L49" s="16" t="s">
        <v>184</v>
      </c>
      <c r="M49" s="17" t="s">
        <v>172</v>
      </c>
      <c r="N49" s="17" t="s">
        <v>173</v>
      </c>
      <c r="O49" s="18" t="s">
        <v>185</v>
      </c>
      <c r="P49" s="18" t="s">
        <v>186</v>
      </c>
    </row>
    <row r="50" spans="1:16" ht="12.75" customHeight="1" thickBot="1" x14ac:dyDescent="0.25">
      <c r="A50" s="3" t="str">
        <f t="shared" si="6"/>
        <v> PASP 68.253 </v>
      </c>
      <c r="B50" s="2" t="str">
        <f t="shared" si="7"/>
        <v>I</v>
      </c>
      <c r="C50" s="3">
        <f t="shared" si="8"/>
        <v>33358.364000000001</v>
      </c>
      <c r="D50" s="4" t="str">
        <f t="shared" si="9"/>
        <v>vis</v>
      </c>
      <c r="E50" s="15">
        <f>VLOOKUP(C50,Active!C$21:E$973,3,FALSE)</f>
        <v>4.9979587777255707</v>
      </c>
      <c r="F50" s="2" t="s">
        <v>52</v>
      </c>
      <c r="G50" s="4" t="str">
        <f t="shared" si="10"/>
        <v>33358.364</v>
      </c>
      <c r="H50" s="3">
        <f t="shared" si="11"/>
        <v>5</v>
      </c>
      <c r="I50" s="16" t="s">
        <v>187</v>
      </c>
      <c r="J50" s="17" t="s">
        <v>188</v>
      </c>
      <c r="K50" s="16">
        <v>5</v>
      </c>
      <c r="L50" s="16" t="s">
        <v>189</v>
      </c>
      <c r="M50" s="17" t="s">
        <v>55</v>
      </c>
      <c r="N50" s="17"/>
      <c r="O50" s="18" t="s">
        <v>141</v>
      </c>
      <c r="P50" s="18" t="s">
        <v>142</v>
      </c>
    </row>
    <row r="51" spans="1:16" ht="12.75" customHeight="1" thickBot="1" x14ac:dyDescent="0.25">
      <c r="A51" s="3" t="str">
        <f t="shared" si="6"/>
        <v> PASP 68.253 </v>
      </c>
      <c r="B51" s="2" t="str">
        <f t="shared" si="7"/>
        <v>I</v>
      </c>
      <c r="C51" s="3">
        <f t="shared" si="8"/>
        <v>33382.002</v>
      </c>
      <c r="D51" s="4" t="str">
        <f t="shared" si="9"/>
        <v>vis</v>
      </c>
      <c r="E51" s="15">
        <f>VLOOKUP(C51,Active!C$21:E$973,3,FALSE)</f>
        <v>9.0013117848679443</v>
      </c>
      <c r="F51" s="2" t="s">
        <v>52</v>
      </c>
      <c r="G51" s="4" t="str">
        <f t="shared" si="10"/>
        <v>33382.002</v>
      </c>
      <c r="H51" s="3">
        <f t="shared" si="11"/>
        <v>9</v>
      </c>
      <c r="I51" s="16" t="s">
        <v>190</v>
      </c>
      <c r="J51" s="17" t="s">
        <v>191</v>
      </c>
      <c r="K51" s="16">
        <v>9</v>
      </c>
      <c r="L51" s="16" t="s">
        <v>192</v>
      </c>
      <c r="M51" s="17" t="s">
        <v>55</v>
      </c>
      <c r="N51" s="17"/>
      <c r="O51" s="18" t="s">
        <v>141</v>
      </c>
      <c r="P51" s="18" t="s">
        <v>142</v>
      </c>
    </row>
    <row r="52" spans="1:16" ht="12.75" customHeight="1" thickBot="1" x14ac:dyDescent="0.25">
      <c r="A52" s="3" t="str">
        <f t="shared" si="6"/>
        <v> PASP 68.253 </v>
      </c>
      <c r="B52" s="2" t="str">
        <f t="shared" si="7"/>
        <v>I</v>
      </c>
      <c r="C52" s="3">
        <f t="shared" si="8"/>
        <v>33653.584999999999</v>
      </c>
      <c r="D52" s="4" t="str">
        <f t="shared" si="9"/>
        <v>vis</v>
      </c>
      <c r="E52" s="15">
        <f>VLOOKUP(C52,Active!C$21:E$973,3,FALSE)</f>
        <v>54.99685369783807</v>
      </c>
      <c r="F52" s="2" t="s">
        <v>52</v>
      </c>
      <c r="G52" s="4" t="str">
        <f t="shared" si="10"/>
        <v>33653.585</v>
      </c>
      <c r="H52" s="3">
        <f t="shared" si="11"/>
        <v>55</v>
      </c>
      <c r="I52" s="16" t="s">
        <v>193</v>
      </c>
      <c r="J52" s="17" t="s">
        <v>194</v>
      </c>
      <c r="K52" s="16">
        <v>55</v>
      </c>
      <c r="L52" s="16" t="s">
        <v>195</v>
      </c>
      <c r="M52" s="17" t="s">
        <v>55</v>
      </c>
      <c r="N52" s="17"/>
      <c r="O52" s="18" t="s">
        <v>141</v>
      </c>
      <c r="P52" s="18" t="s">
        <v>142</v>
      </c>
    </row>
    <row r="53" spans="1:16" ht="12.75" customHeight="1" thickBot="1" x14ac:dyDescent="0.25">
      <c r="A53" s="3" t="str">
        <f t="shared" si="6"/>
        <v> PASP 68.253 </v>
      </c>
      <c r="B53" s="2" t="str">
        <f t="shared" si="7"/>
        <v>I</v>
      </c>
      <c r="C53" s="3">
        <f t="shared" si="8"/>
        <v>34834.485000000001</v>
      </c>
      <c r="D53" s="4" t="str">
        <f t="shared" si="9"/>
        <v>vis</v>
      </c>
      <c r="E53" s="15">
        <f>VLOOKUP(C53,Active!C$21:E$973,3,FALSE)</f>
        <v>254.99514315272569</v>
      </c>
      <c r="F53" s="2" t="s">
        <v>52</v>
      </c>
      <c r="G53" s="4" t="str">
        <f t="shared" si="10"/>
        <v>34834.485</v>
      </c>
      <c r="H53" s="3">
        <f t="shared" si="11"/>
        <v>255</v>
      </c>
      <c r="I53" s="16" t="s">
        <v>196</v>
      </c>
      <c r="J53" s="17" t="s">
        <v>197</v>
      </c>
      <c r="K53" s="16">
        <v>255</v>
      </c>
      <c r="L53" s="16" t="s">
        <v>198</v>
      </c>
      <c r="M53" s="17" t="s">
        <v>55</v>
      </c>
      <c r="N53" s="17"/>
      <c r="O53" s="18" t="s">
        <v>141</v>
      </c>
      <c r="P53" s="18" t="s">
        <v>142</v>
      </c>
    </row>
    <row r="54" spans="1:16" ht="12.75" customHeight="1" thickBot="1" x14ac:dyDescent="0.25">
      <c r="A54" s="3" t="str">
        <f t="shared" si="6"/>
        <v> arXiv 1103.1766 </v>
      </c>
      <c r="B54" s="2" t="str">
        <f t="shared" si="7"/>
        <v>I</v>
      </c>
      <c r="C54" s="3">
        <f t="shared" si="8"/>
        <v>35088.388200000001</v>
      </c>
      <c r="D54" s="4" t="str">
        <f t="shared" si="9"/>
        <v>vis</v>
      </c>
      <c r="E54" s="15">
        <f>VLOOKUP(C54,Active!C$21:E$973,3,FALSE)</f>
        <v>297.99641818627833</v>
      </c>
      <c r="F54" s="2" t="s">
        <v>52</v>
      </c>
      <c r="G54" s="4" t="str">
        <f t="shared" si="10"/>
        <v>35088.3882</v>
      </c>
      <c r="H54" s="3">
        <f t="shared" si="11"/>
        <v>298</v>
      </c>
      <c r="I54" s="16" t="s">
        <v>199</v>
      </c>
      <c r="J54" s="17" t="s">
        <v>200</v>
      </c>
      <c r="K54" s="16">
        <v>298</v>
      </c>
      <c r="L54" s="16" t="s">
        <v>201</v>
      </c>
      <c r="M54" s="17" t="s">
        <v>172</v>
      </c>
      <c r="N54" s="17" t="s">
        <v>173</v>
      </c>
      <c r="O54" s="18" t="s">
        <v>167</v>
      </c>
      <c r="P54" s="18" t="s">
        <v>168</v>
      </c>
    </row>
    <row r="55" spans="1:16" ht="12.75" customHeight="1" thickBot="1" x14ac:dyDescent="0.25">
      <c r="A55" s="3" t="str">
        <f t="shared" si="6"/>
        <v> PASP 68.339 </v>
      </c>
      <c r="B55" s="2" t="str">
        <f t="shared" si="7"/>
        <v>I</v>
      </c>
      <c r="C55" s="3">
        <f t="shared" si="8"/>
        <v>35129.722000000002</v>
      </c>
      <c r="D55" s="4" t="str">
        <f t="shared" si="9"/>
        <v>vis</v>
      </c>
      <c r="E55" s="15">
        <f>VLOOKUP(C55,Active!C$21:E$973,3,FALSE)</f>
        <v>304.99674784727461</v>
      </c>
      <c r="F55" s="2" t="s">
        <v>52</v>
      </c>
      <c r="G55" s="4" t="str">
        <f t="shared" si="10"/>
        <v>35129.722</v>
      </c>
      <c r="H55" s="3">
        <f t="shared" si="11"/>
        <v>305</v>
      </c>
      <c r="I55" s="16" t="s">
        <v>202</v>
      </c>
      <c r="J55" s="17" t="s">
        <v>203</v>
      </c>
      <c r="K55" s="16">
        <v>305</v>
      </c>
      <c r="L55" s="16" t="s">
        <v>195</v>
      </c>
      <c r="M55" s="17" t="s">
        <v>172</v>
      </c>
      <c r="N55" s="17" t="s">
        <v>173</v>
      </c>
      <c r="O55" s="18" t="s">
        <v>204</v>
      </c>
      <c r="P55" s="18" t="s">
        <v>205</v>
      </c>
    </row>
    <row r="56" spans="1:16" ht="12.75" customHeight="1" thickBot="1" x14ac:dyDescent="0.25">
      <c r="A56" s="3" t="str">
        <f t="shared" si="6"/>
        <v> PASP 68.253 </v>
      </c>
      <c r="B56" s="2" t="str">
        <f t="shared" si="7"/>
        <v>I</v>
      </c>
      <c r="C56" s="3">
        <f t="shared" si="8"/>
        <v>35188.783000000003</v>
      </c>
      <c r="D56" s="4" t="str">
        <f t="shared" si="9"/>
        <v>vis</v>
      </c>
      <c r="E56" s="15">
        <f>VLOOKUP(C56,Active!C$21:E$973,3,FALSE)</f>
        <v>314.99937209445505</v>
      </c>
      <c r="F56" s="2" t="s">
        <v>52</v>
      </c>
      <c r="G56" s="4" t="str">
        <f t="shared" si="10"/>
        <v>35188.783</v>
      </c>
      <c r="H56" s="3">
        <f t="shared" si="11"/>
        <v>315</v>
      </c>
      <c r="I56" s="16" t="s">
        <v>206</v>
      </c>
      <c r="J56" s="17" t="s">
        <v>207</v>
      </c>
      <c r="K56" s="16">
        <v>315</v>
      </c>
      <c r="L56" s="16" t="s">
        <v>208</v>
      </c>
      <c r="M56" s="17" t="s">
        <v>55</v>
      </c>
      <c r="N56" s="17"/>
      <c r="O56" s="18" t="s">
        <v>141</v>
      </c>
      <c r="P56" s="18" t="s">
        <v>142</v>
      </c>
    </row>
    <row r="57" spans="1:16" ht="12.75" customHeight="1" thickBot="1" x14ac:dyDescent="0.25">
      <c r="A57" s="3" t="str">
        <f t="shared" si="6"/>
        <v> AJ 64.261 </v>
      </c>
      <c r="B57" s="2" t="str">
        <f t="shared" si="7"/>
        <v>I</v>
      </c>
      <c r="C57" s="3">
        <f t="shared" si="8"/>
        <v>36227.991999999998</v>
      </c>
      <c r="D57" s="4" t="str">
        <f t="shared" si="9"/>
        <v>vis</v>
      </c>
      <c r="E57" s="15">
        <f>VLOOKUP(C57,Active!C$21:E$973,3,FALSE)</f>
        <v>491.00074595009323</v>
      </c>
      <c r="F57" s="2" t="s">
        <v>52</v>
      </c>
      <c r="G57" s="4" t="str">
        <f t="shared" si="10"/>
        <v>36227.992</v>
      </c>
      <c r="H57" s="3">
        <f t="shared" si="11"/>
        <v>491</v>
      </c>
      <c r="I57" s="16" t="s">
        <v>209</v>
      </c>
      <c r="J57" s="17" t="s">
        <v>210</v>
      </c>
      <c r="K57" s="16">
        <v>491</v>
      </c>
      <c r="L57" s="16" t="s">
        <v>211</v>
      </c>
      <c r="M57" s="17" t="s">
        <v>55</v>
      </c>
      <c r="N57" s="17"/>
      <c r="O57" s="18" t="s">
        <v>141</v>
      </c>
      <c r="P57" s="18" t="s">
        <v>212</v>
      </c>
    </row>
    <row r="58" spans="1:16" ht="12.75" customHeight="1" thickBot="1" x14ac:dyDescent="0.25">
      <c r="A58" s="3" t="str">
        <f t="shared" si="6"/>
        <v> AA 10.69 </v>
      </c>
      <c r="B58" s="2" t="str">
        <f t="shared" si="7"/>
        <v>I</v>
      </c>
      <c r="C58" s="3">
        <f t="shared" si="8"/>
        <v>36629.510999999999</v>
      </c>
      <c r="D58" s="4" t="str">
        <f t="shared" si="9"/>
        <v>vis</v>
      </c>
      <c r="E58" s="15">
        <f>VLOOKUP(C58,Active!C$21:E$973,3,FALSE)</f>
        <v>559.00236605648411</v>
      </c>
      <c r="F58" s="2" t="s">
        <v>52</v>
      </c>
      <c r="G58" s="4" t="str">
        <f t="shared" si="10"/>
        <v>36629.511</v>
      </c>
      <c r="H58" s="3">
        <f t="shared" si="11"/>
        <v>559</v>
      </c>
      <c r="I58" s="16" t="s">
        <v>213</v>
      </c>
      <c r="J58" s="17" t="s">
        <v>214</v>
      </c>
      <c r="K58" s="16">
        <v>559</v>
      </c>
      <c r="L58" s="16" t="s">
        <v>215</v>
      </c>
      <c r="M58" s="17" t="s">
        <v>65</v>
      </c>
      <c r="N58" s="17"/>
      <c r="O58" s="18" t="s">
        <v>154</v>
      </c>
      <c r="P58" s="18" t="s">
        <v>216</v>
      </c>
    </row>
    <row r="59" spans="1:16" ht="12.75" customHeight="1" thickBot="1" x14ac:dyDescent="0.25">
      <c r="A59" s="3" t="str">
        <f t="shared" si="6"/>
        <v> AJ 64.261 </v>
      </c>
      <c r="B59" s="2" t="str">
        <f t="shared" si="7"/>
        <v>I</v>
      </c>
      <c r="C59" s="3">
        <f t="shared" si="8"/>
        <v>36635.383000000002</v>
      </c>
      <c r="D59" s="4" t="str">
        <f t="shared" si="9"/>
        <v>vis</v>
      </c>
      <c r="E59" s="15">
        <f>VLOOKUP(C59,Active!C$21:E$973,3,FALSE)</f>
        <v>559.99685327443626</v>
      </c>
      <c r="F59" s="2" t="s">
        <v>52</v>
      </c>
      <c r="G59" s="4" t="str">
        <f t="shared" si="10"/>
        <v>36635.383</v>
      </c>
      <c r="H59" s="3">
        <f t="shared" si="11"/>
        <v>560</v>
      </c>
      <c r="I59" s="16" t="s">
        <v>217</v>
      </c>
      <c r="J59" s="17" t="s">
        <v>218</v>
      </c>
      <c r="K59" s="16">
        <v>560</v>
      </c>
      <c r="L59" s="16" t="s">
        <v>195</v>
      </c>
      <c r="M59" s="17" t="s">
        <v>55</v>
      </c>
      <c r="N59" s="17"/>
      <c r="O59" s="18" t="s">
        <v>141</v>
      </c>
      <c r="P59" s="18" t="s">
        <v>212</v>
      </c>
    </row>
    <row r="60" spans="1:16" ht="12.75" customHeight="1" thickBot="1" x14ac:dyDescent="0.25">
      <c r="A60" s="3" t="str">
        <f t="shared" si="6"/>
        <v> arXiv 1103.1766 </v>
      </c>
      <c r="B60" s="2" t="str">
        <f t="shared" si="7"/>
        <v>I</v>
      </c>
      <c r="C60" s="3">
        <f t="shared" si="8"/>
        <v>41630.647799999999</v>
      </c>
      <c r="D60" s="4" t="str">
        <f t="shared" si="9"/>
        <v>vis</v>
      </c>
      <c r="E60" s="15">
        <f>VLOOKUP(C60,Active!C$21:E$973,3,FALSE)</f>
        <v>1405.9994067287589</v>
      </c>
      <c r="F60" s="2" t="s">
        <v>52</v>
      </c>
      <c r="G60" s="4" t="str">
        <f t="shared" si="10"/>
        <v>41630.6478</v>
      </c>
      <c r="H60" s="3">
        <f t="shared" si="11"/>
        <v>1406</v>
      </c>
      <c r="I60" s="16" t="s">
        <v>219</v>
      </c>
      <c r="J60" s="17" t="s">
        <v>220</v>
      </c>
      <c r="K60" s="16">
        <v>1406</v>
      </c>
      <c r="L60" s="16" t="s">
        <v>221</v>
      </c>
      <c r="M60" s="17" t="s">
        <v>172</v>
      </c>
      <c r="N60" s="17" t="s">
        <v>173</v>
      </c>
      <c r="O60" s="18" t="s">
        <v>167</v>
      </c>
      <c r="P60" s="18" t="s">
        <v>168</v>
      </c>
    </row>
    <row r="61" spans="1:16" ht="12.75" customHeight="1" thickBot="1" x14ac:dyDescent="0.25">
      <c r="A61" s="3" t="str">
        <f t="shared" si="6"/>
        <v>IBVS 1154 </v>
      </c>
      <c r="B61" s="2" t="str">
        <f t="shared" si="7"/>
        <v>I</v>
      </c>
      <c r="C61" s="3">
        <f t="shared" si="8"/>
        <v>41719.203000000001</v>
      </c>
      <c r="D61" s="4" t="str">
        <f t="shared" si="9"/>
        <v>vis</v>
      </c>
      <c r="E61" s="15">
        <f>VLOOKUP(C61,Active!C$21:E$973,3,FALSE)</f>
        <v>1420.9971952987783</v>
      </c>
      <c r="F61" s="2" t="s">
        <v>52</v>
      </c>
      <c r="G61" s="4" t="str">
        <f t="shared" si="10"/>
        <v>41719.203</v>
      </c>
      <c r="H61" s="3">
        <f t="shared" si="11"/>
        <v>1421</v>
      </c>
      <c r="I61" s="16" t="s">
        <v>222</v>
      </c>
      <c r="J61" s="17" t="s">
        <v>223</v>
      </c>
      <c r="K61" s="16">
        <v>1421</v>
      </c>
      <c r="L61" s="16" t="s">
        <v>160</v>
      </c>
      <c r="M61" s="17" t="s">
        <v>172</v>
      </c>
      <c r="N61" s="17" t="s">
        <v>173</v>
      </c>
      <c r="O61" s="18" t="s">
        <v>224</v>
      </c>
      <c r="P61" s="19" t="s">
        <v>225</v>
      </c>
    </row>
    <row r="62" spans="1:16" ht="12.75" customHeight="1" thickBot="1" x14ac:dyDescent="0.25">
      <c r="A62" s="3" t="str">
        <f t="shared" si="6"/>
        <v> MSAI 44.387 </v>
      </c>
      <c r="B62" s="2" t="str">
        <f t="shared" si="7"/>
        <v>I</v>
      </c>
      <c r="C62" s="3">
        <f t="shared" si="8"/>
        <v>41742.815999999999</v>
      </c>
      <c r="D62" s="4" t="str">
        <f t="shared" si="9"/>
        <v>vis</v>
      </c>
      <c r="E62" s="15">
        <f>VLOOKUP(C62,Active!C$21:E$973,3,FALSE)</f>
        <v>1424.9963142833644</v>
      </c>
      <c r="F62" s="2" t="s">
        <v>52</v>
      </c>
      <c r="G62" s="4" t="str">
        <f t="shared" si="10"/>
        <v>41742.816</v>
      </c>
      <c r="H62" s="3">
        <f t="shared" si="11"/>
        <v>1425</v>
      </c>
      <c r="I62" s="16" t="s">
        <v>226</v>
      </c>
      <c r="J62" s="17" t="s">
        <v>227</v>
      </c>
      <c r="K62" s="16">
        <v>1425</v>
      </c>
      <c r="L62" s="16" t="s">
        <v>228</v>
      </c>
      <c r="M62" s="17" t="s">
        <v>172</v>
      </c>
      <c r="N62" s="17" t="s">
        <v>173</v>
      </c>
      <c r="O62" s="18" t="s">
        <v>224</v>
      </c>
      <c r="P62" s="18" t="s">
        <v>229</v>
      </c>
    </row>
    <row r="63" spans="1:16" ht="12.75" customHeight="1" thickBot="1" x14ac:dyDescent="0.25">
      <c r="A63" s="3" t="str">
        <f t="shared" si="6"/>
        <v> arXiv 1103.1766 </v>
      </c>
      <c r="B63" s="2" t="str">
        <f t="shared" si="7"/>
        <v>I</v>
      </c>
      <c r="C63" s="3">
        <f t="shared" si="8"/>
        <v>47180.886599999998</v>
      </c>
      <c r="D63" s="4" t="str">
        <f t="shared" si="9"/>
        <v>vis</v>
      </c>
      <c r="E63" s="15">
        <f>VLOOKUP(C63,Active!C$21:E$973,3,FALSE)</f>
        <v>2345.9928575426688</v>
      </c>
      <c r="F63" s="2" t="s">
        <v>52</v>
      </c>
      <c r="G63" s="4" t="str">
        <f t="shared" si="10"/>
        <v>47180.8866</v>
      </c>
      <c r="H63" s="3">
        <f t="shared" si="11"/>
        <v>2346</v>
      </c>
      <c r="I63" s="16" t="s">
        <v>230</v>
      </c>
      <c r="J63" s="17" t="s">
        <v>231</v>
      </c>
      <c r="K63" s="16">
        <v>2346</v>
      </c>
      <c r="L63" s="16" t="s">
        <v>232</v>
      </c>
      <c r="M63" s="17" t="s">
        <v>172</v>
      </c>
      <c r="N63" s="17" t="s">
        <v>173</v>
      </c>
      <c r="O63" s="18" t="s">
        <v>167</v>
      </c>
      <c r="P63" s="18" t="s">
        <v>168</v>
      </c>
    </row>
    <row r="64" spans="1:16" ht="12.75" customHeight="1" thickBot="1" x14ac:dyDescent="0.25">
      <c r="A64" s="3" t="str">
        <f t="shared" si="6"/>
        <v> arXiv 1103.1766 </v>
      </c>
      <c r="B64" s="2" t="str">
        <f t="shared" si="7"/>
        <v>I</v>
      </c>
      <c r="C64" s="3">
        <f t="shared" si="8"/>
        <v>51869.034200000002</v>
      </c>
      <c r="D64" s="4" t="str">
        <f t="shared" si="9"/>
        <v>vis</v>
      </c>
      <c r="E64" s="15">
        <f>VLOOKUP(C64,Active!C$21:E$973,3,FALSE)</f>
        <v>3139.9817649116558</v>
      </c>
      <c r="F64" s="2" t="s">
        <v>52</v>
      </c>
      <c r="G64" s="4" t="str">
        <f t="shared" si="10"/>
        <v>51869.0342</v>
      </c>
      <c r="H64" s="3">
        <f t="shared" si="11"/>
        <v>3140</v>
      </c>
      <c r="I64" s="16" t="s">
        <v>233</v>
      </c>
      <c r="J64" s="17" t="s">
        <v>234</v>
      </c>
      <c r="K64" s="16">
        <v>3140</v>
      </c>
      <c r="L64" s="16" t="s">
        <v>235</v>
      </c>
      <c r="M64" s="17" t="s">
        <v>172</v>
      </c>
      <c r="N64" s="17" t="s">
        <v>173</v>
      </c>
      <c r="O64" s="18" t="s">
        <v>167</v>
      </c>
      <c r="P64" s="18" t="s">
        <v>168</v>
      </c>
    </row>
    <row r="65" spans="1:16" ht="12.75" customHeight="1" thickBot="1" x14ac:dyDescent="0.25">
      <c r="A65" s="3" t="str">
        <f t="shared" si="6"/>
        <v>BAVM 154 </v>
      </c>
      <c r="B65" s="2" t="str">
        <f t="shared" si="7"/>
        <v>I</v>
      </c>
      <c r="C65" s="3">
        <f t="shared" si="8"/>
        <v>51910.357000000004</v>
      </c>
      <c r="D65" s="4" t="str">
        <f t="shared" si="9"/>
        <v>vis</v>
      </c>
      <c r="E65" s="15">
        <f>VLOOKUP(C65,Active!C$21:E$973,3,FALSE)</f>
        <v>3146.9802316027276</v>
      </c>
      <c r="F65" s="2" t="s">
        <v>52</v>
      </c>
      <c r="G65" s="4" t="str">
        <f t="shared" si="10"/>
        <v>51910.357</v>
      </c>
      <c r="H65" s="3">
        <f t="shared" si="11"/>
        <v>3147</v>
      </c>
      <c r="I65" s="16" t="s">
        <v>236</v>
      </c>
      <c r="J65" s="17" t="s">
        <v>237</v>
      </c>
      <c r="K65" s="16">
        <v>3147</v>
      </c>
      <c r="L65" s="16" t="s">
        <v>238</v>
      </c>
      <c r="M65" s="17" t="s">
        <v>65</v>
      </c>
      <c r="N65" s="17"/>
      <c r="O65" s="18" t="s">
        <v>239</v>
      </c>
      <c r="P65" s="19" t="s">
        <v>240</v>
      </c>
    </row>
    <row r="66" spans="1:16" ht="12.75" customHeight="1" thickBot="1" x14ac:dyDescent="0.25">
      <c r="A66" s="3" t="str">
        <f t="shared" si="6"/>
        <v> arXiv 1103.1766 </v>
      </c>
      <c r="B66" s="2" t="str">
        <f t="shared" si="7"/>
        <v>I</v>
      </c>
      <c r="C66" s="3">
        <f t="shared" si="8"/>
        <v>52772.403899999998</v>
      </c>
      <c r="D66" s="4" t="str">
        <f t="shared" si="9"/>
        <v>vis</v>
      </c>
      <c r="E66" s="15">
        <f>VLOOKUP(C66,Active!C$21:E$973,3,FALSE)</f>
        <v>3292.9772723596816</v>
      </c>
      <c r="F66" s="2" t="s">
        <v>52</v>
      </c>
      <c r="G66" s="4" t="str">
        <f t="shared" si="10"/>
        <v>52772.4039</v>
      </c>
      <c r="H66" s="3">
        <f t="shared" si="11"/>
        <v>3293</v>
      </c>
      <c r="I66" s="16" t="s">
        <v>241</v>
      </c>
      <c r="J66" s="17" t="s">
        <v>242</v>
      </c>
      <c r="K66" s="16">
        <v>3293</v>
      </c>
      <c r="L66" s="16" t="s">
        <v>243</v>
      </c>
      <c r="M66" s="17" t="s">
        <v>172</v>
      </c>
      <c r="N66" s="17" t="s">
        <v>173</v>
      </c>
      <c r="O66" s="18" t="s">
        <v>167</v>
      </c>
      <c r="P66" s="18" t="s">
        <v>168</v>
      </c>
    </row>
    <row r="67" spans="1:16" ht="12.75" customHeight="1" thickBot="1" x14ac:dyDescent="0.25">
      <c r="A67" s="3" t="str">
        <f t="shared" si="6"/>
        <v> arXiv 1103.1766 </v>
      </c>
      <c r="B67" s="2" t="str">
        <f t="shared" si="7"/>
        <v>I</v>
      </c>
      <c r="C67" s="3">
        <f t="shared" si="8"/>
        <v>53746.647199999999</v>
      </c>
      <c r="D67" s="4" t="str">
        <f t="shared" si="9"/>
        <v>vis</v>
      </c>
      <c r="E67" s="15">
        <f>VLOOKUP(C67,Active!C$21:E$973,3,FALSE)</f>
        <v>3457.9759966486859</v>
      </c>
      <c r="F67" s="2" t="s">
        <v>52</v>
      </c>
      <c r="G67" s="4" t="str">
        <f t="shared" si="10"/>
        <v>53746.6472</v>
      </c>
      <c r="H67" s="3">
        <f t="shared" si="11"/>
        <v>3458</v>
      </c>
      <c r="I67" s="16" t="s">
        <v>248</v>
      </c>
      <c r="J67" s="17" t="s">
        <v>249</v>
      </c>
      <c r="K67" s="16">
        <v>3458</v>
      </c>
      <c r="L67" s="16" t="s">
        <v>250</v>
      </c>
      <c r="M67" s="17" t="s">
        <v>172</v>
      </c>
      <c r="N67" s="17" t="s">
        <v>173</v>
      </c>
      <c r="O67" s="18" t="s">
        <v>167</v>
      </c>
      <c r="P67" s="18" t="s">
        <v>168</v>
      </c>
    </row>
    <row r="68" spans="1:16" x14ac:dyDescent="0.2">
      <c r="B68" s="2"/>
      <c r="E68" s="15"/>
      <c r="F68" s="2"/>
    </row>
    <row r="69" spans="1:16" x14ac:dyDescent="0.2">
      <c r="B69" s="2"/>
      <c r="E69" s="15"/>
      <c r="F69" s="2"/>
    </row>
    <row r="70" spans="1:16" x14ac:dyDescent="0.2">
      <c r="B70" s="2"/>
      <c r="E70" s="15"/>
      <c r="F70" s="2"/>
    </row>
    <row r="71" spans="1:16" x14ac:dyDescent="0.2">
      <c r="B71" s="2"/>
      <c r="E71" s="15"/>
      <c r="F71" s="2"/>
    </row>
    <row r="72" spans="1:16" x14ac:dyDescent="0.2">
      <c r="B72" s="2"/>
      <c r="E72" s="15"/>
      <c r="F72" s="2"/>
    </row>
    <row r="73" spans="1:16" x14ac:dyDescent="0.2">
      <c r="B73" s="2"/>
      <c r="E73" s="15"/>
      <c r="F73" s="2"/>
    </row>
    <row r="74" spans="1:16" x14ac:dyDescent="0.2">
      <c r="B74" s="2"/>
      <c r="E74" s="15"/>
      <c r="F74" s="2"/>
    </row>
    <row r="75" spans="1:16" x14ac:dyDescent="0.2">
      <c r="B75" s="2"/>
      <c r="E75" s="15"/>
      <c r="F75" s="2"/>
    </row>
    <row r="76" spans="1:16" x14ac:dyDescent="0.2">
      <c r="B76" s="2"/>
      <c r="E76" s="15"/>
      <c r="F76" s="2"/>
    </row>
    <row r="77" spans="1:16" x14ac:dyDescent="0.2">
      <c r="B77" s="2"/>
      <c r="E77" s="15"/>
      <c r="F77" s="2"/>
    </row>
    <row r="78" spans="1:16" x14ac:dyDescent="0.2">
      <c r="B78" s="2"/>
      <c r="E78" s="15"/>
      <c r="F78" s="2"/>
    </row>
    <row r="79" spans="1:16" x14ac:dyDescent="0.2">
      <c r="B79" s="2"/>
      <c r="E79" s="15"/>
      <c r="F79" s="2"/>
    </row>
    <row r="80" spans="1:16" x14ac:dyDescent="0.2">
      <c r="B80" s="2"/>
      <c r="E80" s="15"/>
      <c r="F80" s="2"/>
    </row>
    <row r="81" spans="2:6" x14ac:dyDescent="0.2">
      <c r="B81" s="2"/>
      <c r="E81" s="15"/>
      <c r="F81" s="2"/>
    </row>
    <row r="82" spans="2:6" x14ac:dyDescent="0.2">
      <c r="B82" s="2"/>
      <c r="E82" s="15"/>
      <c r="F82" s="2"/>
    </row>
    <row r="83" spans="2:6" x14ac:dyDescent="0.2">
      <c r="B83" s="2"/>
      <c r="E83" s="15"/>
      <c r="F83" s="2"/>
    </row>
    <row r="84" spans="2:6" x14ac:dyDescent="0.2">
      <c r="B84" s="2"/>
      <c r="E84" s="15"/>
      <c r="F84" s="2"/>
    </row>
    <row r="85" spans="2:6" x14ac:dyDescent="0.2">
      <c r="B85" s="2"/>
      <c r="E85" s="15"/>
      <c r="F85" s="2"/>
    </row>
    <row r="86" spans="2:6" x14ac:dyDescent="0.2">
      <c r="B86" s="2"/>
      <c r="E86" s="15"/>
      <c r="F86" s="2"/>
    </row>
    <row r="87" spans="2:6" x14ac:dyDescent="0.2">
      <c r="B87" s="2"/>
      <c r="E87" s="15"/>
      <c r="F87" s="2"/>
    </row>
    <row r="88" spans="2:6" x14ac:dyDescent="0.2">
      <c r="B88" s="2"/>
      <c r="E88" s="15"/>
      <c r="F88" s="2"/>
    </row>
    <row r="89" spans="2:6" x14ac:dyDescent="0.2">
      <c r="B89" s="2"/>
      <c r="E89" s="15"/>
      <c r="F89" s="2"/>
    </row>
    <row r="90" spans="2:6" x14ac:dyDescent="0.2">
      <c r="B90" s="2"/>
      <c r="E90" s="15"/>
      <c r="F90" s="2"/>
    </row>
    <row r="91" spans="2:6" x14ac:dyDescent="0.2">
      <c r="B91" s="2"/>
      <c r="E91" s="15"/>
      <c r="F91" s="2"/>
    </row>
    <row r="92" spans="2:6" x14ac:dyDescent="0.2">
      <c r="B92" s="2"/>
      <c r="E92" s="15"/>
      <c r="F92" s="2"/>
    </row>
    <row r="93" spans="2:6" x14ac:dyDescent="0.2">
      <c r="B93" s="2"/>
      <c r="E93" s="15"/>
      <c r="F93" s="2"/>
    </row>
    <row r="94" spans="2:6" x14ac:dyDescent="0.2">
      <c r="B94" s="2"/>
      <c r="E94" s="15"/>
      <c r="F94" s="2"/>
    </row>
    <row r="95" spans="2:6" x14ac:dyDescent="0.2">
      <c r="B95" s="2"/>
      <c r="E95" s="15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  <row r="860" spans="2:6" x14ac:dyDescent="0.2">
      <c r="B860" s="2"/>
      <c r="F860" s="2"/>
    </row>
    <row r="861" spans="2:6" x14ac:dyDescent="0.2">
      <c r="B861" s="2"/>
      <c r="F861" s="2"/>
    </row>
    <row r="862" spans="2:6" x14ac:dyDescent="0.2">
      <c r="B862" s="2"/>
      <c r="F862" s="2"/>
    </row>
    <row r="863" spans="2:6" x14ac:dyDescent="0.2">
      <c r="B863" s="2"/>
      <c r="F863" s="2"/>
    </row>
    <row r="864" spans="2:6" x14ac:dyDescent="0.2">
      <c r="B864" s="2"/>
      <c r="F864" s="2"/>
    </row>
    <row r="865" spans="2:6" x14ac:dyDescent="0.2">
      <c r="B865" s="2"/>
      <c r="F865" s="2"/>
    </row>
    <row r="866" spans="2:6" x14ac:dyDescent="0.2">
      <c r="B866" s="2"/>
      <c r="F866" s="2"/>
    </row>
    <row r="867" spans="2:6" x14ac:dyDescent="0.2">
      <c r="B867" s="2"/>
      <c r="F867" s="2"/>
    </row>
    <row r="868" spans="2:6" x14ac:dyDescent="0.2">
      <c r="B868" s="2"/>
      <c r="F868" s="2"/>
    </row>
    <row r="869" spans="2:6" x14ac:dyDescent="0.2">
      <c r="B869" s="2"/>
      <c r="F869" s="2"/>
    </row>
    <row r="870" spans="2:6" x14ac:dyDescent="0.2">
      <c r="B870" s="2"/>
      <c r="F870" s="2"/>
    </row>
    <row r="871" spans="2:6" x14ac:dyDescent="0.2">
      <c r="B871" s="2"/>
      <c r="F871" s="2"/>
    </row>
    <row r="872" spans="2:6" x14ac:dyDescent="0.2">
      <c r="B872" s="2"/>
      <c r="F872" s="2"/>
    </row>
    <row r="873" spans="2:6" x14ac:dyDescent="0.2">
      <c r="B873" s="2"/>
      <c r="F873" s="2"/>
    </row>
    <row r="874" spans="2:6" x14ac:dyDescent="0.2">
      <c r="B874" s="2"/>
      <c r="F874" s="2"/>
    </row>
    <row r="875" spans="2:6" x14ac:dyDescent="0.2">
      <c r="B875" s="2"/>
      <c r="F875" s="2"/>
    </row>
    <row r="876" spans="2:6" x14ac:dyDescent="0.2">
      <c r="B876" s="2"/>
      <c r="F876" s="2"/>
    </row>
    <row r="877" spans="2:6" x14ac:dyDescent="0.2">
      <c r="B877" s="2"/>
      <c r="F877" s="2"/>
    </row>
    <row r="878" spans="2:6" x14ac:dyDescent="0.2">
      <c r="B878" s="2"/>
      <c r="F878" s="2"/>
    </row>
    <row r="879" spans="2:6" x14ac:dyDescent="0.2">
      <c r="B879" s="2"/>
      <c r="F879" s="2"/>
    </row>
    <row r="880" spans="2:6" x14ac:dyDescent="0.2">
      <c r="B880" s="2"/>
      <c r="F880" s="2"/>
    </row>
    <row r="881" spans="2:6" x14ac:dyDescent="0.2">
      <c r="B881" s="2"/>
      <c r="F881" s="2"/>
    </row>
    <row r="882" spans="2:6" x14ac:dyDescent="0.2">
      <c r="B882" s="2"/>
      <c r="F882" s="2"/>
    </row>
    <row r="883" spans="2:6" x14ac:dyDescent="0.2">
      <c r="B883" s="2"/>
      <c r="F883" s="2"/>
    </row>
  </sheetData>
  <phoneticPr fontId="7" type="noConversion"/>
  <hyperlinks>
    <hyperlink ref="P61" r:id="rId1" display="http://www.konkoly.hu/cgi-bin/IBVS?1154"/>
    <hyperlink ref="P65" r:id="rId2" display="http://www.bav-astro.de/sfs/BAVM_link.php?BAVMnr=154"/>
    <hyperlink ref="P11" r:id="rId3" display="http://var.astro.cz/oejv/issues/oejv0028.pdf"/>
    <hyperlink ref="P12" r:id="rId4" display="http://www.bav-astro.de/sfs/BAVM_link.php?BAVMnr=22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2024-02-20T05:46:17Z</dcterms:modified>
</cp:coreProperties>
</file>