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FDCF6B6-392F-4EE2-8233-A6B8AA0B425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E21" i="1"/>
  <c r="F21" i="1"/>
  <c r="A21" i="1"/>
  <c r="H20" i="1"/>
  <c r="E14" i="1"/>
  <c r="E15" i="1" s="1"/>
  <c r="C17" i="1"/>
  <c r="G21" i="1"/>
  <c r="H21" i="1"/>
  <c r="Q21" i="1"/>
  <c r="C11" i="1"/>
  <c r="C12" i="1"/>
  <c r="C16" i="1" l="1"/>
  <c r="D18" i="1" s="1"/>
  <c r="O24" i="1"/>
  <c r="S24" i="1" s="1"/>
  <c r="C15" i="1"/>
  <c r="O21" i="1"/>
  <c r="S21" i="1" s="1"/>
  <c r="O22" i="1"/>
  <c r="S22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<sst xmlns="http://schemas.openxmlformats.org/spreadsheetml/2006/main" count="60" uniqueCount="52">
  <si>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</si>
  <si>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</si>
  <si>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</si>
  <si>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</si>
  <si>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</si>
  <si>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</si>
  <si>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</si>
  <si>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</si>
  <si>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</si>
  <si>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</si>
  <si>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</si>
  <si>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</si>
  <si>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</si>
  <si>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</si>
  <si>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</si>
  <si>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</si>
  <si>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</si>
  <si>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</si>
  <si>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</si>
  <si>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</si>
  <si>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</si>
  <si>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</si>
  <si>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</si>
  <si>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</si>
  <si>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</si>
  <si>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</si>
  <si>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</si>
  <si>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</si>
  <si>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</si>
  <si>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</si>
  <si>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</si>
  <si>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</si>
  <si>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</si>
  <si>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</si>
  <si>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</si>
  <si>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</si>
  <si>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</si>
  <si>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</si>
  <si>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</si>
  <si>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</si>
  <si>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</si>
  <si>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</si>
  <si>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GM Nor</t>
  </si>
  <si>
    <t>GM Nor / GSC 8701-0798</t>
  </si>
  <si>
    <t>Nor_GM.xls</t>
  </si>
  <si>
    <t>EA/DM</t>
  </si>
  <si>
    <t>Nor</t>
  </si>
  <si>
    <t>G8701-0798</t>
  </si>
  <si>
    <t>Kreiner</t>
  </si>
  <si>
    <t>VSS_2013-01-28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</si>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</sst>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GM Nor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2.3000000000000001E-4</c:v>
                  </c:pt>
                  <c:pt idx="2">
                    <c:v>1.2E-4</c:v>
                  </c:pt>
                  <c:pt idx="3">
                    <c:v>3.2000000000000003E-4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2.3000000000000001E-4</c:v>
                  </c:pt>
                  <c:pt idx="2">
                    <c:v>1.2E-4</c:v>
                  </c:pt>
                  <c:pt idx="3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1916</c:v>
                </c:pt>
                <c:pt idx="2">
                  <c:v>1925</c:v>
                </c:pt>
                <c:pt idx="3">
                  <c:v>2072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D8-4CC1-A28A-10540BA53B5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1.2E-4</c:v>
                  </c:pt>
                  <c:pt idx="3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1.2E-4</c:v>
                  </c:pt>
                  <c:pt idx="3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1916</c:v>
                </c:pt>
                <c:pt idx="2">
                  <c:v>1925</c:v>
                </c:pt>
                <c:pt idx="3">
                  <c:v>2072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-0.10156799999822397</c:v>
                </c:pt>
                <c:pt idx="2">
                  <c:v>-0.10185500000079628</c:v>
                </c:pt>
                <c:pt idx="3">
                  <c:v>-9.8266000000876375E-2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D8-4CC1-A28A-10540BA53B5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1.2E-4</c:v>
                  </c:pt>
                  <c:pt idx="3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1.2E-4</c:v>
                  </c:pt>
                  <c:pt idx="3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1916</c:v>
                </c:pt>
                <c:pt idx="2">
                  <c:v>1925</c:v>
                </c:pt>
                <c:pt idx="3">
                  <c:v>2072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D8-4CC1-A28A-10540BA53B5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1.2E-4</c:v>
                  </c:pt>
                  <c:pt idx="3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1.2E-4</c:v>
                  </c:pt>
                  <c:pt idx="3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1916</c:v>
                </c:pt>
                <c:pt idx="2">
                  <c:v>1925</c:v>
                </c:pt>
                <c:pt idx="3">
                  <c:v>2072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D8-4CC1-A28A-10540BA53B5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1.2E-4</c:v>
                  </c:pt>
                  <c:pt idx="3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1.2E-4</c:v>
                  </c:pt>
                  <c:pt idx="3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1916</c:v>
                </c:pt>
                <c:pt idx="2">
                  <c:v>1925</c:v>
                </c:pt>
                <c:pt idx="3">
                  <c:v>2072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D8-4CC1-A28A-10540BA53B5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1.2E-4</c:v>
                  </c:pt>
                  <c:pt idx="3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1.2E-4</c:v>
                  </c:pt>
                  <c:pt idx="3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1916</c:v>
                </c:pt>
                <c:pt idx="2">
                  <c:v>1925</c:v>
                </c:pt>
                <c:pt idx="3">
                  <c:v>2072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D8-4CC1-A28A-10540BA53B5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1.2E-4</c:v>
                  </c:pt>
                  <c:pt idx="3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1.2E-4</c:v>
                  </c:pt>
                  <c:pt idx="3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1916</c:v>
                </c:pt>
                <c:pt idx="2">
                  <c:v>1925</c:v>
                </c:pt>
                <c:pt idx="3">
                  <c:v>2072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D8-4CC1-A28A-10540BA53B5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1916</c:v>
                </c:pt>
                <c:pt idx="2">
                  <c:v>1925</c:v>
                </c:pt>
                <c:pt idx="3">
                  <c:v>2072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-0.14510436251497039</c:v>
                </c:pt>
                <c:pt idx="1">
                  <c:v>-0.1018059096591869</c:v>
                </c:pt>
                <c:pt idx="2">
                  <c:v>-0.10160252444222341</c:v>
                </c:pt>
                <c:pt idx="3">
                  <c:v>-9.8280565898486355E-2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D8-4CC1-A28A-10540BA53B5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1916</c:v>
                </c:pt>
                <c:pt idx="2">
                  <c:v>1925</c:v>
                </c:pt>
                <c:pt idx="3">
                  <c:v>2072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8D8-4CC1-A28A-10540BA53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688536"/>
        <c:axId val="1"/>
      </c:scatterChart>
      <c:valAx>
        <c:axId val="811688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688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33834586466164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661C8EA-524D-07A7-939B-75D58C39A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ht="12.95" customHeight="1" x14ac:dyDescent="0.2">
      <c r="A2" t="s">
        <v>24</v>
      </c>
      <c r="B2" t="s">
        <v>45</v>
      </c>
      <c r="C2" s="31" t="s">
        <v>41</v>
      </c>
      <c r="D2" s="3" t="s">
        <v>46</v>
      </c>
      <c r="E2" s="32" t="s">
        <v>42</v>
      </c>
      <c r="F2" t="s">
        <v>47</v>
      </c>
    </row>
    <row r="3" spans="1:7" ht="12.95" customHeight="1" thickBot="1" x14ac:dyDescent="0.25">
      <c r="E3" t="s">
        <v>47</v>
      </c>
    </row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6">
        <v>52501.25</v>
      </c>
      <c r="D7" s="30" t="s">
        <v>48</v>
      </c>
    </row>
    <row r="8" spans="1:7" ht="12.95" customHeight="1" x14ac:dyDescent="0.2">
      <c r="A8" t="s">
        <v>3</v>
      </c>
      <c r="C8" s="36">
        <v>1.8845829999999999</v>
      </c>
      <c r="D8" s="30" t="s">
        <v>48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-0.14510436251497039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2.2598357440388041E-5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60365.781931481477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56406.007695434106</v>
      </c>
      <c r="D15" s="14" t="s">
        <v>38</v>
      </c>
      <c r="E15" s="15">
        <f ca="1">ROUND(2*(E14-$C$7)/$C$8,0)/2+E13</f>
        <v>4174</v>
      </c>
    </row>
    <row r="16" spans="1:7" ht="12.95" customHeight="1" x14ac:dyDescent="0.2">
      <c r="A16" s="16" t="s">
        <v>4</v>
      </c>
      <c r="B16" s="10"/>
      <c r="C16" s="17">
        <f ca="1">+C8+C12</f>
        <v>1.8846055983574403</v>
      </c>
      <c r="D16" s="14" t="s">
        <v>39</v>
      </c>
      <c r="E16" s="24">
        <f ca="1">ROUND(2*(E14-$C$15)/$C$16,0)/2+E13</f>
        <v>2102</v>
      </c>
    </row>
    <row r="17" spans="1:19" ht="12.95" customHeight="1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45349.344496514779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56406.007695434106</v>
      </c>
      <c r="D18" s="20">
        <f ca="1">+C16</f>
        <v>1.8846055983574403</v>
      </c>
      <c r="E18" s="21" t="s">
        <v>34</v>
      </c>
    </row>
    <row r="19" spans="1:19" ht="12.95" customHeight="1" thickTop="1" x14ac:dyDescent="0.2">
      <c r="A19" s="25" t="s">
        <v>35</v>
      </c>
      <c r="E19" s="26">
        <v>22</v>
      </c>
      <c r="S19">
        <f ca="1">SQRT(SUM(S21:S50)/(COUNT(S21:S50)-1))</f>
        <v>8.3776282598270357E-2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Kreiner</v>
      </c>
      <c r="I20" s="7" t="s">
        <v>51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Kreiner</v>
      </c>
      <c r="C21" s="8">
        <f>C$7</f>
        <v>52501.25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-0.14510436251497039</v>
      </c>
      <c r="Q21" s="2">
        <f>+C21-15018.5</f>
        <v>37482.75</v>
      </c>
      <c r="S21">
        <f ca="1">+(O21-G21)^2</f>
        <v>2.1055276020875945E-2</v>
      </c>
    </row>
    <row r="22" spans="1:19" ht="12.95" customHeight="1" x14ac:dyDescent="0.2">
      <c r="A22" s="33" t="s">
        <v>49</v>
      </c>
      <c r="B22" s="34" t="s">
        <v>50</v>
      </c>
      <c r="C22" s="35">
        <v>56112.009460000001</v>
      </c>
      <c r="D22" s="35">
        <v>2.3000000000000001E-4</v>
      </c>
      <c r="E22">
        <f>+(C22-C$7)/C$8</f>
        <v>1915.9461058494114</v>
      </c>
      <c r="F22">
        <f>ROUND(2*E22,0)/2</f>
        <v>1916</v>
      </c>
      <c r="G22">
        <f>+C22-(C$7+F22*C$8)</f>
        <v>-0.10156799999822397</v>
      </c>
      <c r="I22">
        <f>+G22</f>
        <v>-0.10156799999822397</v>
      </c>
      <c r="O22">
        <f ca="1">+C$11+C$12*$F22</f>
        <v>-0.1018059096591869</v>
      </c>
      <c r="Q22" s="2">
        <f>+C22-15018.5</f>
        <v>41093.509460000001</v>
      </c>
      <c r="S22">
        <f ca="1">+(O22-G22)^2</f>
        <v>5.6601006779497085E-8</v>
      </c>
    </row>
    <row r="23" spans="1:19" ht="12.95" customHeight="1" x14ac:dyDescent="0.2">
      <c r="A23" s="33" t="s">
        <v>49</v>
      </c>
      <c r="B23" s="34" t="s">
        <v>50</v>
      </c>
      <c r="C23" s="35">
        <v>56128.970419999998</v>
      </c>
      <c r="D23" s="35">
        <v>1.2E-4</v>
      </c>
      <c r="E23">
        <f>+(C23-C$7)/C$8</f>
        <v>1924.9459535610786</v>
      </c>
      <c r="F23">
        <f>ROUND(2*E23,0)/2</f>
        <v>1925</v>
      </c>
      <c r="G23">
        <f>+C23-(C$7+F23*C$8)</f>
        <v>-0.10185500000079628</v>
      </c>
      <c r="I23">
        <f>+G23</f>
        <v>-0.10185500000079628</v>
      </c>
      <c r="O23">
        <f ca="1">+C$11+C$12*$F23</f>
        <v>-0.10160252444222341</v>
      </c>
      <c r="Q23" s="2">
        <f>+C23-15018.5</f>
        <v>41110.470419999998</v>
      </c>
      <c r="S23">
        <f ca="1">+(O23-G23)^2</f>
        <v>6.3743907676682973E-8</v>
      </c>
    </row>
    <row r="24" spans="1:19" ht="12.95" customHeight="1" x14ac:dyDescent="0.2">
      <c r="A24" s="33" t="s">
        <v>49</v>
      </c>
      <c r="B24" s="34" t="s">
        <v>50</v>
      </c>
      <c r="C24" s="35">
        <v>56406.007709999998</v>
      </c>
      <c r="D24" s="35">
        <v>3.2000000000000003E-4</v>
      </c>
      <c r="E24">
        <f>+(C24-C$7)/C$8</f>
        <v>2071.94785796115</v>
      </c>
      <c r="F24">
        <f>ROUND(2*E24,0)/2</f>
        <v>2072</v>
      </c>
      <c r="G24">
        <f>+C24-(C$7+F24*C$8)</f>
        <v>-9.8266000000876375E-2</v>
      </c>
      <c r="I24">
        <f>+G24</f>
        <v>-9.8266000000876375E-2</v>
      </c>
      <c r="O24">
        <f ca="1">+C$11+C$12*$F24</f>
        <v>-9.8280565898486355E-2</v>
      </c>
      <c r="Q24" s="2">
        <f>+C24-15018.5</f>
        <v>41387.507709999998</v>
      </c>
      <c r="S24">
        <f ca="1">+(O24-G24)^2</f>
        <v>2.1216537318443578E-10</v>
      </c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2024-02-25T05:45:58Z</dcterms:modified>
</cp:coreProperties>
</file>