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3FDCF6B6-392F-4EE2-8233-A6B8AA0B425E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E24" i="1"/>
  <c r="F24" i="1"/>
  <c r="G24" i="1"/>
  <c r="I24" i="1"/>
  <c r="G11" i="1"/>
  <c r="F11" i="1"/>
  <c r="Q22" i="1"/>
  <c r="Q23" i="1"/>
  <c r="Q24" i="1"/>
  <c r="C21" i="1"/>
  <c r="E21" i="1"/>
  <c r="F21" i="1"/>
  <c r="A21" i="1"/>
  <c r="H20" i="1"/>
  <c r="E14" i="1"/>
  <c r="E15" i="1" s="1"/>
  <c r="C17" i="1"/>
  <c r="G21" i="1"/>
  <c r="H21" i="1"/>
  <c r="Q21" i="1"/>
  <c r="C11" i="1"/>
  <c r="C12" i="1"/>
  <c r="C16" i="1" l="1"/>
  <c r="D18" i="1" s="1"/>
  <c r="O24" i="1"/>
  <c r="S24" i="1" s="1"/>
  <c r="C15" i="1"/>
  <c r="O21" i="1"/>
  <c r="S21" i="1" s="1"/>
  <c r="O22" i="1"/>
  <c r="S22" i="1" s="1"/>
  <c r="O23" i="1"/>
  <c r="S23" i="1" s="1"/>
  <c r="S19" i="1" l="1"/>
  <c r="C18" i="1"/>
  <c r="E16" i="1"/>
  <c r="E17" i="1" s="1"/>
</calcChain>
</file>

<file path=xl/sharedStrings.xml><?xml version="1.0" encoding="utf-8"?>
<sst xmlns="http://schemas.openxmlformats.org/spreadsheetml/2006/main" count="60" uniqueCount="52">
  <si>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</si>
  <si>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</si>
  <si>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</si>
  <si>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</si>
  <si>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</si>
  <si>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</si>
  <si>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</si>
  <si>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</si>
  <si>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</si>
  <si>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</si>
  <si>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</si>
  <si>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</si>
  <si>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</si>
  <si>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</si>
  <si>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</si>
  <si>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</si>
  <si>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</si>
  <si>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</si>
  <si>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</si>
  <si>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</si>
  <si>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</si>
  <si>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</si>
  <si>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</si>
  <si>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</si>
  <si>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</si>
  <si>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</si>
  <si>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</si>
  <si>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</si>
  <si>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</si>
  <si>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</si>
  <si>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</si>
  <si>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</si>
  <si>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</si>
  <si>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</si>
  <si>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</si>
  <si>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</si>
  <si>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</si>
  <si>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</si>
  <si>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</si>
  <si>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</si>
  <si>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</si>
  <si>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</si>
  <si>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GM Nor</t>
  </si>
  <si>
    <t>GM Nor / GSC 8701-0798</t>
  </si>
  <si>
    <t>Nor_GM.xls</t>
  </si>
  <si>
    <t>EA/DM</t>
  </si>
  <si>
    <t>Nor</t>
  </si>
  <si>
    <t>G8701-0798</t>
  </si>
  <si>
    <t>Kreiner</t>
  </si>
  <si>
    <t>VSS_2013-01-28</t>
  </si>
  <si>
    <t>I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</si>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</sst>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</cellStyleXfs>
  <cellXfs count="3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5" fillId="2" borderId="1" xfId="0" applyFont="1" applyFill="1" applyBorder="1" applyAlignment="1">
      <alignment vertical="center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GM Nor - O-C Diagr.</a:t>
            </a:r>
          </a:p>
        </c:rich>
      </c:tx>
      <c:layout>
        <c:manualLayout>
          <c:xMode val="edge"/>
          <c:yMode val="edge"/>
          <c:x val="0.38496240601503762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40601503759398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Kreiner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2.3000000000000001E-4</c:v>
                  </c:pt>
                  <c:pt idx="2">
                    <c:v>1.2E-4</c:v>
                  </c:pt>
                  <c:pt idx="3">
                    <c:v>3.2000000000000003E-4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2.3000000000000001E-4</c:v>
                  </c:pt>
                  <c:pt idx="2">
                    <c:v>1.2E-4</c:v>
                  </c:pt>
                  <c:pt idx="3">
                    <c:v>3.2000000000000003E-4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1916</c:v>
                </c:pt>
                <c:pt idx="2">
                  <c:v>1925</c:v>
                </c:pt>
                <c:pt idx="3">
                  <c:v>2072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8D8-4CC1-A28A-10540BA53B5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2.3000000000000001E-4</c:v>
                  </c:pt>
                  <c:pt idx="2">
                    <c:v>1.2E-4</c:v>
                  </c:pt>
                  <c:pt idx="3">
                    <c:v>3.2000000000000003E-4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2.3000000000000001E-4</c:v>
                  </c:pt>
                  <c:pt idx="2">
                    <c:v>1.2E-4</c:v>
                  </c:pt>
                  <c:pt idx="3">
                    <c:v>3.2000000000000003E-4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1916</c:v>
                </c:pt>
                <c:pt idx="2">
                  <c:v>1925</c:v>
                </c:pt>
                <c:pt idx="3">
                  <c:v>2072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-0.10156799999822397</c:v>
                </c:pt>
                <c:pt idx="2">
                  <c:v>-0.10185500000079628</c:v>
                </c:pt>
                <c:pt idx="3">
                  <c:v>-9.8266000000876375E-2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8D8-4CC1-A28A-10540BA53B5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2.3000000000000001E-4</c:v>
                  </c:pt>
                  <c:pt idx="2">
                    <c:v>1.2E-4</c:v>
                  </c:pt>
                  <c:pt idx="3">
                    <c:v>3.2000000000000003E-4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2.3000000000000001E-4</c:v>
                  </c:pt>
                  <c:pt idx="2">
                    <c:v>1.2E-4</c:v>
                  </c:pt>
                  <c:pt idx="3">
                    <c:v>3.2000000000000003E-4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1916</c:v>
                </c:pt>
                <c:pt idx="2">
                  <c:v>1925</c:v>
                </c:pt>
                <c:pt idx="3">
                  <c:v>2072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8D8-4CC1-A28A-10540BA53B5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2.3000000000000001E-4</c:v>
                  </c:pt>
                  <c:pt idx="2">
                    <c:v>1.2E-4</c:v>
                  </c:pt>
                  <c:pt idx="3">
                    <c:v>3.2000000000000003E-4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2.3000000000000001E-4</c:v>
                  </c:pt>
                  <c:pt idx="2">
                    <c:v>1.2E-4</c:v>
                  </c:pt>
                  <c:pt idx="3">
                    <c:v>3.2000000000000003E-4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1916</c:v>
                </c:pt>
                <c:pt idx="2">
                  <c:v>1925</c:v>
                </c:pt>
                <c:pt idx="3">
                  <c:v>2072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8D8-4CC1-A28A-10540BA53B5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2.3000000000000001E-4</c:v>
                  </c:pt>
                  <c:pt idx="2">
                    <c:v>1.2E-4</c:v>
                  </c:pt>
                  <c:pt idx="3">
                    <c:v>3.2000000000000003E-4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2.3000000000000001E-4</c:v>
                  </c:pt>
                  <c:pt idx="2">
                    <c:v>1.2E-4</c:v>
                  </c:pt>
                  <c:pt idx="3">
                    <c:v>3.2000000000000003E-4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1916</c:v>
                </c:pt>
                <c:pt idx="2">
                  <c:v>1925</c:v>
                </c:pt>
                <c:pt idx="3">
                  <c:v>2072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8D8-4CC1-A28A-10540BA53B5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2.3000000000000001E-4</c:v>
                  </c:pt>
                  <c:pt idx="2">
                    <c:v>1.2E-4</c:v>
                  </c:pt>
                  <c:pt idx="3">
                    <c:v>3.2000000000000003E-4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2.3000000000000001E-4</c:v>
                  </c:pt>
                  <c:pt idx="2">
                    <c:v>1.2E-4</c:v>
                  </c:pt>
                  <c:pt idx="3">
                    <c:v>3.2000000000000003E-4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1916</c:v>
                </c:pt>
                <c:pt idx="2">
                  <c:v>1925</c:v>
                </c:pt>
                <c:pt idx="3">
                  <c:v>2072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8D8-4CC1-A28A-10540BA53B5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2.3000000000000001E-4</c:v>
                  </c:pt>
                  <c:pt idx="2">
                    <c:v>1.2E-4</c:v>
                  </c:pt>
                  <c:pt idx="3">
                    <c:v>3.2000000000000003E-4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2.3000000000000001E-4</c:v>
                  </c:pt>
                  <c:pt idx="2">
                    <c:v>1.2E-4</c:v>
                  </c:pt>
                  <c:pt idx="3">
                    <c:v>3.2000000000000003E-4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1916</c:v>
                </c:pt>
                <c:pt idx="2">
                  <c:v>1925</c:v>
                </c:pt>
                <c:pt idx="3">
                  <c:v>2072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8D8-4CC1-A28A-10540BA53B5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1916</c:v>
                </c:pt>
                <c:pt idx="2">
                  <c:v>1925</c:v>
                </c:pt>
                <c:pt idx="3">
                  <c:v>2072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-0.14510436251497039</c:v>
                </c:pt>
                <c:pt idx="1">
                  <c:v>-0.1018059096591869</c:v>
                </c:pt>
                <c:pt idx="2">
                  <c:v>-0.10160252444222341</c:v>
                </c:pt>
                <c:pt idx="3">
                  <c:v>-9.8280565898486355E-2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8D8-4CC1-A28A-10540BA53B53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1916</c:v>
                </c:pt>
                <c:pt idx="2">
                  <c:v>1925</c:v>
                </c:pt>
                <c:pt idx="3">
                  <c:v>2072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8D8-4CC1-A28A-10540BA53B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1688536"/>
        <c:axId val="1"/>
      </c:scatterChart>
      <c:valAx>
        <c:axId val="8116885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16885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548872180451127"/>
          <c:y val="0.92375366568914952"/>
          <c:w val="0.75338345864661649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661C8EA-524D-07A7-939B-75D58C39A7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7" sqref="E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43</v>
      </c>
      <c r="E1" t="s">
        <v>44</v>
      </c>
    </row>
    <row r="2" spans="1:7" ht="12.95" customHeight="1" x14ac:dyDescent="0.2">
      <c r="A2" t="s">
        <v>24</v>
      </c>
      <c r="B2" t="s">
        <v>45</v>
      </c>
      <c r="C2" s="31" t="s">
        <v>41</v>
      </c>
      <c r="D2" s="3" t="s">
        <v>46</v>
      </c>
      <c r="E2" s="32" t="s">
        <v>42</v>
      </c>
      <c r="F2" t="s">
        <v>47</v>
      </c>
    </row>
    <row r="3" spans="1:7" ht="12.95" customHeight="1" thickBot="1" x14ac:dyDescent="0.25">
      <c r="E3" t="s">
        <v>47</v>
      </c>
    </row>
    <row r="4" spans="1:7" ht="12.95" customHeight="1" thickTop="1" thickBot="1" x14ac:dyDescent="0.25">
      <c r="A4" s="5" t="s">
        <v>0</v>
      </c>
      <c r="C4" s="28" t="s">
        <v>40</v>
      </c>
      <c r="D4" s="29" t="s">
        <v>40</v>
      </c>
    </row>
    <row r="5" spans="1:7" ht="12.95" customHeight="1" x14ac:dyDescent="0.2"/>
    <row r="6" spans="1:7" ht="12.95" customHeight="1" x14ac:dyDescent="0.2">
      <c r="A6" s="5" t="s">
        <v>1</v>
      </c>
    </row>
    <row r="7" spans="1:7" ht="12.95" customHeight="1" x14ac:dyDescent="0.2">
      <c r="A7" t="s">
        <v>2</v>
      </c>
      <c r="C7" s="36">
        <v>52501.25</v>
      </c>
      <c r="D7" s="30" t="s">
        <v>48</v>
      </c>
    </row>
    <row r="8" spans="1:7" ht="12.95" customHeight="1" x14ac:dyDescent="0.2">
      <c r="A8" t="s">
        <v>3</v>
      </c>
      <c r="C8" s="36">
        <v>1.8845829999999999</v>
      </c>
      <c r="D8" s="30" t="s">
        <v>48</v>
      </c>
    </row>
    <row r="9" spans="1:7" ht="12.95" customHeight="1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2.95" customHeight="1" thickBot="1" x14ac:dyDescent="0.25">
      <c r="A10" s="10"/>
      <c r="B10" s="10"/>
      <c r="C10" s="4" t="s">
        <v>20</v>
      </c>
      <c r="D10" s="4" t="s">
        <v>21</v>
      </c>
      <c r="E10" s="10"/>
    </row>
    <row r="11" spans="1:7" ht="12.95" customHeight="1" x14ac:dyDescent="0.2">
      <c r="A11" s="10" t="s">
        <v>15</v>
      </c>
      <c r="B11" s="10"/>
      <c r="C11" s="22">
        <f ca="1">INTERCEPT(INDIRECT($G$11):G992,INDIRECT($F$11):F992)</f>
        <v>-0.14510436251497039</v>
      </c>
      <c r="D11" s="3"/>
      <c r="E11" s="10"/>
      <c r="F11" s="23" t="str">
        <f>"F"&amp;E19</f>
        <v>F22</v>
      </c>
      <c r="G11" s="24" t="str">
        <f>"G"&amp;E19</f>
        <v>G22</v>
      </c>
    </row>
    <row r="12" spans="1:7" ht="12.95" customHeight="1" x14ac:dyDescent="0.2">
      <c r="A12" s="10" t="s">
        <v>16</v>
      </c>
      <c r="B12" s="10"/>
      <c r="C12" s="22">
        <f ca="1">SLOPE(INDIRECT($G$11):G992,INDIRECT($F$11):F992)</f>
        <v>2.2598357440388041E-5</v>
      </c>
      <c r="D12" s="3"/>
      <c r="E12" s="10"/>
    </row>
    <row r="13" spans="1:7" ht="12.95" customHeight="1" x14ac:dyDescent="0.2">
      <c r="A13" s="10" t="s">
        <v>19</v>
      </c>
      <c r="B13" s="10"/>
      <c r="C13" s="3" t="s">
        <v>13</v>
      </c>
      <c r="D13" s="14" t="s">
        <v>37</v>
      </c>
      <c r="E13" s="11">
        <v>1</v>
      </c>
    </row>
    <row r="14" spans="1:7" ht="12.95" customHeight="1" x14ac:dyDescent="0.2">
      <c r="A14" s="10"/>
      <c r="B14" s="10"/>
      <c r="C14" s="10"/>
      <c r="D14" s="14" t="s">
        <v>32</v>
      </c>
      <c r="E14" s="15">
        <f ca="1">NOW()+15018.5+$C$9/24</f>
        <v>60365.781931481477</v>
      </c>
    </row>
    <row r="15" spans="1:7" ht="12.95" customHeight="1" x14ac:dyDescent="0.2">
      <c r="A15" s="12" t="s">
        <v>17</v>
      </c>
      <c r="B15" s="10"/>
      <c r="C15" s="13">
        <f ca="1">(C7+C11)+(C8+C12)*INT(MAX(F21:F3533))</f>
        <v>56406.007695434106</v>
      </c>
      <c r="D15" s="14" t="s">
        <v>38</v>
      </c>
      <c r="E15" s="15">
        <f ca="1">ROUND(2*(E14-$C$7)/$C$8,0)/2+E13</f>
        <v>4174</v>
      </c>
    </row>
    <row r="16" spans="1:7" ht="12.95" customHeight="1" x14ac:dyDescent="0.2">
      <c r="A16" s="16" t="s">
        <v>4</v>
      </c>
      <c r="B16" s="10"/>
      <c r="C16" s="17">
        <f ca="1">+C8+C12</f>
        <v>1.8846055983574403</v>
      </c>
      <c r="D16" s="14" t="s">
        <v>39</v>
      </c>
      <c r="E16" s="24">
        <f ca="1">ROUND(2*(E14-$C$15)/$C$16,0)/2+E13</f>
        <v>2102</v>
      </c>
    </row>
    <row r="17" spans="1:19" ht="12.95" customHeight="1" thickBot="1" x14ac:dyDescent="0.25">
      <c r="A17" s="14" t="s">
        <v>29</v>
      </c>
      <c r="B17" s="10"/>
      <c r="C17" s="10">
        <f>COUNT(C21:C2191)</f>
        <v>4</v>
      </c>
      <c r="D17" s="14" t="s">
        <v>33</v>
      </c>
      <c r="E17" s="18">
        <f ca="1">+$C$15+$C$16*E16-15018.5-$C$9/24</f>
        <v>45349.344496514779</v>
      </c>
    </row>
    <row r="18" spans="1:19" ht="12.95" customHeight="1" thickTop="1" thickBot="1" x14ac:dyDescent="0.25">
      <c r="A18" s="16" t="s">
        <v>5</v>
      </c>
      <c r="B18" s="10"/>
      <c r="C18" s="19">
        <f ca="1">+C15</f>
        <v>56406.007695434106</v>
      </c>
      <c r="D18" s="20">
        <f ca="1">+C16</f>
        <v>1.8846055983574403</v>
      </c>
      <c r="E18" s="21" t="s">
        <v>34</v>
      </c>
    </row>
    <row r="19" spans="1:19" ht="12.95" customHeight="1" thickTop="1" x14ac:dyDescent="0.2">
      <c r="A19" s="25" t="s">
        <v>35</v>
      </c>
      <c r="E19" s="26">
        <v>22</v>
      </c>
      <c r="S19">
        <f ca="1">SQRT(SUM(S21:S50)/(COUNT(S21:S50)-1))</f>
        <v>8.3776282598270357E-2</v>
      </c>
    </row>
    <row r="20" spans="1:19" ht="12.95" customHeight="1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Kreiner</v>
      </c>
      <c r="I20" s="7" t="s">
        <v>51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7" t="s">
        <v>36</v>
      </c>
    </row>
    <row r="21" spans="1:19" ht="12.95" customHeight="1" x14ac:dyDescent="0.2">
      <c r="A21" t="str">
        <f>D7</f>
        <v>Kreiner</v>
      </c>
      <c r="C21" s="8">
        <f>C$7</f>
        <v>52501.25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-0.14510436251497039</v>
      </c>
      <c r="Q21" s="2">
        <f>+C21-15018.5</f>
        <v>37482.75</v>
      </c>
      <c r="S21">
        <f ca="1">+(O21-G21)^2</f>
        <v>2.1055276020875945E-2</v>
      </c>
    </row>
    <row r="22" spans="1:19" ht="12.95" customHeight="1" x14ac:dyDescent="0.2">
      <c r="A22" s="33" t="s">
        <v>49</v>
      </c>
      <c r="B22" s="34" t="s">
        <v>50</v>
      </c>
      <c r="C22" s="35">
        <v>56112.009460000001</v>
      </c>
      <c r="D22" s="35">
        <v>2.3000000000000001E-4</v>
      </c>
      <c r="E22">
        <f>+(C22-C$7)/C$8</f>
        <v>1915.9461058494114</v>
      </c>
      <c r="F22">
        <f>ROUND(2*E22,0)/2</f>
        <v>1916</v>
      </c>
      <c r="G22">
        <f>+C22-(C$7+F22*C$8)</f>
        <v>-0.10156799999822397</v>
      </c>
      <c r="I22">
        <f>+G22</f>
        <v>-0.10156799999822397</v>
      </c>
      <c r="O22">
        <f ca="1">+C$11+C$12*$F22</f>
        <v>-0.1018059096591869</v>
      </c>
      <c r="Q22" s="2">
        <f>+C22-15018.5</f>
        <v>41093.509460000001</v>
      </c>
      <c r="S22">
        <f ca="1">+(O22-G22)^2</f>
        <v>5.6601006779497085E-8</v>
      </c>
    </row>
    <row r="23" spans="1:19" ht="12.95" customHeight="1" x14ac:dyDescent="0.2">
      <c r="A23" s="33" t="s">
        <v>49</v>
      </c>
      <c r="B23" s="34" t="s">
        <v>50</v>
      </c>
      <c r="C23" s="35">
        <v>56128.970419999998</v>
      </c>
      <c r="D23" s="35">
        <v>1.2E-4</v>
      </c>
      <c r="E23">
        <f>+(C23-C$7)/C$8</f>
        <v>1924.9459535610786</v>
      </c>
      <c r="F23">
        <f>ROUND(2*E23,0)/2</f>
        <v>1925</v>
      </c>
      <c r="G23">
        <f>+C23-(C$7+F23*C$8)</f>
        <v>-0.10185500000079628</v>
      </c>
      <c r="I23">
        <f>+G23</f>
        <v>-0.10185500000079628</v>
      </c>
      <c r="O23">
        <f ca="1">+C$11+C$12*$F23</f>
        <v>-0.10160252444222341</v>
      </c>
      <c r="Q23" s="2">
        <f>+C23-15018.5</f>
        <v>41110.470419999998</v>
      </c>
      <c r="S23">
        <f ca="1">+(O23-G23)^2</f>
        <v>6.3743907676682973E-8</v>
      </c>
    </row>
    <row r="24" spans="1:19" ht="12.95" customHeight="1" x14ac:dyDescent="0.2">
      <c r="A24" s="33" t="s">
        <v>49</v>
      </c>
      <c r="B24" s="34" t="s">
        <v>50</v>
      </c>
      <c r="C24" s="35">
        <v>56406.007709999998</v>
      </c>
      <c r="D24" s="35">
        <v>3.2000000000000003E-4</v>
      </c>
      <c r="E24">
        <f>+(C24-C$7)/C$8</f>
        <v>2071.94785796115</v>
      </c>
      <c r="F24">
        <f>ROUND(2*E24,0)/2</f>
        <v>2072</v>
      </c>
      <c r="G24">
        <f>+C24-(C$7+F24*C$8)</f>
        <v>-9.8266000000876375E-2</v>
      </c>
      <c r="I24">
        <f>+G24</f>
        <v>-9.8266000000876375E-2</v>
      </c>
      <c r="O24">
        <f ca="1">+C$11+C$12*$F24</f>
        <v>-9.8280565898486355E-2</v>
      </c>
      <c r="Q24" s="2">
        <f>+C24-15018.5</f>
        <v>41387.507709999998</v>
      </c>
      <c r="S24">
        <f ca="1">+(O24-G24)^2</f>
        <v>2.1216537318443578E-10</v>
      </c>
    </row>
    <row r="25" spans="1:19" ht="12.95" customHeight="1" x14ac:dyDescent="0.2">
      <c r="C25" s="8"/>
      <c r="D25" s="8"/>
      <c r="Q25" s="2"/>
    </row>
    <row r="26" spans="1:19" ht="12.95" customHeight="1" x14ac:dyDescent="0.2">
      <c r="C26" s="8"/>
      <c r="D26" s="8"/>
      <c r="Q26" s="2"/>
    </row>
    <row r="27" spans="1:19" ht="12.95" customHeight="1" x14ac:dyDescent="0.2">
      <c r="C27" s="8"/>
      <c r="D27" s="8"/>
      <c r="Q27" s="2"/>
    </row>
    <row r="28" spans="1:19" ht="12.95" customHeight="1" x14ac:dyDescent="0.2">
      <c r="C28" s="8"/>
      <c r="D28" s="8"/>
      <c r="Q28" s="2"/>
    </row>
    <row r="29" spans="1:19" ht="12.95" customHeight="1" x14ac:dyDescent="0.2">
      <c r="C29" s="8"/>
      <c r="D29" s="8"/>
      <c r="Q29" s="2"/>
    </row>
    <row r="30" spans="1:19" ht="12.95" customHeight="1" x14ac:dyDescent="0.2">
      <c r="C30" s="8"/>
      <c r="D30" s="8"/>
      <c r="Q30" s="2"/>
    </row>
    <row r="31" spans="1:19" ht="12.95" customHeight="1" x14ac:dyDescent="0.2">
      <c r="C31" s="8"/>
      <c r="D31" s="8"/>
      <c r="Q31" s="2"/>
    </row>
    <row r="32" spans="1:19" ht="12.95" customHeight="1" x14ac:dyDescent="0.2">
      <c r="C32" s="8"/>
      <c r="D32" s="8"/>
      <c r="Q32" s="2"/>
    </row>
    <row r="33" spans="3:17" ht="12.95" customHeight="1" x14ac:dyDescent="0.2">
      <c r="C33" s="8"/>
      <c r="D33" s="8"/>
      <c r="Q33" s="2"/>
    </row>
    <row r="34" spans="3:17" ht="12.95" customHeight="1" x14ac:dyDescent="0.2">
      <c r="C34" s="8"/>
      <c r="D34" s="8"/>
    </row>
    <row r="35" spans="3:17" ht="12.95" customHeight="1" x14ac:dyDescent="0.2">
      <c r="C35" s="8"/>
      <c r="D35" s="8"/>
    </row>
    <row r="36" spans="3:17" ht="12.95" customHeight="1" x14ac:dyDescent="0.2">
      <c r="C36" s="8"/>
      <c r="D36" s="8"/>
    </row>
    <row r="37" spans="3:17" ht="12.95" customHeight="1" x14ac:dyDescent="0.2">
      <c r="C37" s="8"/>
      <c r="D37" s="8"/>
    </row>
    <row r="38" spans="3:17" ht="12.95" customHeight="1" x14ac:dyDescent="0.2">
      <c r="C38" s="8"/>
      <c r="D38" s="8"/>
    </row>
    <row r="39" spans="3:17" ht="12.95" customHeight="1" x14ac:dyDescent="0.2">
      <c r="C39" s="8"/>
      <c r="D39" s="8"/>
    </row>
    <row r="40" spans="3:17" ht="12.95" customHeight="1" x14ac:dyDescent="0.2">
      <c r="C40" s="8"/>
      <c r="D40" s="8"/>
    </row>
    <row r="41" spans="3:17" ht="12.95" customHeight="1" x14ac:dyDescent="0.2">
      <c r="C41" s="8"/>
      <c r="D41" s="8"/>
    </row>
    <row r="42" spans="3:17" ht="12.95" customHeight="1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2024-02-25T05:45:58Z</dcterms:modified>
</cp:coreProperties>
</file>