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0A4F47EC-4FA5-49E7-8B39-D73759F6FA0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G11" i="1" l="1"/>
  <c r="F11" i="1"/>
  <c r="E14" i="1"/>
  <c r="E15" i="1" s="1"/>
  <c r="Q24" i="1"/>
  <c r="Q25" i="1"/>
  <c r="C7" i="1"/>
  <c r="C8" i="1"/>
  <c r="C21" i="1"/>
  <c r="C17" i="1"/>
  <c r="E21" i="1"/>
  <c r="F21" i="1"/>
  <c r="Q22" i="1"/>
  <c r="Q23" i="1"/>
  <c r="G25" i="1"/>
  <c r="I25" i="1"/>
  <c r="G24" i="1"/>
  <c r="I24" i="1"/>
  <c r="E25" i="1"/>
  <c r="F25" i="1"/>
  <c r="E23" i="1"/>
  <c r="F23" i="1"/>
  <c r="G23" i="1"/>
  <c r="I23" i="1"/>
  <c r="E24" i="1"/>
  <c r="F24" i="1"/>
  <c r="Q21" i="1"/>
  <c r="E22" i="1"/>
  <c r="F22" i="1"/>
  <c r="G22" i="1"/>
  <c r="I22" i="1"/>
  <c r="C11" i="1"/>
  <c r="C12" i="1"/>
  <c r="C16" i="1" l="1"/>
  <c r="D18" i="1" s="1"/>
  <c r="O25" i="1"/>
  <c r="C15" i="1"/>
  <c r="O22" i="1"/>
  <c r="O21" i="1"/>
  <c r="O24" i="1"/>
  <c r="O23" i="1"/>
  <c r="E16" i="1" l="1"/>
  <c r="E17" i="1" s="1"/>
  <c r="C18" i="1"/>
</calcChain>
</file>

<file path=xl/sharedStrings.xml><?xml version="1.0" encoding="utf-8"?>
<sst xmlns="http://schemas.openxmlformats.org/spreadsheetml/2006/main" count="51" uniqueCount="47">
  <si>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</si>
  <si>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</si>
  <si>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</si>
  <si>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</si>
  <si>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</si>
  <si>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</si>
  <si>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</si>
  <si>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</si>
  <si>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</si>
  <si>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</si>
  <si>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</si>
  <si>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</si>
  <si>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</si>
  <si>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</si>
  <si>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</si>
  <si>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</si>
  <si>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</si>
  <si>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</si>
  <si>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</si>
  <si>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</si>
  <si>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</si>
  <si>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</si>
  <si>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</si>
  <si>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</si>
  <si>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</si>
  <si>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</si>
  <si>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</si>
  <si>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</si>
  <si>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</si>
  <si>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</si>
  <si>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IT Nor / GSC 07864-00340</t>
  </si>
  <si>
    <t>IBVS 3127</t>
  </si>
  <si>
    <t>I</t>
  </si>
  <si>
    <t>II</t>
  </si>
  <si>
    <t>??</t>
  </si>
  <si>
    <t>My time zone &gt;&gt;&gt;&gt;&gt;</t>
  </si>
  <si>
    <t>(PST=8, PDT=MDT=7, MDT=CST=6, etc.)</t>
  </si>
  <si>
    <t>JD today</t>
  </si>
  <si>
    <t>New Cycle</t>
  </si>
  <si>
    <t># of data points:</t>
  </si>
  <si>
    <t>Next ToM</t>
  </si>
  <si>
    <t>Local time</t>
  </si>
  <si>
    <t>IBVS 5809</t>
  </si>
  <si>
    <t>Add cycle</t>
  </si>
  <si>
    <t>Old Cycle</t>
  </si>
  <si>
    <t>Start of linear fit &gt;&gt;&gt;&gt;&gt;&gt;&gt;&gt;&gt;&gt;&gt;&gt;&gt;&gt;&gt;&gt;&gt;&gt;&gt;&gt;&gt;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</si>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</sst>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2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4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 applyAlignment="1">
      <alignment horizontal="right"/>
    </xf>
    <xf numFmtId="0" fontId="5" fillId="0" borderId="0" xfId="0" applyFont="1" applyAlignment="1">
      <alignment horizontal="left" wrapText="1"/>
    </xf>
    <xf numFmtId="0" fontId="0" fillId="0" borderId="0" xfId="0" applyAlignment="1">
      <alignment horizontal="center" wrapText="1"/>
    </xf>
    <xf numFmtId="0" fontId="1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9" fillId="0" borderId="0" xfId="0" applyFont="1" applyAlignment="1"/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15" fillId="0" borderId="0" xfId="0" applyFont="1" applyAlignment="1">
      <alignment vertical="top"/>
    </xf>
    <xf numFmtId="0" fontId="13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IT Nor - O-C Diagr.</a:t>
            </a:r>
          </a:p>
        </c:rich>
      </c:tx>
      <c:layout>
        <c:manualLayout>
          <c:xMode val="edge"/>
          <c:yMode val="edge"/>
          <c:x val="0.38610696280089379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08734325094598"/>
          <c:y val="0.14769252958613219"/>
          <c:w val="0.81583263062322564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13192</c:v>
                </c:pt>
                <c:pt idx="2">
                  <c:v>13193.5</c:v>
                </c:pt>
                <c:pt idx="3">
                  <c:v>23578.5</c:v>
                </c:pt>
                <c:pt idx="4">
                  <c:v>23898.5</c:v>
                </c:pt>
              </c:numCache>
            </c:numRef>
          </c:xVal>
          <c:yVal>
            <c:numRef>
              <c:f>Active!$H$21:$H$995</c:f>
              <c:numCache>
                <c:formatCode>General</c:formatCode>
                <c:ptCount val="975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D2-461F-85AB-1CE1E0879B1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1.06E-2</c:v>
                  </c:pt>
                  <c:pt idx="2">
                    <c:v>4.8999999999999998E-3</c:v>
                  </c:pt>
                  <c:pt idx="3">
                    <c:v>6.9999999999999999E-4</c:v>
                  </c:pt>
                  <c:pt idx="4">
                    <c:v>1E-3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1.06E-2</c:v>
                  </c:pt>
                  <c:pt idx="2">
                    <c:v>4.8999999999999998E-3</c:v>
                  </c:pt>
                  <c:pt idx="3">
                    <c:v>6.9999999999999999E-4</c:v>
                  </c:pt>
                  <c:pt idx="4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13192</c:v>
                </c:pt>
                <c:pt idx="2">
                  <c:v>13193.5</c:v>
                </c:pt>
                <c:pt idx="3">
                  <c:v>23578.5</c:v>
                </c:pt>
                <c:pt idx="4">
                  <c:v>23898.5</c:v>
                </c:pt>
              </c:numCache>
            </c:numRef>
          </c:xVal>
          <c:yVal>
            <c:numRef>
              <c:f>Active!$I$21:$I$995</c:f>
              <c:numCache>
                <c:formatCode>General</c:formatCode>
                <c:ptCount val="975"/>
                <c:pt idx="1">
                  <c:v>8.0320000000938307E-2</c:v>
                </c:pt>
                <c:pt idx="2">
                  <c:v>0.10473500000080094</c:v>
                </c:pt>
                <c:pt idx="3">
                  <c:v>4.3884999999136198E-2</c:v>
                </c:pt>
                <c:pt idx="4">
                  <c:v>5.7684999999764841E-2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8D2-461F-85AB-1CE1E0879B1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1.06E-2</c:v>
                  </c:pt>
                  <c:pt idx="2">
                    <c:v>4.8999999999999998E-3</c:v>
                  </c:pt>
                  <c:pt idx="3">
                    <c:v>6.9999999999999999E-4</c:v>
                  </c:pt>
                  <c:pt idx="4">
                    <c:v>1E-3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1.06E-2</c:v>
                  </c:pt>
                  <c:pt idx="2">
                    <c:v>4.8999999999999998E-3</c:v>
                  </c:pt>
                  <c:pt idx="3">
                    <c:v>6.9999999999999999E-4</c:v>
                  </c:pt>
                  <c:pt idx="4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13192</c:v>
                </c:pt>
                <c:pt idx="2">
                  <c:v>13193.5</c:v>
                </c:pt>
                <c:pt idx="3">
                  <c:v>23578.5</c:v>
                </c:pt>
                <c:pt idx="4">
                  <c:v>23898.5</c:v>
                </c:pt>
              </c:numCache>
            </c:numRef>
          </c:xVal>
          <c:yVal>
            <c:numRef>
              <c:f>Active!$J$21:$J$995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8D2-461F-85AB-1CE1E0879B1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1.06E-2</c:v>
                  </c:pt>
                  <c:pt idx="2">
                    <c:v>4.8999999999999998E-3</c:v>
                  </c:pt>
                  <c:pt idx="3">
                    <c:v>6.9999999999999999E-4</c:v>
                  </c:pt>
                  <c:pt idx="4">
                    <c:v>1E-3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1.06E-2</c:v>
                  </c:pt>
                  <c:pt idx="2">
                    <c:v>4.8999999999999998E-3</c:v>
                  </c:pt>
                  <c:pt idx="3">
                    <c:v>6.9999999999999999E-4</c:v>
                  </c:pt>
                  <c:pt idx="4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13192</c:v>
                </c:pt>
                <c:pt idx="2">
                  <c:v>13193.5</c:v>
                </c:pt>
                <c:pt idx="3">
                  <c:v>23578.5</c:v>
                </c:pt>
                <c:pt idx="4">
                  <c:v>23898.5</c:v>
                </c:pt>
              </c:numCache>
            </c:numRef>
          </c:xVal>
          <c:yVal>
            <c:numRef>
              <c:f>Active!$K$21:$K$995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8D2-461F-85AB-1CE1E0879B1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1.06E-2</c:v>
                  </c:pt>
                  <c:pt idx="2">
                    <c:v>4.8999999999999998E-3</c:v>
                  </c:pt>
                  <c:pt idx="3">
                    <c:v>6.9999999999999999E-4</c:v>
                  </c:pt>
                  <c:pt idx="4">
                    <c:v>1E-3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1.06E-2</c:v>
                  </c:pt>
                  <c:pt idx="2">
                    <c:v>4.8999999999999998E-3</c:v>
                  </c:pt>
                  <c:pt idx="3">
                    <c:v>6.9999999999999999E-4</c:v>
                  </c:pt>
                  <c:pt idx="4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13192</c:v>
                </c:pt>
                <c:pt idx="2">
                  <c:v>13193.5</c:v>
                </c:pt>
                <c:pt idx="3">
                  <c:v>23578.5</c:v>
                </c:pt>
                <c:pt idx="4">
                  <c:v>23898.5</c:v>
                </c:pt>
              </c:numCache>
            </c:numRef>
          </c:xVal>
          <c:yVal>
            <c:numRef>
              <c:f>Active!$L$21:$L$995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8D2-461F-85AB-1CE1E0879B1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1.06E-2</c:v>
                  </c:pt>
                  <c:pt idx="2">
                    <c:v>4.8999999999999998E-3</c:v>
                  </c:pt>
                  <c:pt idx="3">
                    <c:v>6.9999999999999999E-4</c:v>
                  </c:pt>
                  <c:pt idx="4">
                    <c:v>1E-3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1.06E-2</c:v>
                  </c:pt>
                  <c:pt idx="2">
                    <c:v>4.8999999999999998E-3</c:v>
                  </c:pt>
                  <c:pt idx="3">
                    <c:v>6.9999999999999999E-4</c:v>
                  </c:pt>
                  <c:pt idx="4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13192</c:v>
                </c:pt>
                <c:pt idx="2">
                  <c:v>13193.5</c:v>
                </c:pt>
                <c:pt idx="3">
                  <c:v>23578.5</c:v>
                </c:pt>
                <c:pt idx="4">
                  <c:v>23898.5</c:v>
                </c:pt>
              </c:numCache>
            </c:numRef>
          </c:xVal>
          <c:yVal>
            <c:numRef>
              <c:f>Active!$M$21:$M$995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8D2-461F-85AB-1CE1E0879B1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1.06E-2</c:v>
                  </c:pt>
                  <c:pt idx="2">
                    <c:v>4.8999999999999998E-3</c:v>
                  </c:pt>
                  <c:pt idx="3">
                    <c:v>6.9999999999999999E-4</c:v>
                  </c:pt>
                  <c:pt idx="4">
                    <c:v>1E-3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1.06E-2</c:v>
                  </c:pt>
                  <c:pt idx="2">
                    <c:v>4.8999999999999998E-3</c:v>
                  </c:pt>
                  <c:pt idx="3">
                    <c:v>6.9999999999999999E-4</c:v>
                  </c:pt>
                  <c:pt idx="4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13192</c:v>
                </c:pt>
                <c:pt idx="2">
                  <c:v>13193.5</c:v>
                </c:pt>
                <c:pt idx="3">
                  <c:v>23578.5</c:v>
                </c:pt>
                <c:pt idx="4">
                  <c:v>23898.5</c:v>
                </c:pt>
              </c:numCache>
            </c:numRef>
          </c:xVal>
          <c:yVal>
            <c:numRef>
              <c:f>Active!$N$21:$N$995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8D2-461F-85AB-1CE1E0879B1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13192</c:v>
                </c:pt>
                <c:pt idx="2">
                  <c:v>13193.5</c:v>
                </c:pt>
                <c:pt idx="3">
                  <c:v>23578.5</c:v>
                </c:pt>
                <c:pt idx="4">
                  <c:v>23898.5</c:v>
                </c:pt>
              </c:numCache>
            </c:numRef>
          </c:xVal>
          <c:yVal>
            <c:numRef>
              <c:f>Active!$O$21:$O$995</c:f>
              <c:numCache>
                <c:formatCode>General</c:formatCode>
                <c:ptCount val="975"/>
                <c:pt idx="0">
                  <c:v>0.14434431543853235</c:v>
                </c:pt>
                <c:pt idx="1">
                  <c:v>9.2415341506536713E-2</c:v>
                </c:pt>
                <c:pt idx="2">
                  <c:v>9.2409436908227283E-2</c:v>
                </c:pt>
                <c:pt idx="3">
                  <c:v>5.1529934612610628E-2</c:v>
                </c:pt>
                <c:pt idx="4">
                  <c:v>5.0270286973265674E-2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8D2-461F-85AB-1CE1E0879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5031064"/>
        <c:axId val="1"/>
      </c:scatterChart>
      <c:valAx>
        <c:axId val="7750310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19420028069996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50310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870776249899294"/>
          <c:y val="0.92000129214617399"/>
          <c:w val="0.72374848943558956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0</xdr:row>
      <xdr:rowOff>9525</xdr:rowOff>
    </xdr:from>
    <xdr:to>
      <xdr:col>15</xdr:col>
      <xdr:colOff>295275</xdr:colOff>
      <xdr:row>18</xdr:row>
      <xdr:rowOff>47625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FDE1911-5A16-4885-01F5-225BF38452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30</v>
      </c>
    </row>
    <row r="2" spans="1:7" ht="12.95" customHeight="1" x14ac:dyDescent="0.2">
      <c r="A2" t="s">
        <v>25</v>
      </c>
      <c r="B2" t="s">
        <v>34</v>
      </c>
      <c r="C2" s="3"/>
      <c r="D2" s="3"/>
    </row>
    <row r="3" spans="1:7" ht="12.95" customHeight="1" thickBot="1" x14ac:dyDescent="0.25"/>
    <row r="4" spans="1:7" ht="12.95" customHeight="1" thickTop="1" thickBot="1" x14ac:dyDescent="0.25">
      <c r="A4" s="5" t="s">
        <v>0</v>
      </c>
      <c r="C4" s="8">
        <v>38236.315000000002</v>
      </c>
      <c r="D4" s="9">
        <v>0.63578999999999997</v>
      </c>
    </row>
    <row r="5" spans="1:7" ht="12.95" customHeight="1" x14ac:dyDescent="0.2"/>
    <row r="6" spans="1:7" ht="12.95" customHeight="1" x14ac:dyDescent="0.2">
      <c r="A6" s="5" t="s">
        <v>1</v>
      </c>
    </row>
    <row r="7" spans="1:7" ht="12.95" customHeight="1" x14ac:dyDescent="0.2">
      <c r="A7" t="s">
        <v>2</v>
      </c>
      <c r="C7">
        <f>+C4</f>
        <v>38236.315000000002</v>
      </c>
    </row>
    <row r="8" spans="1:7" ht="12.95" customHeight="1" x14ac:dyDescent="0.2">
      <c r="A8" t="s">
        <v>3</v>
      </c>
      <c r="C8">
        <f>+D4</f>
        <v>0.63578999999999997</v>
      </c>
    </row>
    <row r="9" spans="1:7" ht="12.95" customHeight="1" x14ac:dyDescent="0.2">
      <c r="A9" s="14" t="s">
        <v>35</v>
      </c>
      <c r="B9" s="15"/>
      <c r="C9" s="16">
        <v>-9.5</v>
      </c>
      <c r="D9" s="15" t="s">
        <v>36</v>
      </c>
      <c r="E9" s="15"/>
    </row>
    <row r="10" spans="1:7" ht="12.95" customHeight="1" thickBot="1" x14ac:dyDescent="0.25">
      <c r="A10" s="15"/>
      <c r="B10" s="15"/>
      <c r="C10" s="4" t="s">
        <v>21</v>
      </c>
      <c r="D10" s="4" t="s">
        <v>22</v>
      </c>
      <c r="E10" s="15"/>
    </row>
    <row r="11" spans="1:7" ht="12.95" customHeight="1" x14ac:dyDescent="0.2">
      <c r="A11" s="15" t="s">
        <v>16</v>
      </c>
      <c r="B11" s="15"/>
      <c r="C11" s="32">
        <f ca="1">INTERCEPT(INDIRECT($G$11):G992,INDIRECT($F$11):F992)</f>
        <v>0.14434431543853235</v>
      </c>
      <c r="D11" s="3"/>
      <c r="E11" s="15"/>
      <c r="F11" s="33" t="str">
        <f>"F"&amp;E19</f>
        <v>F21</v>
      </c>
      <c r="G11" s="31" t="str">
        <f>"G"&amp;E19</f>
        <v>G21</v>
      </c>
    </row>
    <row r="12" spans="1:7" ht="12.95" customHeight="1" x14ac:dyDescent="0.2">
      <c r="A12" s="15" t="s">
        <v>17</v>
      </c>
      <c r="B12" s="15"/>
      <c r="C12" s="32">
        <f ca="1">SLOPE(INDIRECT($G$11):G992,INDIRECT($F$11):F992)</f>
        <v>-3.936398872952975E-6</v>
      </c>
      <c r="D12" s="3"/>
      <c r="E12" s="15"/>
    </row>
    <row r="13" spans="1:7" ht="12.95" customHeight="1" x14ac:dyDescent="0.2">
      <c r="A13" s="15" t="s">
        <v>20</v>
      </c>
      <c r="B13" s="15"/>
      <c r="C13" s="3" t="s">
        <v>14</v>
      </c>
      <c r="D13" s="19" t="s">
        <v>43</v>
      </c>
      <c r="E13" s="16">
        <v>1</v>
      </c>
    </row>
    <row r="14" spans="1:7" ht="12.95" customHeight="1" x14ac:dyDescent="0.2">
      <c r="A14" s="15"/>
      <c r="B14" s="15"/>
      <c r="C14" s="15"/>
      <c r="D14" s="19" t="s">
        <v>37</v>
      </c>
      <c r="E14" s="20">
        <f ca="1">NOW()+15018.5+$C$9/24</f>
        <v>60365.783647222219</v>
      </c>
    </row>
    <row r="15" spans="1:7" ht="12.95" customHeight="1" x14ac:dyDescent="0.2">
      <c r="A15" s="17" t="s">
        <v>18</v>
      </c>
      <c r="B15" s="15"/>
      <c r="C15" s="18">
        <f ca="1">(C7+C11)+(C8+C12)*INT(MAX(F21:F3533))</f>
        <v>53430.474692255179</v>
      </c>
      <c r="D15" s="19" t="s">
        <v>44</v>
      </c>
      <c r="E15" s="20">
        <f ca="1">ROUND(2*(E14-$C$7)/$C$8,0)/2+E13</f>
        <v>34807.5</v>
      </c>
    </row>
    <row r="16" spans="1:7" ht="12.95" customHeight="1" x14ac:dyDescent="0.2">
      <c r="A16" s="21" t="s">
        <v>4</v>
      </c>
      <c r="B16" s="15"/>
      <c r="C16" s="22">
        <f ca="1">+C8+C12</f>
        <v>0.63578606360112699</v>
      </c>
      <c r="D16" s="19" t="s">
        <v>38</v>
      </c>
      <c r="E16" s="31">
        <f ca="1">ROUND(2*(E14-$C$15)/$C$16,0)/2+E13</f>
        <v>10909</v>
      </c>
    </row>
    <row r="17" spans="1:17" ht="12.95" customHeight="1" thickBot="1" x14ac:dyDescent="0.25">
      <c r="A17" s="19" t="s">
        <v>39</v>
      </c>
      <c r="B17" s="15"/>
      <c r="C17" s="15">
        <f>COUNT(C21:C2191)</f>
        <v>5</v>
      </c>
      <c r="D17" s="19" t="s">
        <v>40</v>
      </c>
      <c r="E17" s="23">
        <f ca="1">+$C$15+$C$16*E16-15018.5-$C$9/24</f>
        <v>45348.160693413207</v>
      </c>
    </row>
    <row r="18" spans="1:17" ht="12.95" customHeight="1" x14ac:dyDescent="0.2">
      <c r="A18" s="21" t="s">
        <v>5</v>
      </c>
      <c r="B18" s="15"/>
      <c r="C18" s="24">
        <f ca="1">+C15</f>
        <v>53430.474692255179</v>
      </c>
      <c r="D18" s="25">
        <f ca="1">+C16</f>
        <v>0.63578606360112699</v>
      </c>
      <c r="E18" s="26" t="s">
        <v>41</v>
      </c>
    </row>
    <row r="19" spans="1:17" ht="12.95" customHeight="1" thickTop="1" x14ac:dyDescent="0.2">
      <c r="A19" s="34" t="s">
        <v>45</v>
      </c>
      <c r="E19" s="35">
        <v>21</v>
      </c>
    </row>
    <row r="20" spans="1:17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12</v>
      </c>
      <c r="I20" s="7" t="s">
        <v>46</v>
      </c>
      <c r="J20" s="7" t="s">
        <v>19</v>
      </c>
      <c r="K20" s="7" t="s">
        <v>26</v>
      </c>
      <c r="L20" s="7" t="s">
        <v>27</v>
      </c>
      <c r="M20" s="7" t="s">
        <v>28</v>
      </c>
      <c r="N20" s="7" t="s">
        <v>29</v>
      </c>
      <c r="O20" s="7" t="s">
        <v>24</v>
      </c>
      <c r="P20" s="6" t="s">
        <v>23</v>
      </c>
      <c r="Q20" s="4" t="s">
        <v>15</v>
      </c>
    </row>
    <row r="21" spans="1:17" ht="12.95" customHeight="1" x14ac:dyDescent="0.2">
      <c r="A21" t="s">
        <v>12</v>
      </c>
      <c r="C21" s="13">
        <f>+C4</f>
        <v>38236.315000000002</v>
      </c>
      <c r="D21" s="13" t="s">
        <v>14</v>
      </c>
      <c r="E21">
        <f>+(C21-C$7)/C$8</f>
        <v>0</v>
      </c>
      <c r="F21">
        <f>ROUND(2*E21,0)/2</f>
        <v>0</v>
      </c>
      <c r="H21" s="31">
        <v>0</v>
      </c>
      <c r="O21">
        <f ca="1">+C$11+C$12*$F21</f>
        <v>0.14434431543853235</v>
      </c>
      <c r="Q21" s="2">
        <f>+C21-15018.5</f>
        <v>23217.815000000002</v>
      </c>
    </row>
    <row r="22" spans="1:17" ht="12.95" customHeight="1" x14ac:dyDescent="0.2">
      <c r="A22" s="10" t="s">
        <v>31</v>
      </c>
      <c r="B22" s="11" t="s">
        <v>32</v>
      </c>
      <c r="C22" s="12">
        <v>46623.737000000001</v>
      </c>
      <c r="D22" s="12">
        <v>1.06E-2</v>
      </c>
      <c r="E22">
        <f>+(C22-C$7)/C$8</f>
        <v>13192.126331021247</v>
      </c>
      <c r="F22">
        <f>ROUND(2*E22,0)/2</f>
        <v>13192</v>
      </c>
      <c r="G22">
        <f>+C22-(C$7+F22*C$8)</f>
        <v>8.0320000000938307E-2</v>
      </c>
      <c r="I22">
        <f>+G22</f>
        <v>8.0320000000938307E-2</v>
      </c>
      <c r="O22">
        <f ca="1">+C$11+C$12*$F22</f>
        <v>9.2415341506536713E-2</v>
      </c>
      <c r="Q22" s="2">
        <f>+C22-15018.5</f>
        <v>31605.237000000001</v>
      </c>
    </row>
    <row r="23" spans="1:17" ht="12.95" customHeight="1" x14ac:dyDescent="0.2">
      <c r="A23" s="10" t="s">
        <v>31</v>
      </c>
      <c r="B23" s="11" t="s">
        <v>33</v>
      </c>
      <c r="C23" s="12">
        <v>46624.715100000001</v>
      </c>
      <c r="D23" s="12">
        <v>4.8999999999999998E-3</v>
      </c>
      <c r="E23">
        <f>+(C23-C$7)/C$8</f>
        <v>13193.664732065617</v>
      </c>
      <c r="F23">
        <f>ROUND(2*E23,0)/2</f>
        <v>13193.5</v>
      </c>
      <c r="G23">
        <f>+C23-(C$7+F23*C$8)</f>
        <v>0.10473500000080094</v>
      </c>
      <c r="I23">
        <f>+G23</f>
        <v>0.10473500000080094</v>
      </c>
      <c r="O23">
        <f ca="1">+C$11+C$12*$F23</f>
        <v>9.2409436908227283E-2</v>
      </c>
      <c r="Q23" s="2">
        <f>+C23-15018.5</f>
        <v>31606.215100000001</v>
      </c>
    </row>
    <row r="24" spans="1:17" ht="12.95" customHeight="1" x14ac:dyDescent="0.2">
      <c r="A24" s="27" t="s">
        <v>42</v>
      </c>
      <c r="B24" s="28"/>
      <c r="C24" s="29">
        <v>53227.333400000003</v>
      </c>
      <c r="D24" s="30">
        <v>6.9999999999999999E-4</v>
      </c>
      <c r="E24">
        <f>+(C24-C$7)/C$8</f>
        <v>23578.569024363394</v>
      </c>
      <c r="F24">
        <f>ROUND(2*E24,0)/2</f>
        <v>23578.5</v>
      </c>
      <c r="G24">
        <f>+C24-(C$7+F24*C$8)</f>
        <v>4.3884999999136198E-2</v>
      </c>
      <c r="I24">
        <f>+G24</f>
        <v>4.3884999999136198E-2</v>
      </c>
      <c r="O24">
        <f ca="1">+C$11+C$12*$F24</f>
        <v>5.1529934612610628E-2</v>
      </c>
      <c r="Q24" s="2">
        <f>+C24-15018.5</f>
        <v>38208.833400000003</v>
      </c>
    </row>
    <row r="25" spans="1:17" ht="12.95" customHeight="1" x14ac:dyDescent="0.2">
      <c r="A25" s="27" t="s">
        <v>42</v>
      </c>
      <c r="B25" s="28"/>
      <c r="C25" s="29">
        <v>53430.8</v>
      </c>
      <c r="D25" s="30">
        <v>1E-3</v>
      </c>
      <c r="E25">
        <f>+(C25-C$7)/C$8</f>
        <v>23898.590729643438</v>
      </c>
      <c r="F25">
        <f>ROUND(2*E25,0)/2</f>
        <v>23898.5</v>
      </c>
      <c r="G25">
        <f>+C25-(C$7+F25*C$8)</f>
        <v>5.7684999999764841E-2</v>
      </c>
      <c r="I25">
        <f>+G25</f>
        <v>5.7684999999764841E-2</v>
      </c>
      <c r="O25">
        <f ca="1">+C$11+C$12*$F25</f>
        <v>5.0270286973265674E-2</v>
      </c>
      <c r="Q25" s="2">
        <f>+C25-15018.5</f>
        <v>38412.300000000003</v>
      </c>
    </row>
    <row r="26" spans="1:17" ht="12.95" customHeight="1" x14ac:dyDescent="0.2">
      <c r="C26" s="13"/>
      <c r="D26" s="13"/>
      <c r="Q26" s="2"/>
    </row>
    <row r="27" spans="1:17" ht="12.95" customHeight="1" x14ac:dyDescent="0.2">
      <c r="C27" s="13"/>
      <c r="D27" s="13"/>
      <c r="Q27" s="2"/>
    </row>
    <row r="28" spans="1:17" ht="12.95" customHeight="1" x14ac:dyDescent="0.2">
      <c r="C28" s="13"/>
      <c r="D28" s="13"/>
      <c r="Q28" s="2"/>
    </row>
    <row r="29" spans="1:17" ht="12.95" customHeight="1" x14ac:dyDescent="0.2">
      <c r="D29" s="3"/>
      <c r="Q29" s="2"/>
    </row>
    <row r="30" spans="1:17" ht="12.95" customHeight="1" x14ac:dyDescent="0.2">
      <c r="D30" s="3"/>
    </row>
    <row r="31" spans="1:17" ht="12.95" customHeight="1" x14ac:dyDescent="0.2">
      <c r="D31" s="3"/>
    </row>
    <row r="32" spans="1:17" ht="12.95" customHeight="1" x14ac:dyDescent="0.2">
      <c r="D32" s="3"/>
    </row>
    <row r="33" spans="4:4" ht="12.95" customHeight="1" x14ac:dyDescent="0.2">
      <c r="D33" s="3"/>
    </row>
    <row r="34" spans="4:4" x14ac:dyDescent="0.2">
      <c r="D34" s="3"/>
    </row>
    <row r="35" spans="4:4" x14ac:dyDescent="0.2">
      <c r="D35" s="3"/>
    </row>
    <row r="36" spans="4:4" x14ac:dyDescent="0.2">
      <c r="D36" s="3"/>
    </row>
    <row r="37" spans="4:4" x14ac:dyDescent="0.2">
      <c r="D37" s="3"/>
    </row>
    <row r="38" spans="4:4" x14ac:dyDescent="0.2">
      <c r="D38" s="3"/>
    </row>
    <row r="39" spans="4:4" x14ac:dyDescent="0.2">
      <c r="D39" s="3"/>
    </row>
    <row r="40" spans="4:4" x14ac:dyDescent="0.2">
      <c r="D40" s="3"/>
    </row>
    <row r="41" spans="4:4" x14ac:dyDescent="0.2">
      <c r="D41" s="3"/>
    </row>
    <row r="42" spans="4:4" x14ac:dyDescent="0.2">
      <c r="D42" s="3"/>
    </row>
    <row r="43" spans="4:4" x14ac:dyDescent="0.2">
      <c r="D43" s="3"/>
    </row>
    <row r="44" spans="4:4" x14ac:dyDescent="0.2">
      <c r="D44" s="3"/>
    </row>
    <row r="45" spans="4:4" x14ac:dyDescent="0.2">
      <c r="D45" s="3"/>
    </row>
    <row r="46" spans="4:4" x14ac:dyDescent="0.2">
      <c r="D46" s="3"/>
    </row>
    <row r="47" spans="4:4" x14ac:dyDescent="0.2">
      <c r="D47" s="3"/>
    </row>
    <row r="48" spans="4:4" x14ac:dyDescent="0.2">
      <c r="D48" s="3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2024-02-25T05:48:27Z</dcterms:modified>
</cp:coreProperties>
</file>