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503B343-A22F-4A48-A593-CB9520941EE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G4" i="1"/>
  <c r="F4" i="1"/>
  <c r="Q22" i="1"/>
  <c r="Q23" i="1"/>
  <c r="Q24" i="1"/>
  <c r="E21" i="1"/>
  <c r="F21" i="1"/>
  <c r="G21" i="1"/>
  <c r="H21" i="1"/>
  <c r="E15" i="1"/>
  <c r="C17" i="1"/>
  <c r="Q21" i="1"/>
  <c r="C11" i="1"/>
  <c r="C12" i="1"/>
  <c r="C16" i="1" l="1"/>
  <c r="D18" i="1" s="1"/>
  <c r="O24" i="1"/>
  <c r="O22" i="1"/>
  <c r="O23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<sst xmlns="http://schemas.openxmlformats.org/spreadsheetml/2006/main" count="56" uniqueCount="46">
  <si>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</si>
  <si>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</si>
  <si>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</si>
  <si>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</si>
  <si>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</si>
  <si>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</si>
  <si>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</si>
  <si>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</si>
  <si>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</si>
  <si>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</si>
  <si>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</si>
  <si>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</si>
  <si>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</si>
  <si>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</si>
  <si>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</si>
  <si>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</si>
  <si>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</si>
  <si>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</si>
  <si>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</si>
  <si>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</si>
  <si>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</si>
  <si>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</si>
  <si>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</si>
  <si>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</si>
  <si>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</si>
  <si>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</si>
  <si>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</si>
  <si>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</si>
  <si>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</si>
  <si>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</si>
  <si>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</si>
  <si>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</si>
  <si>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</si>
  <si>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</si>
  <si>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</si>
  <si>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</si>
  <si>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not avail.</t>
  </si>
  <si>
    <t>GCVS 4 Eph.</t>
  </si>
  <si>
    <t>V1387 Ori / GSC 1318-0281</t>
  </si>
  <si>
    <t>EW?</t>
  </si>
  <si>
    <t>Rucinski 14</t>
  </si>
  <si>
    <t>IBVS 5898</t>
  </si>
  <si>
    <t>II</t>
  </si>
  <si>
    <t>I</t>
  </si>
  <si>
    <t>Rucinski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</si>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</sst>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0" borderId="6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V1387 Ori --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Rucinski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378.5</c:v>
                </c:pt>
                <c:pt idx="2">
                  <c:v>414</c:v>
                </c:pt>
                <c:pt idx="3">
                  <c:v>451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CF-4525-8C54-C48EE402BAA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378.5</c:v>
                </c:pt>
                <c:pt idx="2">
                  <c:v>414</c:v>
                </c:pt>
                <c:pt idx="3">
                  <c:v>451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5.4689999960828573E-3</c:v>
                </c:pt>
                <c:pt idx="2">
                  <c:v>-1.6239999968092889E-3</c:v>
                </c:pt>
                <c:pt idx="3">
                  <c:v>-7.1659999957773834E-3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CF-4525-8C54-C48EE402BAA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378.5</c:v>
                </c:pt>
                <c:pt idx="2">
                  <c:v>414</c:v>
                </c:pt>
                <c:pt idx="3">
                  <c:v>451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CF-4525-8C54-C48EE402BAA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378.5</c:v>
                </c:pt>
                <c:pt idx="2">
                  <c:v>414</c:v>
                </c:pt>
                <c:pt idx="3">
                  <c:v>451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CF-4525-8C54-C48EE402BAA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378.5</c:v>
                </c:pt>
                <c:pt idx="2">
                  <c:v>414</c:v>
                </c:pt>
                <c:pt idx="3">
                  <c:v>451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CF-4525-8C54-C48EE402BA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378.5</c:v>
                </c:pt>
                <c:pt idx="2">
                  <c:v>414</c:v>
                </c:pt>
                <c:pt idx="3">
                  <c:v>451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CF-4525-8C54-C48EE402BA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378.5</c:v>
                </c:pt>
                <c:pt idx="2">
                  <c:v>414</c:v>
                </c:pt>
                <c:pt idx="3">
                  <c:v>451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CF-4525-8C54-C48EE402BA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378.5</c:v>
                </c:pt>
                <c:pt idx="2">
                  <c:v>414</c:v>
                </c:pt>
                <c:pt idx="3">
                  <c:v>451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7.1058892859573092E-2</c:v>
                </c:pt>
                <c:pt idx="1">
                  <c:v>5.1607253157677363E-3</c:v>
                </c:pt>
                <c:pt idx="2">
                  <c:v>-1.0199482583540254E-3</c:v>
                </c:pt>
                <c:pt idx="3">
                  <c:v>-7.4617770539175676E-3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CF-4525-8C54-C48EE402B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529480"/>
        <c:axId val="1"/>
      </c:scatterChart>
      <c:valAx>
        <c:axId val="816529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6529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97937099967764"/>
          <c:w val="0.67518796992481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A77C577-A8EC-5A59-59BC-B40501613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3" sqref="E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38</v>
      </c>
      <c r="E1" s="5"/>
      <c r="F1" s="5"/>
      <c r="G1" s="6" t="s">
        <v>39</v>
      </c>
      <c r="H1" s="7" t="s">
        <v>40</v>
      </c>
      <c r="I1" s="4" t="s">
        <v>36</v>
      </c>
      <c r="J1" s="4" t="s">
        <v>36</v>
      </c>
      <c r="K1" s="8">
        <v>54204.018700000001</v>
      </c>
      <c r="L1" s="8">
        <v>0.73016599999999998</v>
      </c>
    </row>
    <row r="2" spans="1:12" s="9" customFormat="1" ht="12.95" customHeight="1" x14ac:dyDescent="0.2">
      <c r="A2" s="9" t="s">
        <v>23</v>
      </c>
      <c r="B2" s="9" t="s">
        <v>39</v>
      </c>
      <c r="C2" s="10"/>
    </row>
    <row r="3" spans="1:12" s="9" customFormat="1" ht="12.95" customHeight="1" thickBot="1" x14ac:dyDescent="0.25"/>
    <row r="4" spans="1:12" s="9" customFormat="1" ht="12.95" customHeight="1" thickTop="1" thickBot="1" x14ac:dyDescent="0.25">
      <c r="A4" s="11" t="s">
        <v>37</v>
      </c>
      <c r="C4" s="12" t="s">
        <v>36</v>
      </c>
      <c r="D4" s="13" t="s">
        <v>36</v>
      </c>
      <c r="F4" s="14" t="str">
        <f>"F"&amp;E19</f>
        <v>F22</v>
      </c>
      <c r="G4" s="15" t="str">
        <f>"G"&amp;E19</f>
        <v>G22</v>
      </c>
    </row>
    <row r="5" spans="1:12" s="9" customFormat="1" ht="12.95" customHeight="1" thickTop="1" x14ac:dyDescent="0.2"/>
    <row r="6" spans="1:12" s="9" customFormat="1" ht="12.95" customHeight="1" x14ac:dyDescent="0.2">
      <c r="A6" s="16" t="s">
        <v>0</v>
      </c>
    </row>
    <row r="7" spans="1:12" s="9" customFormat="1" ht="12.95" customHeight="1" x14ac:dyDescent="0.2">
      <c r="A7" s="9" t="s">
        <v>1</v>
      </c>
      <c r="C7" s="9">
        <v>54204.018700000001</v>
      </c>
    </row>
    <row r="8" spans="1:12" s="9" customFormat="1" ht="12.95" customHeight="1" x14ac:dyDescent="0.2">
      <c r="A8" s="9" t="s">
        <v>2</v>
      </c>
      <c r="C8" s="9">
        <v>0.73016599999999998</v>
      </c>
      <c r="D8" s="17" t="s">
        <v>40</v>
      </c>
    </row>
    <row r="9" spans="1:12" s="9" customFormat="1" ht="12.95" customHeight="1" x14ac:dyDescent="0.2">
      <c r="A9" s="11" t="s">
        <v>29</v>
      </c>
      <c r="C9" s="18">
        <v>-9.5</v>
      </c>
      <c r="D9" s="9" t="s">
        <v>30</v>
      </c>
    </row>
    <row r="10" spans="1:12" s="9" customFormat="1" ht="12.95" customHeight="1" thickBot="1" x14ac:dyDescent="0.25">
      <c r="C10" s="19" t="s">
        <v>19</v>
      </c>
      <c r="D10" s="19" t="s">
        <v>20</v>
      </c>
    </row>
    <row r="11" spans="1:12" s="9" customFormat="1" ht="12.95" customHeight="1" x14ac:dyDescent="0.2">
      <c r="A11" s="9" t="s">
        <v>14</v>
      </c>
      <c r="C11" s="15">
        <f ca="1">INTERCEPT(INDIRECT($G$4):G992,INDIRECT($F$4):F992)</f>
        <v>7.1058892859573092E-2</v>
      </c>
      <c r="D11" s="20"/>
    </row>
    <row r="12" spans="1:12" s="9" customFormat="1" ht="12.95" customHeight="1" x14ac:dyDescent="0.2">
      <c r="A12" s="9" t="s">
        <v>15</v>
      </c>
      <c r="C12" s="15">
        <f ca="1">SLOPE(INDIRECT($G$4):G992,INDIRECT($F$4):F992)</f>
        <v>-1.7410348096117662E-4</v>
      </c>
      <c r="D12" s="20"/>
    </row>
    <row r="13" spans="1:12" s="9" customFormat="1" ht="12.95" customHeight="1" x14ac:dyDescent="0.2">
      <c r="A13" s="9" t="s">
        <v>18</v>
      </c>
      <c r="C13" s="20" t="s">
        <v>12</v>
      </c>
      <c r="D13" s="20"/>
    </row>
    <row r="14" spans="1:12" s="9" customFormat="1" ht="12.95" customHeight="1" x14ac:dyDescent="0.2"/>
    <row r="15" spans="1:12" s="9" customFormat="1" ht="12.95" customHeight="1" x14ac:dyDescent="0.2">
      <c r="A15" s="21" t="s">
        <v>16</v>
      </c>
      <c r="C15" s="22">
        <f ca="1">(C7+C11)+(C8+C12)*INT(MAX(F21:F3533))</f>
        <v>54533.31610422294</v>
      </c>
      <c r="D15" s="17" t="s">
        <v>31</v>
      </c>
      <c r="E15" s="23">
        <f ca="1">TODAY()+15018.5-B9/24</f>
        <v>60370.5</v>
      </c>
    </row>
    <row r="16" spans="1:12" s="9" customFormat="1" ht="12.95" customHeight="1" x14ac:dyDescent="0.2">
      <c r="A16" s="16" t="s">
        <v>3</v>
      </c>
      <c r="C16" s="24">
        <f ca="1">+C8+C12</f>
        <v>0.72999189651903884</v>
      </c>
      <c r="D16" s="17" t="s">
        <v>32</v>
      </c>
      <c r="E16" s="23">
        <f ca="1">ROUND(2*(E15-C15)/C16,0)/2+1</f>
        <v>7997</v>
      </c>
    </row>
    <row r="17" spans="1:17" s="9" customFormat="1" ht="12.95" customHeight="1" thickBot="1" x14ac:dyDescent="0.25">
      <c r="A17" s="17" t="s">
        <v>28</v>
      </c>
      <c r="C17" s="9">
        <f>COUNT(C21:C2191)</f>
        <v>4</v>
      </c>
      <c r="D17" s="17" t="s">
        <v>33</v>
      </c>
      <c r="E17" s="25">
        <f ca="1">+C15+C16*E16-15018.5-C9/24</f>
        <v>45352.95713401903</v>
      </c>
    </row>
    <row r="18" spans="1:17" s="9" customFormat="1" ht="12.95" customHeight="1" thickTop="1" thickBot="1" x14ac:dyDescent="0.25">
      <c r="A18" s="16" t="s">
        <v>4</v>
      </c>
      <c r="C18" s="26">
        <f ca="1">+C15</f>
        <v>54533.31610422294</v>
      </c>
      <c r="D18" s="27">
        <f ca="1">+C16</f>
        <v>0.72999189651903884</v>
      </c>
      <c r="E18" s="28" t="s">
        <v>34</v>
      </c>
    </row>
    <row r="19" spans="1:17" s="9" customFormat="1" ht="12.95" customHeight="1" thickTop="1" x14ac:dyDescent="0.2">
      <c r="A19" s="29" t="s">
        <v>35</v>
      </c>
      <c r="E19" s="30">
        <v>22</v>
      </c>
    </row>
    <row r="20" spans="1:17" s="9" customFormat="1" ht="12.95" customHeight="1" thickBot="1" x14ac:dyDescent="0.25">
      <c r="A20" s="19" t="s">
        <v>5</v>
      </c>
      <c r="B20" s="19" t="s">
        <v>6</v>
      </c>
      <c r="C20" s="19" t="s">
        <v>7</v>
      </c>
      <c r="D20" s="19" t="s">
        <v>11</v>
      </c>
      <c r="E20" s="19" t="s">
        <v>8</v>
      </c>
      <c r="F20" s="19" t="s">
        <v>9</v>
      </c>
      <c r="G20" s="19" t="s">
        <v>10</v>
      </c>
      <c r="H20" s="31" t="s">
        <v>44</v>
      </c>
      <c r="I20" s="31" t="s">
        <v>45</v>
      </c>
      <c r="J20" s="31" t="s">
        <v>17</v>
      </c>
      <c r="K20" s="31" t="s">
        <v>24</v>
      </c>
      <c r="L20" s="31" t="s">
        <v>25</v>
      </c>
      <c r="M20" s="31" t="s">
        <v>26</v>
      </c>
      <c r="N20" s="31" t="s">
        <v>27</v>
      </c>
      <c r="O20" s="31" t="s">
        <v>22</v>
      </c>
      <c r="P20" s="32" t="s">
        <v>21</v>
      </c>
      <c r="Q20" s="19" t="s">
        <v>13</v>
      </c>
    </row>
    <row r="21" spans="1:17" s="9" customFormat="1" ht="12.95" customHeight="1" x14ac:dyDescent="0.2">
      <c r="A21" s="17" t="s">
        <v>40</v>
      </c>
      <c r="C21" s="10">
        <v>54204.018700000001</v>
      </c>
      <c r="D21" s="10" t="s">
        <v>12</v>
      </c>
      <c r="E21" s="9">
        <f>+(C21-C$7)/C$8</f>
        <v>0</v>
      </c>
      <c r="F21" s="9">
        <f>ROUND(2*E21,0)/2</f>
        <v>0</v>
      </c>
      <c r="G21" s="9">
        <f>+C21-(C$7+F21*C$8)</f>
        <v>0</v>
      </c>
      <c r="H21" s="9">
        <f>+G21</f>
        <v>0</v>
      </c>
      <c r="O21" s="9">
        <f ca="1">+C$11+C$12*$F21</f>
        <v>7.1058892859573092E-2</v>
      </c>
      <c r="Q21" s="33">
        <f>+C21-15018.5</f>
        <v>39185.518700000001</v>
      </c>
    </row>
    <row r="22" spans="1:17" s="9" customFormat="1" ht="12.95" customHeight="1" x14ac:dyDescent="0.2">
      <c r="A22" s="34" t="s">
        <v>41</v>
      </c>
      <c r="B22" s="35" t="s">
        <v>42</v>
      </c>
      <c r="C22" s="34">
        <v>54480.392</v>
      </c>
      <c r="D22" s="34">
        <v>1.1999999999999999E-3</v>
      </c>
      <c r="E22" s="9">
        <f>+(C22-C$7)/C$8</f>
        <v>378.50749007759782</v>
      </c>
      <c r="F22" s="9">
        <f>ROUND(2*E22,0)/2</f>
        <v>378.5</v>
      </c>
      <c r="G22" s="9">
        <f>+C22-(C$7+F22*C$8)</f>
        <v>5.4689999960828573E-3</v>
      </c>
      <c r="I22" s="9">
        <f>+G22</f>
        <v>5.4689999960828573E-3</v>
      </c>
      <c r="O22" s="9">
        <f ca="1">+C$11+C$12*$F22</f>
        <v>5.1607253157677363E-3</v>
      </c>
      <c r="Q22" s="33">
        <f>+C22-15018.5</f>
        <v>39461.892</v>
      </c>
    </row>
    <row r="23" spans="1:17" s="9" customFormat="1" ht="12.95" customHeight="1" x14ac:dyDescent="0.2">
      <c r="A23" s="34" t="s">
        <v>41</v>
      </c>
      <c r="B23" s="35" t="s">
        <v>43</v>
      </c>
      <c r="C23" s="34">
        <v>54506.305800000002</v>
      </c>
      <c r="D23" s="34">
        <v>2.9999999999999997E-4</v>
      </c>
      <c r="E23" s="9">
        <f>+(C23-C$7)/C$8</f>
        <v>413.99777584823369</v>
      </c>
      <c r="F23" s="9">
        <f>ROUND(2*E23,0)/2</f>
        <v>414</v>
      </c>
      <c r="G23" s="9">
        <f>+C23-(C$7+F23*C$8)</f>
        <v>-1.6239999968092889E-3</v>
      </c>
      <c r="I23" s="9">
        <f>+G23</f>
        <v>-1.6239999968092889E-3</v>
      </c>
      <c r="O23" s="9">
        <f ca="1">+C$11+C$12*$F23</f>
        <v>-1.0199482583540254E-3</v>
      </c>
      <c r="Q23" s="33">
        <f>+C23-15018.5</f>
        <v>39487.805800000002</v>
      </c>
    </row>
    <row r="24" spans="1:17" s="9" customFormat="1" ht="12.95" customHeight="1" x14ac:dyDescent="0.2">
      <c r="A24" s="34" t="s">
        <v>41</v>
      </c>
      <c r="B24" s="35" t="s">
        <v>43</v>
      </c>
      <c r="C24" s="34">
        <v>54533.316400000003</v>
      </c>
      <c r="D24" s="34">
        <v>1.1999999999999999E-3</v>
      </c>
      <c r="E24" s="9">
        <f>+(C24-C$7)/C$8</f>
        <v>450.99018579337138</v>
      </c>
      <c r="F24" s="9">
        <f>ROUND(2*E24,0)/2</f>
        <v>451</v>
      </c>
      <c r="G24" s="9">
        <f>+C24-(C$7+F24*C$8)</f>
        <v>-7.1659999957773834E-3</v>
      </c>
      <c r="I24" s="9">
        <f>+G24</f>
        <v>-7.1659999957773834E-3</v>
      </c>
      <c r="O24" s="9">
        <f ca="1">+C$11+C$12*$F24</f>
        <v>-7.4617770539175676E-3</v>
      </c>
      <c r="Q24" s="33">
        <f>+C24-15018.5</f>
        <v>39514.816400000003</v>
      </c>
    </row>
    <row r="25" spans="1:17" s="9" customFormat="1" ht="12.95" customHeight="1" x14ac:dyDescent="0.2">
      <c r="C25" s="10"/>
      <c r="D25" s="10"/>
      <c r="Q25" s="33"/>
    </row>
    <row r="26" spans="1:17" s="9" customFormat="1" ht="12.95" customHeight="1" x14ac:dyDescent="0.2">
      <c r="C26" s="10"/>
      <c r="D26" s="10"/>
      <c r="Q26" s="33"/>
    </row>
    <row r="27" spans="1:17" s="9" customFormat="1" ht="12.95" customHeight="1" x14ac:dyDescent="0.2">
      <c r="C27" s="10"/>
      <c r="D27" s="10"/>
      <c r="Q27" s="33"/>
    </row>
    <row r="28" spans="1:17" s="9" customFormat="1" ht="12.95" customHeight="1" x14ac:dyDescent="0.2">
      <c r="C28" s="10"/>
      <c r="D28" s="10"/>
      <c r="Q28" s="33"/>
    </row>
    <row r="29" spans="1:17" s="9" customFormat="1" ht="12.95" customHeight="1" x14ac:dyDescent="0.2">
      <c r="C29" s="10"/>
      <c r="D29" s="10"/>
      <c r="Q29" s="33"/>
    </row>
    <row r="30" spans="1:17" s="9" customFormat="1" ht="12.95" customHeight="1" x14ac:dyDescent="0.2">
      <c r="C30" s="10"/>
      <c r="D30" s="10"/>
      <c r="Q30" s="33"/>
    </row>
    <row r="31" spans="1:17" s="9" customFormat="1" ht="12.95" customHeight="1" x14ac:dyDescent="0.2">
      <c r="C31" s="10"/>
      <c r="D31" s="10"/>
      <c r="Q31" s="33"/>
    </row>
    <row r="32" spans="1:17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2024-03-01T04:18:44Z</dcterms:modified>
</cp:coreProperties>
</file>