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D7F3236-15D0-4656-B2CC-CD171115141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E14" i="1"/>
  <c r="E15" i="1" s="1"/>
  <c r="Q21" i="1"/>
  <c r="C17" i="1"/>
  <c r="G21" i="1"/>
  <c r="H21" i="1"/>
  <c r="C12" i="1"/>
  <c r="C16" i="1" l="1"/>
  <c r="D18" i="1" s="1"/>
  <c r="C11" i="1"/>
  <c r="C15" i="1" l="1"/>
  <c r="O22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<sst xmlns="http://schemas.openxmlformats.org/spreadsheetml/2006/main" count="54" uniqueCount="48">
  <si>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</si>
  <si>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</si>
  <si>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</si>
  <si>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</si>
  <si>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</si>
  <si>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</si>
  <si>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</si>
  <si>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</si>
  <si>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</si>
  <si>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</si>
  <si>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</si>
  <si>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</si>
  <si>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</si>
  <si>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</si>
  <si>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</si>
  <si>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</si>
  <si>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</si>
  <si>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</si>
  <si>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</si>
  <si>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</si>
  <si>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</si>
  <si>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</si>
  <si>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</si>
  <si>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</si>
  <si>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</si>
  <si>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</si>
  <si>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</si>
  <si>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</si>
  <si>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</si>
  <si>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</si>
  <si>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</si>
  <si>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</si>
  <si>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</si>
  <si>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</si>
  <si>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</si>
  <si>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</si>
  <si>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</si>
  <si>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</si>
  <si>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</si>
  <si>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</si>
  <si>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</si>
  <si>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</si>
  <si>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V1642 Ori / GSC 0101-1622</t>
  </si>
  <si>
    <t>EA</t>
  </si>
  <si>
    <t>IBVS 5894</t>
  </si>
  <si>
    <t>I</t>
  </si>
  <si>
    <t>IBVS 6042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</si>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</sst>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V1642 Ori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88-45F6-B025-60E3B66AB6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-5.9250000049360096E-3</c:v>
                </c:pt>
                <c:pt idx="2">
                  <c:v>-6.1189999978523701E-3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88-45F6-B025-60E3B66AB6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88-45F6-B025-60E3B66AB6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88-45F6-B025-60E3B66AB6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88-45F6-B025-60E3B66AB6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88-45F6-B025-60E3B66AB6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88-45F6-B025-60E3B66AB6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-5.7026201003921462E-3</c:v>
                </c:pt>
                <c:pt idx="1">
                  <c:v>-5.9250000049360096E-3</c:v>
                </c:pt>
                <c:pt idx="2">
                  <c:v>-6.1189999978523701E-3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88-45F6-B025-60E3B66AB6F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525</c:v>
                </c:pt>
                <c:pt idx="2">
                  <c:v>983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88-45F6-B025-60E3B66A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443032"/>
        <c:axId val="1"/>
      </c:scatterChart>
      <c:valAx>
        <c:axId val="65944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944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2A3E22-BD9D-C02A-022E-E3242A5CB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4" sqref="F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ht="12.95" customHeight="1" x14ac:dyDescent="0.2">
      <c r="A2" t="s">
        <v>24</v>
      </c>
      <c r="B2" t="s">
        <v>43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6">
        <v>53268.857000000004</v>
      </c>
      <c r="D7" s="30" t="s">
        <v>41</v>
      </c>
    </row>
    <row r="8" spans="1:7" ht="12.95" customHeight="1" x14ac:dyDescent="0.2">
      <c r="A8" t="s">
        <v>3</v>
      </c>
      <c r="C8" s="36">
        <v>3.037693</v>
      </c>
      <c r="D8" s="30" t="s">
        <v>41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-5.7026201003921462E-3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-4.2358077055973909E-7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60370.725448726851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56254.903100000003</v>
      </c>
      <c r="D15" s="14" t="s">
        <v>38</v>
      </c>
      <c r="E15" s="15">
        <f ca="1">ROUND(2*(E14-$C$7)/$C$8,0)/2+E13</f>
        <v>2339</v>
      </c>
    </row>
    <row r="16" spans="1:7" ht="12.95" customHeight="1" x14ac:dyDescent="0.2">
      <c r="A16" s="16" t="s">
        <v>4</v>
      </c>
      <c r="B16" s="10"/>
      <c r="C16" s="17">
        <f ca="1">+C8+C12</f>
        <v>3.0376925764192295</v>
      </c>
      <c r="D16" s="14" t="s">
        <v>39</v>
      </c>
      <c r="E16" s="24">
        <f ca="1">ROUND(2*(E14-$C$15)/$C$16,0)/2+E13</f>
        <v>1356</v>
      </c>
    </row>
    <row r="17" spans="1:18" ht="12.95" customHeight="1" thickBot="1" x14ac:dyDescent="0.25">
      <c r="A17" s="14" t="s">
        <v>29</v>
      </c>
      <c r="B17" s="10"/>
      <c r="C17" s="10">
        <f>COUNT(C21:C2191)</f>
        <v>3</v>
      </c>
      <c r="D17" s="14" t="s">
        <v>33</v>
      </c>
      <c r="E17" s="18">
        <f ca="1">+$C$15+$C$16*E16-15018.5-$C$9/24</f>
        <v>45355.910066957811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56254.903100000003</v>
      </c>
      <c r="D18" s="20">
        <f ca="1">+C16</f>
        <v>3.0376925764192295</v>
      </c>
      <c r="E18" s="21" t="s">
        <v>34</v>
      </c>
    </row>
    <row r="19" spans="1:18" ht="12.95" customHeight="1" thickTop="1" x14ac:dyDescent="0.2">
      <c r="A19" s="25" t="s">
        <v>35</v>
      </c>
      <c r="E19" s="26">
        <v>22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ht="12.95" customHeight="1" x14ac:dyDescent="0.2">
      <c r="A21" t="s">
        <v>41</v>
      </c>
      <c r="C21" s="8">
        <f>C7</f>
        <v>53268.857000000004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-5.7026201003921462E-3</v>
      </c>
      <c r="Q21" s="2">
        <f>+C21-15018.5</f>
        <v>38250.357000000004</v>
      </c>
    </row>
    <row r="22" spans="1:18" ht="12.95" customHeight="1" x14ac:dyDescent="0.2">
      <c r="A22" s="31" t="s">
        <v>44</v>
      </c>
      <c r="B22" s="32" t="s">
        <v>45</v>
      </c>
      <c r="C22" s="31">
        <v>54863.639900000002</v>
      </c>
      <c r="D22" s="31">
        <v>5.0000000000000001E-4</v>
      </c>
      <c r="E22">
        <f>+(C22-C$7)/C$8</f>
        <v>524.99804950664804</v>
      </c>
      <c r="F22">
        <f>ROUND(2*E22,0)/2</f>
        <v>525</v>
      </c>
      <c r="G22">
        <f>+C22-(C$7+F22*C$8)</f>
        <v>-5.9250000049360096E-3</v>
      </c>
      <c r="I22">
        <f>+G22</f>
        <v>-5.9250000049360096E-3</v>
      </c>
      <c r="O22">
        <f ca="1">+C$11+C$12*$F22</f>
        <v>-5.9250000049360096E-3</v>
      </c>
      <c r="Q22" s="2">
        <f>+C22-15018.5</f>
        <v>39845.139900000002</v>
      </c>
    </row>
    <row r="23" spans="1:18" ht="12.95" customHeight="1" x14ac:dyDescent="0.2">
      <c r="A23" s="33" t="s">
        <v>46</v>
      </c>
      <c r="B23" s="34" t="s">
        <v>45</v>
      </c>
      <c r="C23" s="35">
        <v>56254.903100000003</v>
      </c>
      <c r="D23" s="35">
        <v>2.0000000000000001E-4</v>
      </c>
      <c r="E23">
        <f>+(C23-C$7)/C$8</f>
        <v>982.99798564239359</v>
      </c>
      <c r="F23">
        <f>ROUND(2*E23,0)/2</f>
        <v>983</v>
      </c>
      <c r="G23">
        <f>+C23-(C$7+F23*C$8)</f>
        <v>-6.1189999978523701E-3</v>
      </c>
      <c r="I23">
        <f>+G23</f>
        <v>-6.1189999978523701E-3</v>
      </c>
      <c r="O23">
        <f ca="1">+C$11+C$12*$F23</f>
        <v>-6.1189999978523701E-3</v>
      </c>
      <c r="Q23" s="2">
        <f>+C23-15018.5</f>
        <v>41236.403100000003</v>
      </c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2024-03-01T04:24:38Z</dcterms:modified>
</cp:coreProperties>
</file>